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480" yWindow="340" windowWidth="28240" windowHeight="15680" activeTab="5"/>
  </bookViews>
  <sheets>
    <sheet name="Masterlist" sheetId="1" r:id="rId1"/>
    <sheet name="Tables" sheetId="3" r:id="rId2"/>
    <sheet name="VC Summary" sheetId="14" r:id="rId3"/>
    <sheet name="VC Raw" sheetId="4" r:id="rId4"/>
    <sheet name="MY Summary" sheetId="15" r:id="rId5"/>
    <sheet name="MY" sheetId="5" r:id="rId6"/>
    <sheet name="MA" sheetId="6" r:id="rId7"/>
    <sheet name="MC" sheetId="7" r:id="rId8"/>
    <sheet name="GG" sheetId="8" r:id="rId9"/>
    <sheet name="BA" sheetId="9" r:id="rId10"/>
    <sheet name="BO" sheetId="10" r:id="rId11"/>
    <sheet name="MN" sheetId="11" r:id="rId12"/>
    <sheet name="CA" sheetId="12" r:id="rId13"/>
    <sheet name="Summary" sheetId="13" r:id="rId14"/>
  </sheets>
  <definedNames>
    <definedName name="_xlnm._FilterDatabase" localSheetId="9" hidden="1">BA!$C$3:$E$3</definedName>
    <definedName name="_xlnm._FilterDatabase" localSheetId="12" hidden="1">CA!$C$2:$K$61</definedName>
    <definedName name="_xlnm._FilterDatabase" localSheetId="8" hidden="1">GG!$C$2:$E$25</definedName>
    <definedName name="_xlnm._FilterDatabase" localSheetId="6" hidden="1">MA!$C$3:$E$18</definedName>
    <definedName name="_xlnm._FilterDatabase" localSheetId="0" hidden="1">Masterlist!$B$1:$AU$49</definedName>
    <definedName name="_xlnm._FilterDatabase" localSheetId="7" hidden="1">MC!$C$2:$E$44</definedName>
    <definedName name="_xlnm._FilterDatabase" localSheetId="11" hidden="1">MN!$C$2:$K$48</definedName>
    <definedName name="_xlnm._FilterDatabase" localSheetId="5" hidden="1">MY!$C$2:$L$35</definedName>
    <definedName name="_xlnm._FilterDatabase" localSheetId="3" hidden="1">'VC Raw'!$B$2:$K$77</definedName>
    <definedName name="_xlnm.Print_Area" localSheetId="1">Tables!$C$1:$L$26</definedName>
  </definedNames>
  <calcPr calcId="140001" concurrentCalc="0"/>
  <pivotCaches>
    <pivotCache cacheId="4" r:id="rId15"/>
    <pivotCache cacheId="13" r:id="rId1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5" l="1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O30" i="4"/>
  <c r="N30" i="4"/>
  <c r="E10" i="4"/>
  <c r="D10" i="4"/>
  <c r="I15" i="13"/>
  <c r="I16" i="13"/>
  <c r="I17" i="13"/>
  <c r="I19" i="13"/>
  <c r="I20" i="13"/>
  <c r="I21" i="13"/>
  <c r="I22" i="13"/>
  <c r="I23" i="13"/>
  <c r="I24" i="13"/>
  <c r="F8" i="13"/>
  <c r="I29" i="11"/>
  <c r="P14" i="11"/>
  <c r="S14" i="11"/>
  <c r="H29" i="11"/>
  <c r="R14" i="11"/>
  <c r="O14" i="11"/>
  <c r="M14" i="11"/>
  <c r="L14" i="11"/>
  <c r="T14" i="11"/>
  <c r="Q37" i="12"/>
  <c r="J30" i="12"/>
  <c r="N37" i="12"/>
  <c r="T37" i="12"/>
  <c r="K37" i="12"/>
  <c r="T38" i="12"/>
  <c r="P37" i="12"/>
  <c r="I30" i="12"/>
  <c r="M37" i="12"/>
  <c r="S37" i="12"/>
  <c r="J37" i="12"/>
  <c r="S38" i="12"/>
  <c r="R37" i="12"/>
  <c r="S17" i="4"/>
  <c r="P17" i="4"/>
  <c r="S18" i="4"/>
  <c r="Q17" i="4"/>
  <c r="R17" i="4"/>
  <c r="O17" i="4"/>
  <c r="G26" i="3"/>
  <c r="F26" i="3"/>
  <c r="U14" i="11"/>
  <c r="U15" i="11"/>
  <c r="J14" i="3"/>
  <c r="K6" i="3"/>
  <c r="K7" i="3"/>
  <c r="K8" i="3"/>
  <c r="K9" i="3"/>
  <c r="K10" i="3"/>
  <c r="K11" i="3"/>
  <c r="K12" i="3"/>
  <c r="K13" i="3"/>
  <c r="K5" i="3"/>
  <c r="H42" i="12"/>
  <c r="AD8" i="3"/>
  <c r="AC8" i="3"/>
  <c r="G14" i="3"/>
  <c r="K14" i="3"/>
  <c r="H14" i="3"/>
  <c r="I14" i="3"/>
  <c r="F14" i="3"/>
  <c r="E14" i="3"/>
  <c r="V6" i="3"/>
  <c r="V7" i="3"/>
  <c r="U8" i="3"/>
  <c r="V8" i="3"/>
  <c r="V9" i="3"/>
  <c r="V10" i="3"/>
  <c r="V11" i="3"/>
  <c r="V12" i="3"/>
  <c r="V13" i="3"/>
  <c r="U5" i="3"/>
  <c r="V5" i="3"/>
  <c r="U14" i="3"/>
  <c r="T14" i="3"/>
  <c r="R14" i="3"/>
  <c r="S14" i="3"/>
  <c r="Q14" i="3"/>
  <c r="P14" i="3"/>
  <c r="V14" i="3"/>
  <c r="D19" i="6"/>
  <c r="S6" i="5"/>
  <c r="L36" i="5"/>
  <c r="L39" i="5"/>
  <c r="R6" i="5"/>
  <c r="K36" i="5"/>
  <c r="K39" i="5"/>
  <c r="K61" i="1"/>
  <c r="E62" i="12"/>
  <c r="D62" i="12"/>
  <c r="E49" i="11"/>
  <c r="D49" i="11"/>
  <c r="E26" i="8"/>
  <c r="D26" i="8"/>
  <c r="E19" i="6"/>
  <c r="J61" i="1"/>
  <c r="AT40" i="1"/>
  <c r="AU40" i="1"/>
  <c r="AO17" i="1"/>
  <c r="AN17" i="1"/>
  <c r="AI12" i="1"/>
  <c r="AI4" i="1"/>
  <c r="AH4" i="1"/>
  <c r="AH12" i="1"/>
  <c r="AC25" i="1"/>
  <c r="AB25" i="1"/>
  <c r="W35" i="1"/>
  <c r="V35" i="1"/>
  <c r="Q77" i="1"/>
  <c r="P77" i="1"/>
  <c r="E48" i="1"/>
  <c r="D48" i="1"/>
</calcChain>
</file>

<file path=xl/sharedStrings.xml><?xml version="1.0" encoding="utf-8"?>
<sst xmlns="http://schemas.openxmlformats.org/spreadsheetml/2006/main" count="1390" uniqueCount="681">
  <si>
    <t>MANILA (46)</t>
  </si>
  <si>
    <t>Total 198,325,617.32</t>
  </si>
  <si>
    <t>Rounded 198,325,617.00</t>
  </si>
  <si>
    <t>MN‐00116 Severe 105,827.00</t>
  </si>
  <si>
    <t>MN‐002 22 Severe 92,056.88</t>
  </si>
  <si>
    <t>MN‐003 71 Marginal 830,514.44</t>
  </si>
  <si>
    <t>MN‐004 49 Severe 576,237.36</t>
  </si>
  <si>
    <t>MN‐007 438 Severe 1,691,516.15</t>
  </si>
  <si>
    <t>MN‐023 18 Severe 63,280.35</t>
  </si>
  <si>
    <t>MN‐030 6 Marginal 69,256.08</t>
  </si>
  <si>
    <t>MN‐034 3 Marginal 62,936.04</t>
  </si>
  <si>
    <t>MN‐035 6 Marginal 91,364.96</t>
  </si>
  <si>
    <t>MN‐036 6 Marginal 56,078.72</t>
  </si>
  <si>
    <t>MN‐037 3 Marginal 8,293.68</t>
  </si>
  <si>
    <t>MN‐038 6 Marginal 94,173.48</t>
  </si>
  <si>
    <t>MN‐040 7 Marginal 27,998.17</t>
  </si>
  <si>
    <t>MN‐044 20 Severe 286,183.17</t>
  </si>
  <si>
    <t>MN‐045 30 Severe 150,897.20</t>
  </si>
  <si>
    <t>MN‐050 3 Marginal 13,815.79</t>
  </si>
  <si>
    <t>MN‐051 114 Severe 842,472.32</t>
  </si>
  <si>
    <t>MN‐059 11 Marginal 68,414.16</t>
  </si>
  <si>
    <t>MN‐060 8 Marginal 17,870.32</t>
  </si>
  <si>
    <t>MN‐062 5 Marginal 12,063.32</t>
  </si>
  <si>
    <t>MN‐063 5 Marginal 36,174.96</t>
  </si>
  <si>
    <t>MN‐065 5 Marginal 74,907.12</t>
  </si>
  <si>
    <t>MN‐066 11 Marginal 157,401.68</t>
  </si>
  <si>
    <t>MN‐067 13 Marginal 155,516.84</t>
  </si>
  <si>
    <t>MN‐076 1,760 Severe 32,566,623.95</t>
  </si>
  <si>
    <t>MN‐076A 11 Severe 151,308.00</t>
  </si>
  <si>
    <t>MN‐076B 18 Severe 209,292.85</t>
  </si>
  <si>
    <t>MN‐077 14 Severe 136,714.45</t>
  </si>
  <si>
    <t>MN‐078 179 Severe 1,257,916.25</t>
  </si>
  <si>
    <t>MN‐079 880 Severe 14,898,593.75</t>
  </si>
  <si>
    <t>MN‐080 20 Severe 178,035.25</t>
  </si>
  <si>
    <t>MN‐082 336 Severe 5,066,330.85</t>
  </si>
  <si>
    <t>MN‐083 6,840 Severe 136,863,751.05</t>
  </si>
  <si>
    <t>MN‐087 6 Marginal 85,494.24</t>
  </si>
  <si>
    <t>MN‐088 3 Marginal 56,272.28</t>
  </si>
  <si>
    <t>MN‐106 13 Marginal 104,591.48</t>
  </si>
  <si>
    <t>MN‐109 13 Marginal 105,774.32</t>
  </si>
  <si>
    <t>MN‐110 19 Severe 113,278.32</t>
  </si>
  <si>
    <t>MN‐111 16 Severe 138,308.80</t>
  </si>
  <si>
    <t>MN‐111A 1 Severe 21,397.16</t>
  </si>
  <si>
    <t>MN‐112 12 Marginal 90,209.40</t>
  </si>
  <si>
    <t>MN‐112A 2 Severe 43,745.40</t>
  </si>
  <si>
    <t>MN‐113 26 Marginal 125,094.38</t>
  </si>
  <si>
    <t>MN‐114 30 Severe 221,570.12</t>
  </si>
  <si>
    <t>MN‐119 26 Marginal 159,897.12</t>
  </si>
  <si>
    <t>MN‐120 23 Marginal 146,167.72</t>
  </si>
  <si>
    <t>CALOOCAN CITY (59)</t>
  </si>
  <si>
    <t>Total 30,852,068.48</t>
  </si>
  <si>
    <t>Rounded 30,852,068.00</t>
  </si>
  <si>
    <t>CA‐001 428 Marginal 9,556,338.50</t>
  </si>
  <si>
    <t>CA‐002 770 Severe 5,529,602.90</t>
  </si>
  <si>
    <t>CA‐003 64 Severe 902,481.75</t>
  </si>
  <si>
    <t>CA‐004 476 Severe 1,323,213.00</t>
  </si>
  <si>
    <t>CA‐005 10 Marginal 181,311.84</t>
  </si>
  <si>
    <t>CA‐022 17 Marginal 173,759.02</t>
  </si>
  <si>
    <t>CA‐037 3 Marginal 7,532.48</t>
  </si>
  <si>
    <t>CA‐059 2 Marginal 16,513.21</t>
  </si>
  <si>
    <t>CA‐061 3 Marginal 12,708.93</t>
  </si>
  <si>
    <t>CA‐062 3 Marginal 25,467.13</t>
  </si>
  <si>
    <t>CA‐064 30 Severe 225,077.16</t>
  </si>
  <si>
    <t>CA‐065 10 Marginal 353,956.52</t>
  </si>
  <si>
    <t>CA‐066 6 Marginal 23,417.90</t>
  </si>
  <si>
    <t>CA‐077 13 Marginal 21,392.13</t>
  </si>
  <si>
    <t>CA‐083 7 Marginal 65,261.44</t>
  </si>
  <si>
    <t>CA‐084 6 Marginal 73,700.16</t>
  </si>
  <si>
    <t>CA‐087 9 Marginal 46,515.42</t>
  </si>
  <si>
    <t>CA‐088 26 Marginal 113,698.64</t>
  </si>
  <si>
    <t>CA‐089 16 Marginal 85,520.83</t>
  </si>
  <si>
    <t>CA‐090 30 Marginal 92,226.09</t>
  </si>
  <si>
    <t>CA‐091 7 Marginal 25,756.24</t>
  </si>
  <si>
    <t>CA‐093 38 Severe 334,339.84</t>
  </si>
  <si>
    <t>CA‐094 8 Marginal 101,909.24</t>
  </si>
  <si>
    <t>CA‐096 12 Severe 51,434.08</t>
  </si>
  <si>
    <t>CA‐097 12 Severe 51,434.08</t>
  </si>
  <si>
    <t>CA‐098 35 Severe 395,605.36</t>
  </si>
  <si>
    <t>CA‐099 80 Severe 757,544.28</t>
  </si>
  <si>
    <t>CA‐101 26 Marginal 35,147.82</t>
  </si>
  <si>
    <t>CA‐102 68 Marginal 62,958.62</t>
  </si>
  <si>
    <t>CA‐103 81 Severe 1,135,025.08</t>
  </si>
  <si>
    <t>CA‐104 54 Severe 885,100.76</t>
  </si>
  <si>
    <t>CA‐105 A&amp;B 42 Severe 570,007.48</t>
  </si>
  <si>
    <t>CA‐110 47 Marginal 193,519.04</t>
  </si>
  <si>
    <t>CA‐111A,111B 43 Severe 389,092.04</t>
  </si>
  <si>
    <t>CA‐112 19 Severe 90,302.58</t>
  </si>
  <si>
    <t>CA‐113 6 Marginal 91,385.76</t>
  </si>
  <si>
    <t>CA‐114 28 Severe 335,958.80</t>
  </si>
  <si>
    <t>CA‐116 75 Severe 475,486.92</t>
  </si>
  <si>
    <t>CA‐117 52 Marginal 642,288.28</t>
  </si>
  <si>
    <t>CA‐118 18 Marginal 550,107.36</t>
  </si>
  <si>
    <t>CA‐119 20 Marginal 134,781.18</t>
  </si>
  <si>
    <t>CA‐121 A&amp;B 7 Marginal 349,612.60</t>
  </si>
  <si>
    <t>CA‐122 8 Severe 37,534.32</t>
  </si>
  <si>
    <t>CA‐123 80 Severe 359,155.12</t>
  </si>
  <si>
    <t>CA‐124 8 Marginal 153,685.92</t>
  </si>
  <si>
    <t>CA‐125,126&amp;127 25 Severe 308,310.96</t>
  </si>
  <si>
    <t>CA‐128 11 Severe 35,525.44</t>
  </si>
  <si>
    <t>CA‐129 62 Severe 629,813.76</t>
  </si>
  <si>
    <t>CA‐130 28 Severe 263,964.56</t>
  </si>
  <si>
    <t>CA‐131 22 Severe 227,760.40</t>
  </si>
  <si>
    <t>CA‐133 7 Severe 38,872.08</t>
  </si>
  <si>
    <t>CA‐134 18 Marginal 464,229.24</t>
  </si>
  <si>
    <t>CA‐135 7 Marginal 254,034.36</t>
  </si>
  <si>
    <t>CA‐136 7 Marginal 95,984.72</t>
  </si>
  <si>
    <t>CA‐148.5 32 Severe 432,497.08</t>
  </si>
  <si>
    <t>CA‐163 30 Marginal 235,319.44</t>
  </si>
  <si>
    <t>CA‐166 14 Marginal 336,687.08</t>
  </si>
  <si>
    <t>CA‐167 17 Marginal 234,200.12</t>
  </si>
  <si>
    <t>CA‐168 58 Marginal 256,001.40</t>
  </si>
  <si>
    <t>Total 82,504,348.98</t>
  </si>
  <si>
    <t>Rounded 82,504,349.00</t>
  </si>
  <si>
    <t>VALENZUELA CITY (75)</t>
  </si>
  <si>
    <t>MEYCAUAYAN (33)</t>
  </si>
  <si>
    <t>GUIGUINTO (23)</t>
  </si>
  <si>
    <t>GG‐000.2 1 Marginal 25,034.40</t>
  </si>
  <si>
    <t>GG‐001 21 Severe 97,742.79</t>
  </si>
  <si>
    <t>GG‐001A 5 Severe 8,096.04</t>
  </si>
  <si>
    <t>GG‐001B 5 Severe 12,931.00</t>
  </si>
  <si>
    <t>GG‐002 22 Severe 66,368.48</t>
  </si>
  <si>
    <t>GG‐003 200meters Marginal 1,220,671.88</t>
  </si>
  <si>
    <t>GG‐006 2 Marginal 8,708.85</t>
  </si>
  <si>
    <t>GG‐006.1 15 Marginal 3,752.00</t>
  </si>
  <si>
    <t>GG‐007.1 42 Severe 45,294.52</t>
  </si>
  <si>
    <t>GG‐009 175 Marginal 857,048.58</t>
  </si>
  <si>
    <t>GG‐009.1 283 Severe 3,848,749.12</t>
  </si>
  <si>
    <t>GG‐009.2 103 Severe 1,410,200.56</t>
  </si>
  <si>
    <t>GG‐011 46 Severe 50,773.92</t>
  </si>
  <si>
    <t>GG‐012 70 Severe 1,329,080.79</t>
  </si>
  <si>
    <t>GG‐012A 20 Marginal 325,283.88</t>
  </si>
  <si>
    <t>GG‐013 12 Marginal 130,812.52</t>
  </si>
  <si>
    <t>GG‐013A 16 Severe 76,980.76</t>
  </si>
  <si>
    <t>GG‐014 6 Marginal 86,680.44</t>
  </si>
  <si>
    <t>GG‐015 4 Marginal 90,230.32</t>
  </si>
  <si>
    <t>GG‐015.1 8 Marginal 181,460.16</t>
  </si>
  <si>
    <t>GG‐015.2 34meters Marginal 83,116.24</t>
  </si>
  <si>
    <t>GG‐015.3 3 Marginal 50,084.57</t>
  </si>
  <si>
    <t>GG‐016 1 Marginal 16,397.44</t>
  </si>
  <si>
    <t>BALAGTAS (2)</t>
  </si>
  <si>
    <t>BA‐005 17 Marginal 324,601.60</t>
  </si>
  <si>
    <t>BOCAUE (1)</t>
  </si>
  <si>
    <t>BO‐001.1 12meters Marginal 30,461.96</t>
  </si>
  <si>
    <t>MARILAO (15)</t>
  </si>
  <si>
    <t>MA‐008 6 Marginal 1,777.83</t>
  </si>
  <si>
    <t>MA‐009 6 Marginal 77,253.24</t>
  </si>
  <si>
    <t>MA‐009A 2 Marginal 44,000.32</t>
  </si>
  <si>
    <t>MA‐010 8 Marginal 110,626.84</t>
  </si>
  <si>
    <t>MA‐011 11 Marginal 26,606.72</t>
  </si>
  <si>
    <t>MA‐013 4 Marginal 74,166.76</t>
  </si>
  <si>
    <t>MA‐015 8 Severe 75,546.36</t>
  </si>
  <si>
    <t>MA‐015A 2 Severe 19,176.32</t>
  </si>
  <si>
    <t>MA‐016 24 Severe 324,609.40</t>
  </si>
  <si>
    <t>MA‐016A 48 Severe 505,038.28</t>
  </si>
  <si>
    <t>MA‐016B 97 Severe 979,885.96</t>
  </si>
  <si>
    <t>MA‐017 52 Severe 322,907.00</t>
  </si>
  <si>
    <t>MA‐017A 93 Severe 891,607.48</t>
  </si>
  <si>
    <t>MA‐018 268 Severe 4,893,207.64</t>
  </si>
  <si>
    <t>MA‐019 5,988 Severe 18,039,976.88</t>
  </si>
  <si>
    <t>MALOLOS (38)</t>
  </si>
  <si>
    <t>MC‐007 14 Severe 229,445.36</t>
  </si>
  <si>
    <t>MC‐009 58 Severe 602,233.36</t>
  </si>
  <si>
    <t>MC‐009.1 23 Severe 337,894.20</t>
  </si>
  <si>
    <t>MC‐009.2 11 Marginal 61,287.44</t>
  </si>
  <si>
    <t>MC‐010 50 Severe 690,405.36</t>
  </si>
  <si>
    <t>MC‐011 40 Severe 624,066.52</t>
  </si>
  <si>
    <t>MC‐013 1.6 Marginal 19,707.84</t>
  </si>
  <si>
    <t>MC‐015.1 17 Severe 82,458.32</t>
  </si>
  <si>
    <t>MC‐015.2 212 Severe 1,719,428.72</t>
  </si>
  <si>
    <t>MC‐015.3 4 Marginal 24,721.88</t>
  </si>
  <si>
    <t>MC‐016 53 Marginal 356,953.80</t>
  </si>
  <si>
    <t>MC‐017 17 Marginal 266,388.02</t>
  </si>
  <si>
    <t>MC‐018 29 Marginal 556,988.56</t>
  </si>
  <si>
    <t>MC‐019 7 Marginal 116,723.95</t>
  </si>
  <si>
    <t>MC‐020 14 Marginal 112,607.31</t>
  </si>
  <si>
    <t>MC‐021 13 Marginal 93,696.09</t>
  </si>
  <si>
    <t>MC‐022 15 Severelly Affected 128,054.56</t>
  </si>
  <si>
    <t>MC‐023 7 Marginal 117,433.89</t>
  </si>
  <si>
    <t>MC‐024 7 Marginal 57,831.96</t>
  </si>
  <si>
    <t>MC‐026 18 Marginal 65,628.12</t>
  </si>
  <si>
    <t>MC‐027 12 Marginal 122,211.36</t>
  </si>
  <si>
    <t>MC‐028 7 Marginal 87,407.60</t>
  </si>
  <si>
    <t>MC‐029 16 Marginal 128,008.20</t>
  </si>
  <si>
    <t>MC‐030 10 Marginal 101,810.36</t>
  </si>
  <si>
    <t>MC‐031 4 Marginal 39,602.10</t>
  </si>
  <si>
    <t>MC‐032 25 Severe 60,958.95</t>
  </si>
  <si>
    <t>MC‐033 5 Marginal 33,138.16</t>
  </si>
  <si>
    <t>MC‐034 12 Marginal 63,242.85</t>
  </si>
  <si>
    <t>MC‐035 15 Marginal 128,716.84</t>
  </si>
  <si>
    <t>MC‐036 6 Marginal 46,276.90</t>
  </si>
  <si>
    <t>MC‐038 2 Marginal 28,237.87</t>
  </si>
  <si>
    <t>MC‐039 9 Severe 53,290.05</t>
  </si>
  <si>
    <t>MC‐040 40meters Marginal 89,261.56</t>
  </si>
  <si>
    <t>MC‐041 22 Marginal 149,176.00</t>
  </si>
  <si>
    <t>MC‐042 14 Marginal 78,625.00</t>
  </si>
  <si>
    <t>MC‐043 15 Marginal 25,992.64</t>
  </si>
  <si>
    <t>MC‐044 12 Marginal 48,024.68</t>
  </si>
  <si>
    <t>MC‐047 13 Marginal 133,546.44</t>
  </si>
  <si>
    <t>REPLACEMENT COST</t>
  </si>
  <si>
    <t>FLR. AREA</t>
  </si>
  <si>
    <t>FLR.AREA</t>
  </si>
  <si>
    <t>BA‐001 17 Severe 61,191.80</t>
  </si>
  <si>
    <t>City/Municipality</t>
  </si>
  <si>
    <t>No.</t>
  </si>
  <si>
    <t>Malolos</t>
  </si>
  <si>
    <t>Guiguinto</t>
  </si>
  <si>
    <t>Balagtas</t>
  </si>
  <si>
    <t>Bocaue</t>
  </si>
  <si>
    <t>Marilao</t>
  </si>
  <si>
    <t>Meycauayan</t>
  </si>
  <si>
    <t>Valenzuela</t>
  </si>
  <si>
    <t>Caloocan</t>
  </si>
  <si>
    <t>Manila</t>
  </si>
  <si>
    <t>Total</t>
  </si>
  <si>
    <t>Total Cost</t>
  </si>
  <si>
    <t xml:space="preserve">   </t>
  </si>
  <si>
    <t>Area Affected</t>
  </si>
  <si>
    <t>Cost</t>
  </si>
  <si>
    <t>-</t>
  </si>
  <si>
    <t>LEGAL</t>
  </si>
  <si>
    <t>ISF</t>
  </si>
  <si>
    <t>MY‐019 5 Maginal 62,869.04</t>
  </si>
  <si>
    <t>MY‐020 4 Maginal 59,114.80</t>
  </si>
  <si>
    <t>Marginally Affected</t>
  </si>
  <si>
    <t>Severely Affected</t>
  </si>
  <si>
    <t>CMP CLAIMANT</t>
  </si>
  <si>
    <t>No. of structures</t>
  </si>
  <si>
    <t>Affected Area</t>
  </si>
  <si>
    <t>Estimated Cost</t>
  </si>
  <si>
    <t>Main structure</t>
  </si>
  <si>
    <t>Auxillary</t>
  </si>
  <si>
    <t>TOTAL</t>
  </si>
  <si>
    <t>For further verification upon completion of the As-built.</t>
  </si>
  <si>
    <t xml:space="preserve">To be update with complete As-built. </t>
  </si>
  <si>
    <t xml:space="preserve">To be update  with  complete As-built data. As per DMS,  </t>
  </si>
  <si>
    <t>CMP</t>
  </si>
  <si>
    <t>MA</t>
  </si>
  <si>
    <t>#</t>
  </si>
  <si>
    <t>Area</t>
  </si>
  <si>
    <t>SA</t>
  </si>
  <si>
    <t>No</t>
  </si>
  <si>
    <r>
      <t>Affected Area,m</t>
    </r>
    <r>
      <rPr>
        <b/>
        <vertAlign val="superscript"/>
        <sz val="10"/>
        <color rgb="FF000000"/>
        <rFont val="Times New Roman"/>
        <family val="1"/>
      </rPr>
      <t>2</t>
    </r>
  </si>
  <si>
    <t>Estimated Cost, PhP</t>
  </si>
  <si>
    <r>
      <t>Area Affected, m</t>
    </r>
    <r>
      <rPr>
        <b/>
        <vertAlign val="superscript"/>
        <sz val="10"/>
        <color rgb="FF000000"/>
        <rFont val="Times New Roman"/>
        <family val="1"/>
      </rPr>
      <t>2</t>
    </r>
  </si>
  <si>
    <t>Cost, PhP</t>
  </si>
  <si>
    <t>S</t>
  </si>
  <si>
    <t>Severe/Marginal</t>
  </si>
  <si>
    <t>M</t>
  </si>
  <si>
    <t xml:space="preserve">MN‐076 </t>
  </si>
  <si>
    <t>MN‐001</t>
  </si>
  <si>
    <t xml:space="preserve">MN‐002 </t>
  </si>
  <si>
    <t xml:space="preserve">MN‐003 </t>
  </si>
  <si>
    <t xml:space="preserve">MN‐004  </t>
  </si>
  <si>
    <t xml:space="preserve">MN‐007 </t>
  </si>
  <si>
    <t xml:space="preserve">MN‐023 </t>
  </si>
  <si>
    <t xml:space="preserve">MN‐030 </t>
  </si>
  <si>
    <t xml:space="preserve">MN‐034 </t>
  </si>
  <si>
    <t xml:space="preserve">MN‐035 </t>
  </si>
  <si>
    <t xml:space="preserve">MN‐036  </t>
  </si>
  <si>
    <t xml:space="preserve">MN‐037 </t>
  </si>
  <si>
    <t xml:space="preserve">MN‐038  </t>
  </si>
  <si>
    <t xml:space="preserve">MN‐040  </t>
  </si>
  <si>
    <t xml:space="preserve">MN‐044 </t>
  </si>
  <si>
    <t xml:space="preserve">MN‐045  </t>
  </si>
  <si>
    <t xml:space="preserve">MN‐050 </t>
  </si>
  <si>
    <t xml:space="preserve">MN‐051 </t>
  </si>
  <si>
    <t xml:space="preserve">MN‐059 </t>
  </si>
  <si>
    <t xml:space="preserve">MN‐060 </t>
  </si>
  <si>
    <t xml:space="preserve">MN‐062  </t>
  </si>
  <si>
    <t xml:space="preserve">MN‐063  </t>
  </si>
  <si>
    <t xml:space="preserve">MN‐065  </t>
  </si>
  <si>
    <t xml:space="preserve">MN‐066  </t>
  </si>
  <si>
    <t xml:space="preserve">MN‐067 </t>
  </si>
  <si>
    <t xml:space="preserve">MN‐076A </t>
  </si>
  <si>
    <t>MN‐076B</t>
  </si>
  <si>
    <t xml:space="preserve">MN‐077 </t>
  </si>
  <si>
    <t>MN‐078</t>
  </si>
  <si>
    <t xml:space="preserve">MN‐079 </t>
  </si>
  <si>
    <t xml:space="preserve">MN‐080 </t>
  </si>
  <si>
    <t xml:space="preserve">MN‐082 336 </t>
  </si>
  <si>
    <t xml:space="preserve">MN‐083 </t>
  </si>
  <si>
    <t xml:space="preserve">MN‐087 </t>
  </si>
  <si>
    <t xml:space="preserve">MN‐088 </t>
  </si>
  <si>
    <t xml:space="preserve">MN‐106 </t>
  </si>
  <si>
    <t xml:space="preserve">MN‐109 </t>
  </si>
  <si>
    <t xml:space="preserve">MN‐110 </t>
  </si>
  <si>
    <t xml:space="preserve">MN‐111 </t>
  </si>
  <si>
    <t>MN‐111A</t>
  </si>
  <si>
    <t xml:space="preserve">MN‐112 </t>
  </si>
  <si>
    <t xml:space="preserve">MN‐112A </t>
  </si>
  <si>
    <t xml:space="preserve">MN‐113 </t>
  </si>
  <si>
    <t xml:space="preserve">MN‐114 </t>
  </si>
  <si>
    <t xml:space="preserve">MN‐119 </t>
  </si>
  <si>
    <t xml:space="preserve">MN‐120 </t>
  </si>
  <si>
    <t xml:space="preserve">CA‐001 </t>
  </si>
  <si>
    <t xml:space="preserve">CA‐002 </t>
  </si>
  <si>
    <t xml:space="preserve">CA‐003 </t>
  </si>
  <si>
    <t xml:space="preserve">CA‐004 </t>
  </si>
  <si>
    <t>CA‐005</t>
  </si>
  <si>
    <t xml:space="preserve">CA‐022 </t>
  </si>
  <si>
    <t xml:space="preserve">CA‐037 </t>
  </si>
  <si>
    <t xml:space="preserve">CA‐059 </t>
  </si>
  <si>
    <t>CA‐061</t>
  </si>
  <si>
    <t xml:space="preserve">CA‐062 </t>
  </si>
  <si>
    <t xml:space="preserve">CA‐064 </t>
  </si>
  <si>
    <t xml:space="preserve">CA‐065 </t>
  </si>
  <si>
    <t xml:space="preserve">CA‐066 </t>
  </si>
  <si>
    <t xml:space="preserve">CA‐077 </t>
  </si>
  <si>
    <t xml:space="preserve">CA‐083 </t>
  </si>
  <si>
    <t xml:space="preserve">CA‐084 </t>
  </si>
  <si>
    <t xml:space="preserve">CA‐087 </t>
  </si>
  <si>
    <t xml:space="preserve">CA‐088 </t>
  </si>
  <si>
    <t xml:space="preserve">CA‐089 </t>
  </si>
  <si>
    <t xml:space="preserve">CA‐090 </t>
  </si>
  <si>
    <t xml:space="preserve">CA‐091 </t>
  </si>
  <si>
    <t xml:space="preserve">CA‐093 </t>
  </si>
  <si>
    <t>CA‐094</t>
  </si>
  <si>
    <t xml:space="preserve">CA‐096 </t>
  </si>
  <si>
    <t xml:space="preserve">CA‐097 </t>
  </si>
  <si>
    <t xml:space="preserve">CA‐098 </t>
  </si>
  <si>
    <t xml:space="preserve">CA‐099 </t>
  </si>
  <si>
    <t>CA‐101</t>
  </si>
  <si>
    <t>CA‐102</t>
  </si>
  <si>
    <t xml:space="preserve">CA‐103 </t>
  </si>
  <si>
    <t xml:space="preserve">CA‐104 </t>
  </si>
  <si>
    <t xml:space="preserve">CA‐105 </t>
  </si>
  <si>
    <t xml:space="preserve">CA‐110 </t>
  </si>
  <si>
    <t xml:space="preserve">CA‐111A,111B </t>
  </si>
  <si>
    <t>CA‐168</t>
  </si>
  <si>
    <t>CA‐167</t>
  </si>
  <si>
    <t xml:space="preserve">CA‐166 </t>
  </si>
  <si>
    <t xml:space="preserve">CA‐163 </t>
  </si>
  <si>
    <t>CA‐148.5</t>
  </si>
  <si>
    <t>CA‐134</t>
  </si>
  <si>
    <t xml:space="preserve">CA‐135 </t>
  </si>
  <si>
    <t xml:space="preserve">CA‐136 </t>
  </si>
  <si>
    <t>CA‐133</t>
  </si>
  <si>
    <t>CA‐131</t>
  </si>
  <si>
    <t xml:space="preserve">CA‐130 </t>
  </si>
  <si>
    <t xml:space="preserve">CA‐129 </t>
  </si>
  <si>
    <t xml:space="preserve">CA‐128 </t>
  </si>
  <si>
    <t xml:space="preserve">CA‐125,126&amp;127 </t>
  </si>
  <si>
    <t xml:space="preserve">CA‐124 </t>
  </si>
  <si>
    <t xml:space="preserve">CA‐123 </t>
  </si>
  <si>
    <t xml:space="preserve">CA‐112 </t>
  </si>
  <si>
    <t xml:space="preserve">CA‐113 </t>
  </si>
  <si>
    <t xml:space="preserve">CA‐114 </t>
  </si>
  <si>
    <t xml:space="preserve">CA‐116 </t>
  </si>
  <si>
    <t xml:space="preserve">CA‐117 </t>
  </si>
  <si>
    <t xml:space="preserve">CA‐118 </t>
  </si>
  <si>
    <t xml:space="preserve">CA‐119 </t>
  </si>
  <si>
    <t xml:space="preserve">CA‐121 A&amp;B </t>
  </si>
  <si>
    <t xml:space="preserve">CA‐122 </t>
  </si>
  <si>
    <t>VC‐020A</t>
  </si>
  <si>
    <t xml:space="preserve">VC‐020B </t>
  </si>
  <si>
    <t>VC‐020C</t>
  </si>
  <si>
    <t>VC‐020D</t>
  </si>
  <si>
    <t>VC‐020E</t>
  </si>
  <si>
    <t xml:space="preserve">VC‐020F </t>
  </si>
  <si>
    <t xml:space="preserve">VC‐020G </t>
  </si>
  <si>
    <t xml:space="preserve">VC‐020H </t>
  </si>
  <si>
    <t xml:space="preserve">VC‐020I </t>
  </si>
  <si>
    <t xml:space="preserve">VC‐020J </t>
  </si>
  <si>
    <t xml:space="preserve">VC‐020K </t>
  </si>
  <si>
    <t xml:space="preserve">VC‐020L </t>
  </si>
  <si>
    <t xml:space="preserve">VC‐020M </t>
  </si>
  <si>
    <t xml:space="preserve">VC‐021 </t>
  </si>
  <si>
    <t>VC‐022</t>
  </si>
  <si>
    <t xml:space="preserve">VC‐023 </t>
  </si>
  <si>
    <t xml:space="preserve">VC‐024 </t>
  </si>
  <si>
    <t xml:space="preserve">VC‐025 </t>
  </si>
  <si>
    <t>VC‐051&amp;052</t>
  </si>
  <si>
    <t>VC‐053</t>
  </si>
  <si>
    <t>VC‐054</t>
  </si>
  <si>
    <t xml:space="preserve">VC‐055 </t>
  </si>
  <si>
    <t xml:space="preserve">VC‐057 </t>
  </si>
  <si>
    <t xml:space="preserve">VC‐058 </t>
  </si>
  <si>
    <t>VC‐059</t>
  </si>
  <si>
    <t xml:space="preserve">VC‐064 </t>
  </si>
  <si>
    <t xml:space="preserve">VC‐065ABCD </t>
  </si>
  <si>
    <t xml:space="preserve">VC‐066 </t>
  </si>
  <si>
    <t xml:space="preserve">VC‐067 </t>
  </si>
  <si>
    <t xml:space="preserve">VC‐068 </t>
  </si>
  <si>
    <t>VC‐069</t>
  </si>
  <si>
    <t xml:space="preserve">VC‐070 </t>
  </si>
  <si>
    <t xml:space="preserve">VC‐111 </t>
  </si>
  <si>
    <t xml:space="preserve">VC‐110 </t>
  </si>
  <si>
    <t xml:space="preserve">VC‐108 </t>
  </si>
  <si>
    <t xml:space="preserve">VC‐107 </t>
  </si>
  <si>
    <t xml:space="preserve">VC‐106 </t>
  </si>
  <si>
    <t>VC‐105</t>
  </si>
  <si>
    <t xml:space="preserve">VC‐104 </t>
  </si>
  <si>
    <t xml:space="preserve">VC‐103 </t>
  </si>
  <si>
    <t xml:space="preserve">VC‐102 </t>
  </si>
  <si>
    <t xml:space="preserve">VC‐100 </t>
  </si>
  <si>
    <t xml:space="preserve">VC‐099 </t>
  </si>
  <si>
    <t xml:space="preserve">VC‐098 </t>
  </si>
  <si>
    <t>VC‐097</t>
  </si>
  <si>
    <t xml:space="preserve">VC‐096 </t>
  </si>
  <si>
    <t xml:space="preserve">VC‐095A </t>
  </si>
  <si>
    <t xml:space="preserve">VC‐095 </t>
  </si>
  <si>
    <t xml:space="preserve">VC‐094 </t>
  </si>
  <si>
    <t xml:space="preserve">VC‐093 </t>
  </si>
  <si>
    <t>VC‐092A,093Aand094A</t>
  </si>
  <si>
    <t xml:space="preserve">VC‐092 </t>
  </si>
  <si>
    <t>VC‐091</t>
  </si>
  <si>
    <t>VC‐090A</t>
  </si>
  <si>
    <t xml:space="preserve">VC‐090 </t>
  </si>
  <si>
    <t>VC‐071</t>
  </si>
  <si>
    <t xml:space="preserve">VC‐072 </t>
  </si>
  <si>
    <t xml:space="preserve">VC‐073 </t>
  </si>
  <si>
    <t xml:space="preserve">VC‐074 </t>
  </si>
  <si>
    <t xml:space="preserve">VC‐075 </t>
  </si>
  <si>
    <t xml:space="preserve">VC‐076 </t>
  </si>
  <si>
    <t xml:space="preserve">VC‐077 </t>
  </si>
  <si>
    <t xml:space="preserve">VC‐078 </t>
  </si>
  <si>
    <t xml:space="preserve">VC‐078A </t>
  </si>
  <si>
    <t xml:space="preserve">VC‐079 </t>
  </si>
  <si>
    <t>VC‐080</t>
  </si>
  <si>
    <t xml:space="preserve">VC‐081 </t>
  </si>
  <si>
    <t xml:space="preserve">VC‐082 </t>
  </si>
  <si>
    <t xml:space="preserve">VC‐083 </t>
  </si>
  <si>
    <t xml:space="preserve">VC‐084 </t>
  </si>
  <si>
    <t xml:space="preserve">VC‐085 </t>
  </si>
  <si>
    <t xml:space="preserve">VC‐086 </t>
  </si>
  <si>
    <t>VC‐087</t>
  </si>
  <si>
    <t xml:space="preserve">VC‐088 </t>
  </si>
  <si>
    <t xml:space="preserve">VC‐089 </t>
  </si>
  <si>
    <t xml:space="preserve">MY‐006 </t>
  </si>
  <si>
    <t xml:space="preserve">MY‐006.1 </t>
  </si>
  <si>
    <t xml:space="preserve">MY‐006.2 </t>
  </si>
  <si>
    <t xml:space="preserve">MY‐006.3 </t>
  </si>
  <si>
    <t xml:space="preserve">MY‐007.1 </t>
  </si>
  <si>
    <t>MY‐007.2</t>
  </si>
  <si>
    <t>MY‐007.3</t>
  </si>
  <si>
    <t xml:space="preserve">MY‐007.4and007.5 </t>
  </si>
  <si>
    <t xml:space="preserve">MY‐007.6 </t>
  </si>
  <si>
    <t xml:space="preserve">MY‐007.7 </t>
  </si>
  <si>
    <t>MY‐007</t>
  </si>
  <si>
    <t xml:space="preserve">MY‐009 </t>
  </si>
  <si>
    <t xml:space="preserve">MY‐010 </t>
  </si>
  <si>
    <t xml:space="preserve">MY‐011 </t>
  </si>
  <si>
    <t xml:space="preserve">MY‐012 </t>
  </si>
  <si>
    <t xml:space="preserve">MY‐013 </t>
  </si>
  <si>
    <t xml:space="preserve">MY‐014 </t>
  </si>
  <si>
    <t xml:space="preserve">MY‐015 </t>
  </si>
  <si>
    <t>MY‐016</t>
  </si>
  <si>
    <t xml:space="preserve">MY‐017 </t>
  </si>
  <si>
    <t xml:space="preserve">MY‐018 </t>
  </si>
  <si>
    <t xml:space="preserve">MY‐019 5 </t>
  </si>
  <si>
    <t xml:space="preserve">MY‐020 4 </t>
  </si>
  <si>
    <t>MY‐021A</t>
  </si>
  <si>
    <t xml:space="preserve">MY‐021B </t>
  </si>
  <si>
    <t>MY‐022Aand022B</t>
  </si>
  <si>
    <t xml:space="preserve">MY‐023 </t>
  </si>
  <si>
    <t>MY‐025</t>
  </si>
  <si>
    <t xml:space="preserve">MY‐029 </t>
  </si>
  <si>
    <t>MY‐030</t>
  </si>
  <si>
    <t xml:space="preserve">MY‐031 </t>
  </si>
  <si>
    <t xml:space="preserve">MY‐032 </t>
  </si>
  <si>
    <t xml:space="preserve">MY‐033 </t>
  </si>
  <si>
    <t xml:space="preserve">GG‐000.2 </t>
  </si>
  <si>
    <t>GG‐001</t>
  </si>
  <si>
    <t>GG‐001A</t>
  </si>
  <si>
    <t>GG‐001B</t>
  </si>
  <si>
    <t xml:space="preserve">GG‐002 </t>
  </si>
  <si>
    <t>GG‐003</t>
  </si>
  <si>
    <t>GG‐006</t>
  </si>
  <si>
    <t>GG‐006.1</t>
  </si>
  <si>
    <t xml:space="preserve">GG‐007.1 </t>
  </si>
  <si>
    <t xml:space="preserve">GG‐009 </t>
  </si>
  <si>
    <t xml:space="preserve">GG‐009.1 </t>
  </si>
  <si>
    <t xml:space="preserve">GG‐009.2 </t>
  </si>
  <si>
    <t>GG‐011</t>
  </si>
  <si>
    <t xml:space="preserve">GG‐012 </t>
  </si>
  <si>
    <t>GG‐012A</t>
  </si>
  <si>
    <t xml:space="preserve">GG‐013 </t>
  </si>
  <si>
    <t xml:space="preserve">GG‐013A </t>
  </si>
  <si>
    <t xml:space="preserve">GG‐014 </t>
  </si>
  <si>
    <t xml:space="preserve">GG‐015 </t>
  </si>
  <si>
    <t xml:space="preserve">GG‐015.1 </t>
  </si>
  <si>
    <t xml:space="preserve">GG‐015.2 </t>
  </si>
  <si>
    <t xml:space="preserve">GG‐015.3 </t>
  </si>
  <si>
    <t xml:space="preserve">GG‐016 </t>
  </si>
  <si>
    <t xml:space="preserve">BA‐001 </t>
  </si>
  <si>
    <t>BA‐005</t>
  </si>
  <si>
    <t>BO‐001.1</t>
  </si>
  <si>
    <t xml:space="preserve">MA‐008 </t>
  </si>
  <si>
    <t>MA‐009</t>
  </si>
  <si>
    <t xml:space="preserve">MA‐009A </t>
  </si>
  <si>
    <t xml:space="preserve">MA‐010 </t>
  </si>
  <si>
    <t xml:space="preserve">MA‐011 </t>
  </si>
  <si>
    <t>MA‐013</t>
  </si>
  <si>
    <t xml:space="preserve">MA‐015 </t>
  </si>
  <si>
    <t xml:space="preserve">MA‐015A </t>
  </si>
  <si>
    <t xml:space="preserve">MA‐016 </t>
  </si>
  <si>
    <t>MA‐016A</t>
  </si>
  <si>
    <t>MA‐016B</t>
  </si>
  <si>
    <t xml:space="preserve">MA‐017 </t>
  </si>
  <si>
    <t>MA‐017A</t>
  </si>
  <si>
    <t>MA‐018</t>
  </si>
  <si>
    <t xml:space="preserve">MA‐019 </t>
  </si>
  <si>
    <t>MC‐047</t>
  </si>
  <si>
    <t xml:space="preserve">MC‐044 </t>
  </si>
  <si>
    <t xml:space="preserve">MC‐043 </t>
  </si>
  <si>
    <t xml:space="preserve">MC‐042 </t>
  </si>
  <si>
    <t>MC‐041</t>
  </si>
  <si>
    <t xml:space="preserve">MC‐040 </t>
  </si>
  <si>
    <t xml:space="preserve">MC‐039 </t>
  </si>
  <si>
    <t>MC‐038</t>
  </si>
  <si>
    <t xml:space="preserve">MC‐036 </t>
  </si>
  <si>
    <t xml:space="preserve">MC‐035 </t>
  </si>
  <si>
    <t xml:space="preserve">MC‐034 </t>
  </si>
  <si>
    <t xml:space="preserve">MC‐033 </t>
  </si>
  <si>
    <t>MC‐032</t>
  </si>
  <si>
    <t>MC‐031</t>
  </si>
  <si>
    <t xml:space="preserve">MC‐030 </t>
  </si>
  <si>
    <t xml:space="preserve">MC‐029 </t>
  </si>
  <si>
    <t xml:space="preserve">MC‐028 </t>
  </si>
  <si>
    <t xml:space="preserve">MC‐027 </t>
  </si>
  <si>
    <t xml:space="preserve">MC‐026 </t>
  </si>
  <si>
    <t xml:space="preserve">MC‐024 </t>
  </si>
  <si>
    <t xml:space="preserve">MC‐023 </t>
  </si>
  <si>
    <t xml:space="preserve">MC‐022 </t>
  </si>
  <si>
    <t xml:space="preserve">MC‐021 </t>
  </si>
  <si>
    <t xml:space="preserve">MC‐020 </t>
  </si>
  <si>
    <t>MC‐019</t>
  </si>
  <si>
    <t xml:space="preserve">MC‐018 </t>
  </si>
  <si>
    <t xml:space="preserve">MC‐017 </t>
  </si>
  <si>
    <t xml:space="preserve">MC‐016 </t>
  </si>
  <si>
    <t xml:space="preserve">MC‐015.3 </t>
  </si>
  <si>
    <t xml:space="preserve">MC‐015.2 </t>
  </si>
  <si>
    <t xml:space="preserve">MC‐015.1 </t>
  </si>
  <si>
    <t xml:space="preserve">MC‐013 </t>
  </si>
  <si>
    <t xml:space="preserve">MC‐011 </t>
  </si>
  <si>
    <t>MC‐010</t>
  </si>
  <si>
    <t>MC‐009.2</t>
  </si>
  <si>
    <t xml:space="preserve">MC‐009.1 </t>
  </si>
  <si>
    <t xml:space="preserve">MC‐009 </t>
  </si>
  <si>
    <t xml:space="preserve">MC‐007 </t>
  </si>
  <si>
    <t>VALENZUELA CITY  (7)</t>
  </si>
  <si>
    <r>
      <t>Affected Area,m</t>
    </r>
    <r>
      <rPr>
        <b/>
        <vertAlign val="superscript"/>
        <sz val="10"/>
        <color rgb="FF000000"/>
        <rFont val="Arial Narrow"/>
        <family val="2"/>
      </rPr>
      <t>2</t>
    </r>
  </si>
  <si>
    <t xml:space="preserve">VC‐105 </t>
  </si>
  <si>
    <t>VC‐106</t>
  </si>
  <si>
    <t>VALENZUELA (68)</t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</si>
  <si>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020A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</si>
  <si>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020B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</si>
  <si>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>020D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</si>
  <si>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020C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</si>
  <si>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020F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</si>
  <si>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020H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</si>
  <si>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020E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</si>
  <si>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020G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</si>
  <si>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>020I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</si>
  <si>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020K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</si>
  <si>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020M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</si>
  <si>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>020J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</si>
  <si>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>020L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</si>
  <si>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>021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</si>
  <si>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023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</si>
  <si>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051&amp;052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</si>
  <si>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024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</si>
  <si>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>022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</si>
  <si>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025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</si>
  <si>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053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</si>
  <si>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055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</si>
  <si>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>058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</si>
  <si>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054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</si>
  <si>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>057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</si>
  <si>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059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</si>
  <si>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>065ABCD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</si>
  <si>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>067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</si>
  <si>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>064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</si>
  <si>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>066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</si>
  <si>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068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</si>
  <si>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070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</si>
  <si>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>072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</si>
  <si>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074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</si>
  <si>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076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</si>
  <si>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078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</si>
  <si>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>075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</si>
  <si>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>073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</si>
  <si>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071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</si>
  <si>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>069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</si>
  <si>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>077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</si>
  <si>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078A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</si>
  <si>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080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</si>
  <si>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079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</si>
  <si>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081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</si>
  <si>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083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</si>
  <si>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>085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</si>
  <si>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>082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</si>
  <si>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084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</si>
  <si>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086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</si>
  <si>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088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</si>
  <si>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087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</si>
  <si>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089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</si>
  <si>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>111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</si>
  <si>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104 8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</si>
  <si>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099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</si>
  <si>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097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</si>
  <si>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100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</si>
  <si>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098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</si>
  <si>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096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</si>
  <si>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095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</si>
  <si>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095A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</si>
  <si>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094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</si>
  <si>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092A,093Aand094A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</si>
  <si>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091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</si>
  <si>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>090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</si>
  <si>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090A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</si>
  <si>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092 </t>
    </r>
  </si>
  <si>
    <r>
      <t>VC</t>
    </r>
    <r>
      <rPr>
        <sz val="10"/>
        <color theme="1"/>
        <rFont val="Myriad Pro"/>
        <family val="2"/>
      </rPr>
      <t>‐</t>
    </r>
    <r>
      <rPr>
        <sz val="10"/>
        <color theme="1"/>
        <rFont val="Arial Narrow"/>
        <family val="2"/>
      </rPr>
      <t xml:space="preserve">093 </t>
    </r>
  </si>
  <si>
    <t>Replacement Cost</t>
  </si>
  <si>
    <t>Sum of Affected Area</t>
  </si>
  <si>
    <t>Row Labels</t>
  </si>
  <si>
    <t>Grand Total</t>
  </si>
  <si>
    <t xml:space="preserve">VC‐020A </t>
  </si>
  <si>
    <t xml:space="preserve">VC‐020C </t>
  </si>
  <si>
    <t xml:space="preserve">VC‐020E </t>
  </si>
  <si>
    <t>VC‐020I</t>
  </si>
  <si>
    <t>VC‐020J</t>
  </si>
  <si>
    <t>VC‐020L</t>
  </si>
  <si>
    <t>VC‐021</t>
  </si>
  <si>
    <t xml:space="preserve">VC‐051&amp;052 </t>
  </si>
  <si>
    <t xml:space="preserve">VC‐053 </t>
  </si>
  <si>
    <t xml:space="preserve">VC‐054 </t>
  </si>
  <si>
    <t>VC‐057</t>
  </si>
  <si>
    <t>VC‐058</t>
  </si>
  <si>
    <t xml:space="preserve">VC‐059 </t>
  </si>
  <si>
    <t>VC‐064</t>
  </si>
  <si>
    <t>VC‐065ABCD</t>
  </si>
  <si>
    <t>VC‐066</t>
  </si>
  <si>
    <t>VC‐067</t>
  </si>
  <si>
    <t xml:space="preserve">VC‐071 </t>
  </si>
  <si>
    <t>VC‐072</t>
  </si>
  <si>
    <t>VC‐073</t>
  </si>
  <si>
    <t>VC‐075</t>
  </si>
  <si>
    <t>VC‐077</t>
  </si>
  <si>
    <t xml:space="preserve">VC‐080 </t>
  </si>
  <si>
    <t>VC‐082</t>
  </si>
  <si>
    <t>VC‐085</t>
  </si>
  <si>
    <t xml:space="preserve">VC‐087 </t>
  </si>
  <si>
    <t>VC‐090</t>
  </si>
  <si>
    <t xml:space="preserve">VC‐090A </t>
  </si>
  <si>
    <t xml:space="preserve">VC‐091 </t>
  </si>
  <si>
    <t xml:space="preserve">VC‐092A,093Aand094A </t>
  </si>
  <si>
    <t xml:space="preserve">VC‐097 </t>
  </si>
  <si>
    <t xml:space="preserve">VC‐104 8 </t>
  </si>
  <si>
    <t>VC‐111</t>
  </si>
  <si>
    <t>Values</t>
  </si>
  <si>
    <t>Sum of Replacement Cost</t>
  </si>
  <si>
    <t>VALENZUELA PIVOT</t>
  </si>
  <si>
    <t>MY‐006</t>
  </si>
  <si>
    <t>MY‐006.1</t>
  </si>
  <si>
    <t>MY‐006.2</t>
  </si>
  <si>
    <t>MY‐006.3</t>
  </si>
  <si>
    <t>Marginal</t>
  </si>
  <si>
    <t>MY‐007.1</t>
  </si>
  <si>
    <t>Severe</t>
  </si>
  <si>
    <t>MY‐007.4and007.5</t>
  </si>
  <si>
    <t>MY‐007.6</t>
  </si>
  <si>
    <t>MY‐007.7</t>
  </si>
  <si>
    <t>MY‐009</t>
  </si>
  <si>
    <t>MY‐010</t>
  </si>
  <si>
    <t>MY‐011</t>
  </si>
  <si>
    <t>MY‐012</t>
  </si>
  <si>
    <t>MY‐013</t>
  </si>
  <si>
    <t>MY‐014</t>
  </si>
  <si>
    <t>MY‐015</t>
  </si>
  <si>
    <t>MY‐017</t>
  </si>
  <si>
    <t>MY‐018</t>
  </si>
  <si>
    <t>MY‐019</t>
  </si>
  <si>
    <t>MY‐020</t>
  </si>
  <si>
    <t>MY‐021B</t>
  </si>
  <si>
    <t>MY‐023</t>
  </si>
  <si>
    <t>MY‐029</t>
  </si>
  <si>
    <t>MY‐031</t>
  </si>
  <si>
    <t>MY‐032</t>
  </si>
  <si>
    <t>MY‐033</t>
  </si>
  <si>
    <t>Extent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</si>
</sst>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3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Cambria"/>
      <family val="1"/>
    </font>
    <font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otal"/>
    </font>
    <font>
      <i/>
      <sz val="11"/>
      <color rgb="FFFF0000"/>
      <name val="Calibri"/>
      <family val="2"/>
      <scheme val="minor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color theme="3"/>
      <name val="Arial Narrow"/>
      <family val="2"/>
    </font>
    <font>
      <b/>
      <sz val="10"/>
      <color rgb="FF000000"/>
      <name val="Arial Narrow"/>
      <family val="2"/>
    </font>
    <font>
      <b/>
      <vertAlign val="superscript"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0"/>
      <color theme="6"/>
      <name val="Arial Narrow"/>
      <family val="2"/>
    </font>
    <font>
      <sz val="10"/>
      <color theme="1"/>
      <name val="Myriad Pro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 Narrow"/>
    </font>
    <font>
      <b/>
      <sz val="11"/>
      <color theme="1"/>
      <name val="Arial Narrow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0">
    <xf numFmtId="0" fontId="0" fillId="0" borderId="0"/>
    <xf numFmtId="43" fontId="7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18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4" fontId="0" fillId="0" borderId="0" xfId="0" applyNumberFormat="1"/>
    <xf numFmtId="3" fontId="0" fillId="0" borderId="0" xfId="0" applyNumberFormat="1"/>
    <xf numFmtId="4" fontId="6" fillId="0" borderId="0" xfId="0" applyNumberFormat="1" applyFont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6" fillId="0" borderId="0" xfId="0" applyFont="1"/>
    <xf numFmtId="43" fontId="6" fillId="0" borderId="0" xfId="1" applyFont="1"/>
    <xf numFmtId="164" fontId="6" fillId="0" borderId="0" xfId="1" applyNumberFormat="1" applyFont="1"/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4" fontId="6" fillId="0" borderId="0" xfId="0" applyNumberFormat="1" applyFont="1" applyBorder="1"/>
    <xf numFmtId="0" fontId="0" fillId="0" borderId="0" xfId="0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vertical="center" wrapText="1"/>
    </xf>
    <xf numFmtId="4" fontId="0" fillId="4" borderId="0" xfId="0" applyNumberFormat="1" applyFill="1"/>
    <xf numFmtId="0" fontId="10" fillId="0" borderId="1" xfId="0" applyFont="1" applyBorder="1"/>
    <xf numFmtId="3" fontId="10" fillId="0" borderId="8" xfId="0" applyNumberFormat="1" applyFont="1" applyBorder="1"/>
    <xf numFmtId="4" fontId="10" fillId="0" borderId="1" xfId="0" applyNumberFormat="1" applyFont="1" applyBorder="1"/>
    <xf numFmtId="0" fontId="10" fillId="0" borderId="8" xfId="0" applyFont="1" applyBorder="1"/>
    <xf numFmtId="0" fontId="10" fillId="0" borderId="2" xfId="0" applyFont="1" applyBorder="1"/>
    <xf numFmtId="0" fontId="10" fillId="0" borderId="0" xfId="0" applyFont="1"/>
    <xf numFmtId="164" fontId="10" fillId="0" borderId="0" xfId="1" applyNumberFormat="1" applyFont="1"/>
    <xf numFmtId="0" fontId="8" fillId="0" borderId="4" xfId="0" applyFont="1" applyBorder="1"/>
    <xf numFmtId="43" fontId="8" fillId="0" borderId="4" xfId="1" applyFont="1" applyBorder="1"/>
    <xf numFmtId="164" fontId="8" fillId="0" borderId="4" xfId="0" applyNumberFormat="1" applyFont="1" applyBorder="1"/>
    <xf numFmtId="0" fontId="0" fillId="4" borderId="0" xfId="0" applyFill="1"/>
    <xf numFmtId="0" fontId="0" fillId="0" borderId="0" xfId="0" applyBorder="1"/>
    <xf numFmtId="0" fontId="8" fillId="3" borderId="15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6" xfId="0" applyFont="1" applyBorder="1"/>
    <xf numFmtId="165" fontId="10" fillId="0" borderId="6" xfId="1" applyNumberFormat="1" applyFont="1" applyBorder="1"/>
    <xf numFmtId="0" fontId="10" fillId="0" borderId="2" xfId="0" applyFont="1" applyBorder="1" applyAlignment="1">
      <alignment horizontal="center" vertical="center"/>
    </xf>
    <xf numFmtId="165" fontId="10" fillId="0" borderId="1" xfId="1" applyNumberFormat="1" applyFont="1" applyBorder="1"/>
    <xf numFmtId="0" fontId="10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165" fontId="8" fillId="0" borderId="4" xfId="1" applyNumberFormat="1" applyFont="1" applyBorder="1"/>
    <xf numFmtId="165" fontId="8" fillId="0" borderId="5" xfId="1" applyNumberFormat="1" applyFont="1" applyBorder="1"/>
    <xf numFmtId="0" fontId="6" fillId="4" borderId="0" xfId="0" applyFont="1" applyFill="1" applyAlignment="1">
      <alignment horizontal="center"/>
    </xf>
    <xf numFmtId="0" fontId="10" fillId="0" borderId="1" xfId="0" applyFont="1" applyFill="1" applyBorder="1"/>
    <xf numFmtId="164" fontId="10" fillId="0" borderId="1" xfId="1" applyNumberFormat="1" applyFont="1" applyFill="1" applyBorder="1"/>
    <xf numFmtId="0" fontId="12" fillId="0" borderId="0" xfId="0" applyFont="1"/>
    <xf numFmtId="0" fontId="9" fillId="0" borderId="0" xfId="0" applyFont="1"/>
    <xf numFmtId="4" fontId="9" fillId="0" borderId="0" xfId="0" applyNumberFormat="1" applyFont="1"/>
    <xf numFmtId="43" fontId="10" fillId="0" borderId="6" xfId="1" applyFont="1" applyBorder="1"/>
    <xf numFmtId="43" fontId="10" fillId="0" borderId="0" xfId="1" applyFont="1"/>
    <xf numFmtId="4" fontId="10" fillId="0" borderId="0" xfId="0" applyNumberFormat="1" applyFont="1"/>
    <xf numFmtId="0" fontId="10" fillId="0" borderId="1" xfId="0" applyFont="1" applyBorder="1" applyAlignment="1">
      <alignment horizontal="right"/>
    </xf>
    <xf numFmtId="43" fontId="10" fillId="0" borderId="1" xfId="1" applyFont="1" applyBorder="1"/>
    <xf numFmtId="164" fontId="10" fillId="0" borderId="1" xfId="1" applyNumberFormat="1" applyFont="1" applyBorder="1"/>
    <xf numFmtId="164" fontId="10" fillId="0" borderId="8" xfId="1" applyNumberFormat="1" applyFont="1" applyBorder="1"/>
    <xf numFmtId="164" fontId="10" fillId="0" borderId="6" xfId="1" applyNumberFormat="1" applyFont="1" applyBorder="1"/>
    <xf numFmtId="164" fontId="10" fillId="0" borderId="2" xfId="1" applyNumberFormat="1" applyFont="1" applyBorder="1"/>
    <xf numFmtId="43" fontId="8" fillId="0" borderId="4" xfId="0" applyNumberFormat="1" applyFont="1" applyBorder="1"/>
    <xf numFmtId="3" fontId="10" fillId="0" borderId="1" xfId="0" applyNumberFormat="1" applyFont="1" applyFill="1" applyBorder="1"/>
    <xf numFmtId="43" fontId="10" fillId="0" borderId="18" xfId="1" applyFont="1" applyFill="1" applyBorder="1"/>
    <xf numFmtId="164" fontId="8" fillId="0" borderId="16" xfId="0" applyNumberFormat="1" applyFont="1" applyBorder="1"/>
    <xf numFmtId="3" fontId="10" fillId="0" borderId="1" xfId="0" applyNumberFormat="1" applyFont="1" applyBorder="1"/>
    <xf numFmtId="3" fontId="10" fillId="5" borderId="8" xfId="0" applyNumberFormat="1" applyFont="1" applyFill="1" applyBorder="1"/>
    <xf numFmtId="0" fontId="10" fillId="5" borderId="1" xfId="0" applyFont="1" applyFill="1" applyBorder="1"/>
    <xf numFmtId="0" fontId="3" fillId="0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4" fontId="0" fillId="6" borderId="0" xfId="0" applyNumberFormat="1" applyFill="1"/>
    <xf numFmtId="0" fontId="3" fillId="0" borderId="0" xfId="0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4" fontId="0" fillId="7" borderId="0" xfId="0" applyNumberFormat="1" applyFill="1"/>
    <xf numFmtId="0" fontId="13" fillId="8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4" fontId="15" fillId="0" borderId="1" xfId="0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3" fontId="13" fillId="0" borderId="1" xfId="0" applyNumberFormat="1" applyFont="1" applyBorder="1" applyAlignment="1">
      <alignment horizontal="right" vertical="center"/>
    </xf>
    <xf numFmtId="4" fontId="13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3" fontId="15" fillId="0" borderId="1" xfId="0" applyNumberFormat="1" applyFont="1" applyBorder="1" applyAlignment="1">
      <alignment horizontal="right" vertical="center"/>
    </xf>
    <xf numFmtId="4" fontId="15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right" vertical="center"/>
    </xf>
    <xf numFmtId="4" fontId="13" fillId="0" borderId="1" xfId="0" applyNumberFormat="1" applyFont="1" applyBorder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applyFont="1"/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4" fontId="17" fillId="0" borderId="0" xfId="0" applyNumberFormat="1" applyFont="1"/>
    <xf numFmtId="0" fontId="17" fillId="0" borderId="0" xfId="0" applyFont="1" applyAlignment="1">
      <alignment vertical="center"/>
    </xf>
    <xf numFmtId="0" fontId="18" fillId="0" borderId="0" xfId="0" applyFont="1"/>
    <xf numFmtId="4" fontId="18" fillId="0" borderId="0" xfId="0" applyNumberFormat="1" applyFont="1"/>
    <xf numFmtId="3" fontId="17" fillId="0" borderId="0" xfId="0" applyNumberFormat="1" applyFont="1"/>
    <xf numFmtId="0" fontId="17" fillId="0" borderId="0" xfId="0" applyFont="1" applyFill="1" applyAlignment="1">
      <alignment vertical="center" wrapText="1"/>
    </xf>
    <xf numFmtId="4" fontId="16" fillId="0" borderId="0" xfId="0" applyNumberFormat="1" applyFont="1"/>
    <xf numFmtId="0" fontId="16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164" fontId="16" fillId="0" borderId="0" xfId="1" applyNumberFormat="1" applyFont="1"/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7" fillId="0" borderId="0" xfId="0" applyFont="1" applyFill="1"/>
    <xf numFmtId="0" fontId="16" fillId="9" borderId="0" xfId="0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4" fontId="20" fillId="0" borderId="0" xfId="0" applyNumberFormat="1" applyFont="1"/>
    <xf numFmtId="0" fontId="21" fillId="8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right" vertical="center"/>
    </xf>
    <xf numFmtId="4" fontId="23" fillId="0" borderId="1" xfId="0" applyNumberFormat="1" applyFont="1" applyBorder="1" applyAlignment="1">
      <alignment horizontal="right" vertical="center"/>
    </xf>
    <xf numFmtId="0" fontId="23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3" fontId="21" fillId="0" borderId="1" xfId="0" applyNumberFormat="1" applyFont="1" applyBorder="1" applyAlignment="1">
      <alignment vertical="center"/>
    </xf>
    <xf numFmtId="4" fontId="21" fillId="0" borderId="1" xfId="0" applyNumberFormat="1" applyFont="1" applyBorder="1" applyAlignment="1">
      <alignment horizontal="right" vertical="center"/>
    </xf>
    <xf numFmtId="0" fontId="20" fillId="0" borderId="0" xfId="0" applyFont="1"/>
    <xf numFmtId="4" fontId="24" fillId="0" borderId="0" xfId="0" applyNumberFormat="1" applyFont="1"/>
    <xf numFmtId="0" fontId="24" fillId="0" borderId="0" xfId="0" applyFont="1"/>
    <xf numFmtId="43" fontId="16" fillId="0" borderId="0" xfId="1" applyFont="1"/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4" fontId="15" fillId="0" borderId="0" xfId="0" applyNumberFormat="1" applyFont="1" applyBorder="1" applyAlignment="1">
      <alignment horizontal="right" vertical="center"/>
    </xf>
    <xf numFmtId="0" fontId="15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3" fontId="13" fillId="0" borderId="0" xfId="0" applyNumberFormat="1" applyFont="1" applyBorder="1" applyAlignment="1">
      <alignment vertical="center"/>
    </xf>
    <xf numFmtId="4" fontId="13" fillId="0" borderId="0" xfId="0" applyNumberFormat="1" applyFont="1" applyBorder="1" applyAlignment="1">
      <alignment horizontal="right" vertical="center"/>
    </xf>
    <xf numFmtId="0" fontId="17" fillId="0" borderId="0" xfId="0" applyFont="1" applyFill="1" applyBorder="1" applyAlignment="1">
      <alignment vertical="center"/>
    </xf>
    <xf numFmtId="4" fontId="17" fillId="0" borderId="0" xfId="0" applyNumberFormat="1" applyFont="1" applyBorder="1"/>
    <xf numFmtId="0" fontId="17" fillId="0" borderId="0" xfId="0" applyFont="1" applyBorder="1"/>
    <xf numFmtId="0" fontId="13" fillId="0" borderId="0" xfId="0" applyFont="1" applyFill="1" applyBorder="1" applyAlignment="1">
      <alignment horizontal="center" vertical="center"/>
    </xf>
    <xf numFmtId="0" fontId="16" fillId="9" borderId="0" xfId="0" applyFont="1" applyFill="1" applyAlignment="1">
      <alignment horizontal="left" vertical="center"/>
    </xf>
    <xf numFmtId="0" fontId="16" fillId="9" borderId="0" xfId="0" applyFont="1" applyFill="1" applyAlignment="1">
      <alignment horizontal="left" vertical="center" wrapText="1"/>
    </xf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10" fillId="5" borderId="1" xfId="0" applyNumberFormat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43" fontId="10" fillId="0" borderId="6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43" fontId="8" fillId="0" borderId="4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8" fillId="0" borderId="0" xfId="0" applyFont="1"/>
    <xf numFmtId="4" fontId="28" fillId="0" borderId="0" xfId="0" applyNumberFormat="1" applyFont="1"/>
    <xf numFmtId="0" fontId="29" fillId="0" borderId="0" xfId="0" applyFont="1"/>
    <xf numFmtId="164" fontId="29" fillId="0" borderId="0" xfId="1" applyNumberFormat="1" applyFont="1"/>
    <xf numFmtId="43" fontId="29" fillId="0" borderId="0" xfId="1" applyFont="1"/>
    <xf numFmtId="4" fontId="17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2" borderId="0" xfId="0" applyNumberFormat="1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4" fontId="17" fillId="0" borderId="0" xfId="0" applyNumberFormat="1" applyFont="1" applyFill="1" applyAlignment="1">
      <alignment vertical="center"/>
    </xf>
  </cellXfs>
  <cellStyles count="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2"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ezyl Liton" refreshedDate="42983.03266527778" createdVersion="4" refreshedVersion="4" minRefreshableVersion="3" recordCount="68">
  <cacheSource type="worksheet">
    <worksheetSource ref="H2:K70" sheet="VC Raw"/>
  </cacheSource>
  <cacheFields count="4">
    <cacheField name="VALENZUELA (68)" numFmtId="0">
      <sharedItems count="68">
        <s v="VC‐020A "/>
        <s v="VC‐020B "/>
        <s v="VC‐020C "/>
        <s v="VC‐020D"/>
        <s v="VC‐020E "/>
        <s v="VC‐020F "/>
        <s v="VC‐020G "/>
        <s v="VC‐020H "/>
        <s v="VC‐020I"/>
        <s v="VC‐020J"/>
        <s v="VC‐020K "/>
        <s v="VC‐020L"/>
        <s v="VC‐020M "/>
        <s v="VC‐021"/>
        <s v="VC‐022"/>
        <s v="VC‐023 "/>
        <s v="VC‐024 "/>
        <s v="VC‐025 "/>
        <s v="VC‐051&amp;052 "/>
        <s v="VC‐053 "/>
        <s v="VC‐054 "/>
        <s v="VC‐055 "/>
        <s v="VC‐057"/>
        <s v="VC‐058"/>
        <s v="VC‐059 "/>
        <s v="VC‐064"/>
        <s v="VC‐065ABCD"/>
        <s v="VC‐066"/>
        <s v="VC‐067"/>
        <s v="VC‐068 "/>
        <s v="VC‐069"/>
        <s v="VC‐070 "/>
        <s v="VC‐071 "/>
        <s v="VC‐072"/>
        <s v="VC‐073"/>
        <s v="VC‐074 "/>
        <s v="VC‐075"/>
        <s v="VC‐076 "/>
        <s v="VC‐077"/>
        <s v="VC‐078 "/>
        <s v="VC‐078A "/>
        <s v="VC‐079 "/>
        <s v="VC‐080 "/>
        <s v="VC‐081 "/>
        <s v="VC‐082"/>
        <s v="VC‐083 "/>
        <s v="VC‐084 "/>
        <s v="VC‐085"/>
        <s v="VC‐086 "/>
        <s v="VC‐087 "/>
        <s v="VC‐088 "/>
        <s v="VC‐089 "/>
        <s v="VC‐090"/>
        <s v="VC‐090A "/>
        <s v="VC‐091 "/>
        <s v="VC‐092 "/>
        <s v="VC‐092A,093Aand094A "/>
        <s v="VC‐093 "/>
        <s v="VC‐094 "/>
        <s v="VC‐095 "/>
        <s v="VC‐095A "/>
        <s v="VC‐096 "/>
        <s v="VC‐097 "/>
        <s v="VC‐098 "/>
        <s v="VC‐099 "/>
        <s v="VC‐100 "/>
        <s v="VC‐104 8 "/>
        <s v="VC‐111"/>
      </sharedItems>
    </cacheField>
    <cacheField name="Severe/Marginal" numFmtId="0">
      <sharedItems count="2">
        <s v="S"/>
        <s v="M"/>
      </sharedItems>
    </cacheField>
    <cacheField name="Affected Area" numFmtId="4">
      <sharedItems containsSemiMixedTypes="0" containsString="0" containsNumber="1" containsInteger="1" minValue="2" maxValue="3330"/>
    </cacheField>
    <cacheField name="Replacement Cost" numFmtId="4">
      <sharedItems containsSemiMixedTypes="0" containsString="0" containsNumber="1" minValue="4169.66" maxValue="40999750.840000004" count="68">
        <n v="40999750.840000004"/>
        <n v="888911.55"/>
        <n v="875975.62"/>
        <n v="10278948.890000001"/>
        <n v="668800.32999999996"/>
        <n v="202721.68"/>
        <n v="90815.4"/>
        <n v="2443442.92"/>
        <n v="310534.03999999998"/>
        <n v="5379358.75"/>
        <n v="2822816.5"/>
        <n v="2705239.2"/>
        <n v="82407.759999999995"/>
        <n v="211269.12"/>
        <n v="167398.5"/>
        <n v="156119.84"/>
        <n v="168244.8"/>
        <n v="183662.28"/>
        <n v="409151.44"/>
        <n v="340523.3"/>
        <n v="234274.84"/>
        <n v="1172644.3999999999"/>
        <n v="301688.92"/>
        <n v="317021.52"/>
        <n v="186317.72"/>
        <n v="515937.08"/>
        <n v="452604.24"/>
        <n v="63829.75"/>
        <n v="103403.76"/>
        <n v="399024.04"/>
        <n v="162513.48000000001"/>
        <n v="87129.36"/>
        <n v="32899.519999999997"/>
        <n v="105624.44"/>
        <n v="89669.04"/>
        <n v="115336.08"/>
        <n v="195569.08"/>
        <n v="169675.32"/>
        <n v="158658.23999999999"/>
        <n v="176966.18"/>
        <n v="35522.42"/>
        <n v="9897.32"/>
        <n v="88560.69"/>
        <n v="101331.4"/>
        <n v="4169.66"/>
        <n v="172727.57"/>
        <n v="196693.21"/>
        <n v="386836.3"/>
        <n v="155178.6"/>
        <n v="350714.8"/>
        <n v="384645.88"/>
        <n v="197727.4"/>
        <n v="30240.04"/>
        <n v="39115.919999999998"/>
        <n v="161785.20000000001"/>
        <n v="461089.52"/>
        <n v="86928.639999999999"/>
        <n v="901351"/>
        <n v="989833.62"/>
        <n v="244560.4"/>
        <n v="41997.48"/>
        <n v="63419.360000000001"/>
        <n v="181014.2"/>
        <n v="142740.20000000001"/>
        <n v="314567.24"/>
        <n v="997343.88"/>
        <n v="19973.72"/>
        <n v="824972.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iezyl Liton" refreshedDate="42983.052946064818" createdVersion="4" refreshedVersion="4" minRefreshableVersion="3" recordCount="33">
  <cacheSource type="worksheet">
    <worksheetSource ref="C2:F35" sheet="MY"/>
  </cacheSource>
  <cacheFields count="4">
    <cacheField name="MEYCAUAYAN (33)" numFmtId="0">
      <sharedItems count="33">
        <s v="MY‐006"/>
        <s v="MY‐006.1"/>
        <s v="MY‐006.2"/>
        <s v="MY‐006.3"/>
        <s v="MY‐007.1"/>
        <s v="MY‐007.2"/>
        <s v="MY‐007.3"/>
        <s v="MY‐007.4and007.5"/>
        <s v="MY‐007.6"/>
        <s v="MY‐007.7"/>
        <s v="MY‐007"/>
        <s v="MY‐009"/>
        <s v="MY‐010"/>
        <s v="MY‐011"/>
        <s v="MY‐012"/>
        <s v="MY‐013"/>
        <s v="MY‐014"/>
        <s v="MY‐015"/>
        <s v="MY‐016"/>
        <s v="MY‐017"/>
        <s v="MY‐018"/>
        <s v="MY‐019"/>
        <s v="MY‐020"/>
        <s v="MY‐021A"/>
        <s v="MY‐021B"/>
        <s v="MY‐022Aand022B"/>
        <s v="MY‐023"/>
        <s v="MY‐025"/>
        <s v="MY‐029"/>
        <s v="MY‐030"/>
        <s v="MY‐031"/>
        <s v="MY‐032"/>
        <s v="MY‐033"/>
      </sharedItems>
    </cacheField>
    <cacheField name="Affected Area" numFmtId="0">
      <sharedItems containsSemiMixedTypes="0" containsString="0" containsNumber="1" containsInteger="1" minValue="2" maxValue="218" count="26">
        <n v="199"/>
        <n v="178"/>
        <n v="60"/>
        <n v="8"/>
        <n v="30"/>
        <n v="47"/>
        <n v="40"/>
        <n v="168"/>
        <n v="48"/>
        <n v="56"/>
        <n v="90"/>
        <n v="73"/>
        <n v="192"/>
        <n v="26"/>
        <n v="17"/>
        <n v="50"/>
        <n v="16"/>
        <n v="5"/>
        <n v="4"/>
        <n v="144"/>
        <n v="7"/>
        <n v="97"/>
        <n v="128"/>
        <n v="2"/>
        <n v="218"/>
        <n v="28"/>
      </sharedItems>
    </cacheField>
    <cacheField name="Extent" numFmtId="0">
      <sharedItems count="3">
        <s v="Severe"/>
        <s v="Marginal"/>
        <s v="Maginal" u="1"/>
      </sharedItems>
    </cacheField>
    <cacheField name="Replacement Cost" numFmtId="4">
      <sharedItems containsSemiMixedTypes="0" containsString="0" containsNumber="1" minValue="38255.879999999997" maxValue="2229936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x v="0"/>
    <x v="0"/>
    <n v="3330"/>
    <x v="0"/>
  </r>
  <r>
    <x v="1"/>
    <x v="0"/>
    <n v="100"/>
    <x v="1"/>
  </r>
  <r>
    <x v="2"/>
    <x v="0"/>
    <n v="98"/>
    <x v="2"/>
  </r>
  <r>
    <x v="3"/>
    <x v="0"/>
    <n v="550"/>
    <x v="3"/>
  </r>
  <r>
    <x v="4"/>
    <x v="0"/>
    <n v="48"/>
    <x v="4"/>
  </r>
  <r>
    <x v="5"/>
    <x v="0"/>
    <n v="28"/>
    <x v="5"/>
  </r>
  <r>
    <x v="6"/>
    <x v="0"/>
    <n v="27"/>
    <x v="6"/>
  </r>
  <r>
    <x v="7"/>
    <x v="0"/>
    <n v="192"/>
    <x v="7"/>
  </r>
  <r>
    <x v="8"/>
    <x v="0"/>
    <n v="420"/>
    <x v="8"/>
  </r>
  <r>
    <x v="9"/>
    <x v="0"/>
    <n v="525"/>
    <x v="9"/>
  </r>
  <r>
    <x v="10"/>
    <x v="0"/>
    <n v="216"/>
    <x v="10"/>
  </r>
  <r>
    <x v="11"/>
    <x v="0"/>
    <n v="216"/>
    <x v="11"/>
  </r>
  <r>
    <x v="12"/>
    <x v="0"/>
    <n v="6"/>
    <x v="12"/>
  </r>
  <r>
    <x v="13"/>
    <x v="1"/>
    <n v="28"/>
    <x v="13"/>
  </r>
  <r>
    <x v="14"/>
    <x v="1"/>
    <n v="33"/>
    <x v="14"/>
  </r>
  <r>
    <x v="15"/>
    <x v="1"/>
    <n v="26"/>
    <x v="15"/>
  </r>
  <r>
    <x v="16"/>
    <x v="1"/>
    <n v="26"/>
    <x v="16"/>
  </r>
  <r>
    <x v="17"/>
    <x v="1"/>
    <n v="34"/>
    <x v="17"/>
  </r>
  <r>
    <x v="18"/>
    <x v="1"/>
    <n v="27"/>
    <x v="18"/>
  </r>
  <r>
    <x v="19"/>
    <x v="1"/>
    <n v="23"/>
    <x v="19"/>
  </r>
  <r>
    <x v="20"/>
    <x v="0"/>
    <n v="20"/>
    <x v="20"/>
  </r>
  <r>
    <x v="21"/>
    <x v="0"/>
    <n v="121"/>
    <x v="21"/>
  </r>
  <r>
    <x v="22"/>
    <x v="0"/>
    <n v="40"/>
    <x v="22"/>
  </r>
  <r>
    <x v="23"/>
    <x v="1"/>
    <n v="24"/>
    <x v="23"/>
  </r>
  <r>
    <x v="24"/>
    <x v="1"/>
    <n v="20"/>
    <x v="24"/>
  </r>
  <r>
    <x v="25"/>
    <x v="1"/>
    <n v="88"/>
    <x v="25"/>
  </r>
  <r>
    <x v="26"/>
    <x v="1"/>
    <n v="32"/>
    <x v="26"/>
  </r>
  <r>
    <x v="27"/>
    <x v="1"/>
    <n v="15"/>
    <x v="27"/>
  </r>
  <r>
    <x v="28"/>
    <x v="1"/>
    <n v="5"/>
    <x v="28"/>
  </r>
  <r>
    <x v="29"/>
    <x v="1"/>
    <n v="24"/>
    <x v="29"/>
  </r>
  <r>
    <x v="30"/>
    <x v="1"/>
    <n v="12"/>
    <x v="30"/>
  </r>
  <r>
    <x v="31"/>
    <x v="1"/>
    <n v="18"/>
    <x v="31"/>
  </r>
  <r>
    <x v="32"/>
    <x v="1"/>
    <n v="11"/>
    <x v="32"/>
  </r>
  <r>
    <x v="33"/>
    <x v="1"/>
    <n v="7"/>
    <x v="33"/>
  </r>
  <r>
    <x v="34"/>
    <x v="1"/>
    <n v="7"/>
    <x v="34"/>
  </r>
  <r>
    <x v="35"/>
    <x v="1"/>
    <n v="17"/>
    <x v="35"/>
  </r>
  <r>
    <x v="36"/>
    <x v="0"/>
    <n v="21"/>
    <x v="36"/>
  </r>
  <r>
    <x v="37"/>
    <x v="1"/>
    <n v="44"/>
    <x v="37"/>
  </r>
  <r>
    <x v="38"/>
    <x v="1"/>
    <n v="63"/>
    <x v="38"/>
  </r>
  <r>
    <x v="39"/>
    <x v="1"/>
    <n v="14"/>
    <x v="39"/>
  </r>
  <r>
    <x v="40"/>
    <x v="1"/>
    <n v="5"/>
    <x v="40"/>
  </r>
  <r>
    <x v="41"/>
    <x v="1"/>
    <n v="11"/>
    <x v="41"/>
  </r>
  <r>
    <x v="42"/>
    <x v="1"/>
    <n v="3"/>
    <x v="42"/>
  </r>
  <r>
    <x v="43"/>
    <x v="1"/>
    <n v="6"/>
    <x v="43"/>
  </r>
  <r>
    <x v="44"/>
    <x v="1"/>
    <n v="2"/>
    <x v="44"/>
  </r>
  <r>
    <x v="45"/>
    <x v="1"/>
    <n v="25"/>
    <x v="45"/>
  </r>
  <r>
    <x v="46"/>
    <x v="1"/>
    <n v="16"/>
    <x v="46"/>
  </r>
  <r>
    <x v="47"/>
    <x v="1"/>
    <n v="33"/>
    <x v="47"/>
  </r>
  <r>
    <x v="48"/>
    <x v="0"/>
    <n v="18"/>
    <x v="48"/>
  </r>
  <r>
    <x v="49"/>
    <x v="0"/>
    <n v="28"/>
    <x v="49"/>
  </r>
  <r>
    <x v="50"/>
    <x v="1"/>
    <n v="26"/>
    <x v="50"/>
  </r>
  <r>
    <x v="51"/>
    <x v="0"/>
    <n v="16"/>
    <x v="51"/>
  </r>
  <r>
    <x v="52"/>
    <x v="1"/>
    <n v="3"/>
    <x v="52"/>
  </r>
  <r>
    <x v="53"/>
    <x v="0"/>
    <n v="4"/>
    <x v="53"/>
  </r>
  <r>
    <x v="54"/>
    <x v="0"/>
    <n v="18"/>
    <x v="54"/>
  </r>
  <r>
    <x v="55"/>
    <x v="0"/>
    <n v="34"/>
    <x v="55"/>
  </r>
  <r>
    <x v="56"/>
    <x v="0"/>
    <n v="110"/>
    <x v="56"/>
  </r>
  <r>
    <x v="57"/>
    <x v="0"/>
    <n v="86"/>
    <x v="57"/>
  </r>
  <r>
    <x v="58"/>
    <x v="0"/>
    <n v="83"/>
    <x v="58"/>
  </r>
  <r>
    <x v="59"/>
    <x v="1"/>
    <n v="23"/>
    <x v="59"/>
  </r>
  <r>
    <x v="60"/>
    <x v="0"/>
    <n v="3"/>
    <x v="60"/>
  </r>
  <r>
    <x v="61"/>
    <x v="1"/>
    <n v="3"/>
    <x v="61"/>
  </r>
  <r>
    <x v="62"/>
    <x v="1"/>
    <n v="12"/>
    <x v="62"/>
  </r>
  <r>
    <x v="63"/>
    <x v="1"/>
    <n v="13"/>
    <x v="63"/>
  </r>
  <r>
    <x v="64"/>
    <x v="1"/>
    <n v="25"/>
    <x v="64"/>
  </r>
  <r>
    <x v="65"/>
    <x v="1"/>
    <n v="65"/>
    <x v="65"/>
  </r>
  <r>
    <x v="66"/>
    <x v="0"/>
    <n v="8"/>
    <x v="66"/>
  </r>
  <r>
    <x v="67"/>
    <x v="0"/>
    <n v="203"/>
    <x v="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">
  <r>
    <x v="0"/>
    <x v="0"/>
    <x v="0"/>
    <n v="1504662.96"/>
  </r>
  <r>
    <x v="1"/>
    <x v="1"/>
    <x v="0"/>
    <n v="974976.84"/>
  </r>
  <r>
    <x v="2"/>
    <x v="2"/>
    <x v="0"/>
    <n v="180133.36"/>
  </r>
  <r>
    <x v="3"/>
    <x v="3"/>
    <x v="1"/>
    <n v="100727.73"/>
  </r>
  <r>
    <x v="4"/>
    <x v="4"/>
    <x v="0"/>
    <n v="193714.56"/>
  </r>
  <r>
    <x v="5"/>
    <x v="5"/>
    <x v="0"/>
    <n v="546375.16"/>
  </r>
  <r>
    <x v="6"/>
    <x v="6"/>
    <x v="0"/>
    <n v="436040.95"/>
  </r>
  <r>
    <x v="7"/>
    <x v="7"/>
    <x v="0"/>
    <n v="1223532.08"/>
  </r>
  <r>
    <x v="8"/>
    <x v="8"/>
    <x v="1"/>
    <n v="756271.84"/>
  </r>
  <r>
    <x v="9"/>
    <x v="9"/>
    <x v="1"/>
    <n v="800723.6"/>
  </r>
  <r>
    <x v="10"/>
    <x v="10"/>
    <x v="0"/>
    <n v="138058.35"/>
  </r>
  <r>
    <x v="11"/>
    <x v="11"/>
    <x v="1"/>
    <n v="587619.64"/>
  </r>
  <r>
    <x v="12"/>
    <x v="12"/>
    <x v="0"/>
    <n v="2229936.84"/>
  </r>
  <r>
    <x v="13"/>
    <x v="13"/>
    <x v="0"/>
    <n v="289574"/>
  </r>
  <r>
    <x v="14"/>
    <x v="14"/>
    <x v="1"/>
    <n v="160181.35"/>
  </r>
  <r>
    <x v="15"/>
    <x v="15"/>
    <x v="0"/>
    <n v="396567.4"/>
  </r>
  <r>
    <x v="16"/>
    <x v="16"/>
    <x v="1"/>
    <n v="177442.28"/>
  </r>
  <r>
    <x v="17"/>
    <x v="2"/>
    <x v="0"/>
    <n v="633829.84"/>
  </r>
  <r>
    <x v="18"/>
    <x v="4"/>
    <x v="1"/>
    <n v="339503.32"/>
  </r>
  <r>
    <x v="19"/>
    <x v="15"/>
    <x v="0"/>
    <n v="485342.4"/>
  </r>
  <r>
    <x v="20"/>
    <x v="8"/>
    <x v="0"/>
    <n v="370471.5"/>
  </r>
  <r>
    <x v="21"/>
    <x v="17"/>
    <x v="1"/>
    <n v="62869.04"/>
  </r>
  <r>
    <x v="22"/>
    <x v="18"/>
    <x v="1"/>
    <n v="59114.8"/>
  </r>
  <r>
    <x v="23"/>
    <x v="19"/>
    <x v="0"/>
    <n v="737479.96"/>
  </r>
  <r>
    <x v="24"/>
    <x v="20"/>
    <x v="1"/>
    <n v="96162.559999999998"/>
  </r>
  <r>
    <x v="25"/>
    <x v="21"/>
    <x v="0"/>
    <n v="957068.72"/>
  </r>
  <r>
    <x v="26"/>
    <x v="22"/>
    <x v="0"/>
    <n v="1279844.96"/>
  </r>
  <r>
    <x v="27"/>
    <x v="16"/>
    <x v="0"/>
    <n v="84476.6"/>
  </r>
  <r>
    <x v="28"/>
    <x v="23"/>
    <x v="1"/>
    <n v="38255.879999999997"/>
  </r>
  <r>
    <x v="29"/>
    <x v="24"/>
    <x v="0"/>
    <n v="872438.88"/>
  </r>
  <r>
    <x v="30"/>
    <x v="25"/>
    <x v="1"/>
    <n v="278427.84000000003"/>
  </r>
  <r>
    <x v="31"/>
    <x v="3"/>
    <x v="1"/>
    <n v="198003.68"/>
  </r>
  <r>
    <x v="32"/>
    <x v="4"/>
    <x v="0"/>
    <n v="47296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75" firstHeaderRow="1" firstDataRow="2" firstDataCol="1"/>
  <pivotFields count="4">
    <pivotField axis="axisRow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axis="axisRow" showAll="0">
      <items count="3">
        <item x="1"/>
        <item x="0"/>
        <item t="default"/>
      </items>
    </pivotField>
    <pivotField dataField="1" numFmtId="4" showAll="0"/>
    <pivotField dataField="1" numFmtId="4" showAll="0">
      <items count="69">
        <item x="44"/>
        <item x="41"/>
        <item x="66"/>
        <item x="52"/>
        <item x="32"/>
        <item x="40"/>
        <item x="53"/>
        <item x="60"/>
        <item x="61"/>
        <item x="27"/>
        <item x="12"/>
        <item x="56"/>
        <item x="31"/>
        <item x="42"/>
        <item x="34"/>
        <item x="6"/>
        <item x="43"/>
        <item x="28"/>
        <item x="33"/>
        <item x="35"/>
        <item x="63"/>
        <item x="48"/>
        <item x="15"/>
        <item x="38"/>
        <item x="54"/>
        <item x="30"/>
        <item x="14"/>
        <item x="16"/>
        <item x="37"/>
        <item x="45"/>
        <item x="39"/>
        <item x="62"/>
        <item x="17"/>
        <item x="24"/>
        <item x="36"/>
        <item x="46"/>
        <item x="51"/>
        <item x="5"/>
        <item x="13"/>
        <item x="20"/>
        <item x="59"/>
        <item x="22"/>
        <item x="8"/>
        <item x="64"/>
        <item x="23"/>
        <item x="19"/>
        <item x="49"/>
        <item x="50"/>
        <item x="47"/>
        <item x="29"/>
        <item x="18"/>
        <item x="26"/>
        <item x="55"/>
        <item x="25"/>
        <item x="4"/>
        <item x="67"/>
        <item x="2"/>
        <item x="1"/>
        <item x="57"/>
        <item x="58"/>
        <item x="65"/>
        <item x="21"/>
        <item x="7"/>
        <item x="11"/>
        <item x="10"/>
        <item x="9"/>
        <item x="3"/>
        <item x="0"/>
        <item t="default"/>
      </items>
    </pivotField>
  </pivotFields>
  <rowFields count="2">
    <field x="1"/>
    <field x="0"/>
  </rowFields>
  <rowItems count="71">
    <i>
      <x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50"/>
    </i>
    <i r="1">
      <x v="52"/>
    </i>
    <i r="1">
      <x v="59"/>
    </i>
    <i r="1">
      <x v="61"/>
    </i>
    <i r="1">
      <x v="62"/>
    </i>
    <i r="1">
      <x v="63"/>
    </i>
    <i r="1">
      <x v="64"/>
    </i>
    <i r="1">
      <x v="6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20"/>
    </i>
    <i r="1">
      <x v="21"/>
    </i>
    <i r="1">
      <x v="22"/>
    </i>
    <i r="1">
      <x v="36"/>
    </i>
    <i r="1">
      <x v="48"/>
    </i>
    <i r="1">
      <x v="49"/>
    </i>
    <i r="1">
      <x v="51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60"/>
    </i>
    <i r="1">
      <x v="66"/>
    </i>
    <i r="1">
      <x v="6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ffected Area" fld="2" baseField="0" baseItem="0"/>
    <dataField name="Sum of Replacement Cost" fld="3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40" firstHeaderRow="1" firstDataRow="2" firstDataCol="1"/>
  <pivotFields count="4">
    <pivotField axis="axisRow" showAll="0">
      <items count="34">
        <item x="0"/>
        <item x="1"/>
        <item x="2"/>
        <item x="3"/>
        <item x="10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>
      <items count="27">
        <item x="23"/>
        <item x="18"/>
        <item x="17"/>
        <item x="20"/>
        <item x="3"/>
        <item x="16"/>
        <item x="14"/>
        <item x="13"/>
        <item x="25"/>
        <item x="4"/>
        <item x="6"/>
        <item x="5"/>
        <item x="8"/>
        <item x="15"/>
        <item x="9"/>
        <item x="2"/>
        <item x="11"/>
        <item x="10"/>
        <item x="21"/>
        <item x="22"/>
        <item x="19"/>
        <item x="7"/>
        <item x="1"/>
        <item x="12"/>
        <item x="0"/>
        <item x="24"/>
        <item t="default"/>
      </items>
    </pivotField>
    <pivotField axis="axisRow" showAll="0">
      <items count="4">
        <item m="1" x="2"/>
        <item x="1"/>
        <item x="0"/>
        <item t="default"/>
      </items>
    </pivotField>
    <pivotField dataField="1" numFmtId="4" showAll="0"/>
  </pivotFields>
  <rowFields count="2">
    <field x="2"/>
    <field x="0"/>
  </rowFields>
  <rowItems count="36">
    <i>
      <x v="1"/>
    </i>
    <i r="1">
      <x v="3"/>
    </i>
    <i r="1">
      <x v="9"/>
    </i>
    <i r="1">
      <x v="10"/>
    </i>
    <i r="1">
      <x v="11"/>
    </i>
    <i r="1">
      <x v="14"/>
    </i>
    <i r="1">
      <x v="16"/>
    </i>
    <i r="1">
      <x v="18"/>
    </i>
    <i r="1">
      <x v="21"/>
    </i>
    <i r="1">
      <x v="22"/>
    </i>
    <i r="1">
      <x v="24"/>
    </i>
    <i r="1">
      <x v="28"/>
    </i>
    <i r="1">
      <x v="30"/>
    </i>
    <i r="1">
      <x v="31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5"/>
    </i>
    <i r="1">
      <x v="17"/>
    </i>
    <i r="1">
      <x v="19"/>
    </i>
    <i r="1">
      <x v="20"/>
    </i>
    <i r="1">
      <x v="23"/>
    </i>
    <i r="1">
      <x v="25"/>
    </i>
    <i r="1">
      <x v="26"/>
    </i>
    <i r="1">
      <x v="27"/>
    </i>
    <i r="1">
      <x v="29"/>
    </i>
    <i r="1"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ffected Area" fld="1" baseField="0" baseItem="0"/>
    <dataField name="Sum of Replacement Cost" fld="3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8"/>
  <sheetViews>
    <sheetView topLeftCell="D1" zoomScale="145" zoomScaleNormal="145" zoomScalePageLayoutView="145" workbookViewId="0">
      <selection activeCell="AR11" sqref="AR11:AR12"/>
    </sheetView>
  </sheetViews>
  <sheetFormatPr baseColWidth="10" defaultColWidth="8.83203125" defaultRowHeight="12" x14ac:dyDescent="0"/>
  <cols>
    <col min="1" max="1" width="8.83203125" style="90"/>
    <col min="2" max="2" width="28.33203125" style="90" customWidth="1"/>
    <col min="3" max="3" width="18.6640625" style="90" customWidth="1"/>
    <col min="4" max="4" width="11.5" style="90" customWidth="1"/>
    <col min="5" max="5" width="19" style="90" customWidth="1"/>
    <col min="6" max="7" width="8.83203125" style="90"/>
    <col min="8" max="8" width="17.83203125" style="90" customWidth="1"/>
    <col min="9" max="9" width="16" style="90" customWidth="1"/>
    <col min="10" max="10" width="11.33203125" style="90" customWidth="1"/>
    <col min="11" max="11" width="18.5" style="90" customWidth="1"/>
    <col min="12" max="12" width="8.83203125" style="90"/>
    <col min="13" max="13" width="8.33203125" style="90" customWidth="1"/>
    <col min="14" max="14" width="22.1640625" style="107" customWidth="1"/>
    <col min="15" max="15" width="16.5" style="107" customWidth="1"/>
    <col min="16" max="16" width="10.33203125" style="90" customWidth="1"/>
    <col min="17" max="17" width="22.83203125" style="90" customWidth="1"/>
    <col min="18" max="18" width="7.5" style="90" customWidth="1"/>
    <col min="19" max="19" width="8.83203125" style="90"/>
    <col min="20" max="20" width="18" style="90" customWidth="1"/>
    <col min="21" max="21" width="15.1640625" style="90" customWidth="1"/>
    <col min="22" max="22" width="8.83203125" style="90"/>
    <col min="23" max="23" width="21.5" style="90" customWidth="1"/>
    <col min="24" max="25" width="8.83203125" style="90"/>
    <col min="26" max="26" width="16" style="90" customWidth="1"/>
    <col min="27" max="27" width="14.5" style="90" bestFit="1" customWidth="1"/>
    <col min="28" max="28" width="9.6640625" style="90" customWidth="1"/>
    <col min="29" max="29" width="19.1640625" style="90" customWidth="1"/>
    <col min="30" max="30" width="8" style="90" customWidth="1"/>
    <col min="31" max="31" width="8.83203125" style="90"/>
    <col min="32" max="32" width="32.5" style="90" customWidth="1"/>
    <col min="33" max="33" width="15" style="107" customWidth="1"/>
    <col min="34" max="34" width="8.83203125" style="90"/>
    <col min="35" max="35" width="18.6640625" style="90" customWidth="1"/>
    <col min="36" max="36" width="8.83203125" style="90" customWidth="1"/>
    <col min="37" max="37" width="8.83203125" style="90"/>
    <col min="38" max="38" width="18.1640625" style="90" customWidth="1"/>
    <col min="39" max="39" width="14.33203125" style="90" customWidth="1"/>
    <col min="40" max="40" width="8.83203125" style="90"/>
    <col min="41" max="41" width="19.5" style="90" customWidth="1"/>
    <col min="42" max="42" width="11.33203125" style="90" customWidth="1"/>
    <col min="43" max="43" width="8.83203125" style="90"/>
    <col min="44" max="44" width="18.1640625" style="90" customWidth="1"/>
    <col min="45" max="45" width="15.6640625" style="90" customWidth="1"/>
    <col min="46" max="46" width="8.83203125" style="90"/>
    <col min="47" max="47" width="19.1640625" style="90" customWidth="1"/>
    <col min="48" max="16384" width="8.83203125" style="90"/>
  </cols>
  <sheetData>
    <row r="1" spans="1:47" ht="15" customHeight="1">
      <c r="A1" s="140" t="s">
        <v>0</v>
      </c>
      <c r="B1" s="140"/>
      <c r="C1" s="89" t="s">
        <v>246</v>
      </c>
      <c r="D1" s="90" t="s">
        <v>199</v>
      </c>
      <c r="E1" s="90" t="s">
        <v>198</v>
      </c>
      <c r="G1" s="108" t="s">
        <v>49</v>
      </c>
      <c r="H1" s="108"/>
      <c r="I1" s="89" t="s">
        <v>246</v>
      </c>
      <c r="J1" s="90" t="s">
        <v>199</v>
      </c>
      <c r="K1" s="90" t="s">
        <v>198</v>
      </c>
      <c r="M1" s="139" t="s">
        <v>113</v>
      </c>
      <c r="N1" s="139"/>
      <c r="O1" s="92" t="s">
        <v>246</v>
      </c>
      <c r="P1" s="90" t="s">
        <v>199</v>
      </c>
      <c r="Q1" s="90" t="s">
        <v>198</v>
      </c>
      <c r="S1" s="139" t="s">
        <v>114</v>
      </c>
      <c r="T1" s="139"/>
      <c r="U1" s="92" t="s">
        <v>246</v>
      </c>
      <c r="V1" s="90" t="s">
        <v>200</v>
      </c>
      <c r="W1" s="90" t="s">
        <v>198</v>
      </c>
      <c r="Y1" s="139" t="s">
        <v>115</v>
      </c>
      <c r="Z1" s="139"/>
      <c r="AA1" s="110" t="s">
        <v>246</v>
      </c>
      <c r="AB1" s="90" t="s">
        <v>199</v>
      </c>
      <c r="AC1" s="90" t="s">
        <v>198</v>
      </c>
      <c r="AE1" s="139" t="s">
        <v>139</v>
      </c>
      <c r="AF1" s="139"/>
      <c r="AG1" s="89" t="s">
        <v>246</v>
      </c>
      <c r="AH1" s="90" t="s">
        <v>200</v>
      </c>
      <c r="AI1" s="90" t="s">
        <v>198</v>
      </c>
      <c r="AK1" s="139" t="s">
        <v>143</v>
      </c>
      <c r="AL1" s="139"/>
      <c r="AM1" s="89" t="s">
        <v>246</v>
      </c>
      <c r="AN1" s="90" t="s">
        <v>199</v>
      </c>
      <c r="AO1" s="90" t="s">
        <v>198</v>
      </c>
      <c r="AQ1" s="139" t="s">
        <v>159</v>
      </c>
      <c r="AR1" s="139"/>
      <c r="AS1" s="89" t="s">
        <v>246</v>
      </c>
      <c r="AT1" s="90" t="s">
        <v>200</v>
      </c>
      <c r="AU1" s="90" t="s">
        <v>198</v>
      </c>
    </row>
    <row r="2" spans="1:47">
      <c r="A2" s="94">
        <v>1</v>
      </c>
      <c r="B2" s="89" t="s">
        <v>249</v>
      </c>
      <c r="C2" s="89" t="s">
        <v>245</v>
      </c>
      <c r="D2" s="95">
        <v>16</v>
      </c>
      <c r="E2" s="95">
        <v>105827</v>
      </c>
      <c r="G2" s="90">
        <v>1</v>
      </c>
      <c r="H2" s="96" t="s">
        <v>294</v>
      </c>
      <c r="I2" s="96" t="s">
        <v>247</v>
      </c>
      <c r="J2" s="95">
        <v>428</v>
      </c>
      <c r="K2" s="95">
        <v>9556338.5</v>
      </c>
      <c r="M2" s="90">
        <v>1</v>
      </c>
      <c r="N2" s="92" t="s">
        <v>353</v>
      </c>
      <c r="O2" s="92" t="s">
        <v>245</v>
      </c>
      <c r="P2" s="95">
        <v>3330</v>
      </c>
      <c r="Q2" s="95">
        <v>40999750.840000004</v>
      </c>
      <c r="R2" s="95"/>
      <c r="S2" s="90">
        <v>1</v>
      </c>
      <c r="T2" s="96" t="s">
        <v>428</v>
      </c>
      <c r="U2" s="96" t="s">
        <v>245</v>
      </c>
      <c r="V2" s="95">
        <v>199</v>
      </c>
      <c r="W2" s="95">
        <v>1504662.96</v>
      </c>
      <c r="Y2" s="90">
        <v>1</v>
      </c>
      <c r="Z2" s="96" t="s">
        <v>461</v>
      </c>
      <c r="AA2" s="96" t="s">
        <v>247</v>
      </c>
      <c r="AB2" s="90">
        <v>1</v>
      </c>
      <c r="AC2" s="95">
        <v>25034.400000000001</v>
      </c>
      <c r="AD2" s="95"/>
      <c r="AE2" s="90">
        <v>1</v>
      </c>
      <c r="AF2" s="96" t="s">
        <v>484</v>
      </c>
      <c r="AG2" s="92" t="s">
        <v>245</v>
      </c>
      <c r="AH2" s="90">
        <v>17</v>
      </c>
      <c r="AI2" s="95">
        <v>61191.8</v>
      </c>
      <c r="AJ2" s="95"/>
      <c r="AK2" s="90">
        <v>1</v>
      </c>
      <c r="AL2" s="96" t="s">
        <v>487</v>
      </c>
      <c r="AM2" s="96" t="s">
        <v>247</v>
      </c>
      <c r="AN2" s="95">
        <v>6</v>
      </c>
      <c r="AO2" s="95">
        <v>1777.83</v>
      </c>
      <c r="AP2" s="95"/>
      <c r="AQ2" s="90">
        <v>1</v>
      </c>
      <c r="AR2" s="96" t="s">
        <v>539</v>
      </c>
      <c r="AS2" s="96" t="s">
        <v>245</v>
      </c>
      <c r="AT2" s="95">
        <v>14</v>
      </c>
      <c r="AU2" s="95">
        <v>229445.36</v>
      </c>
    </row>
    <row r="3" spans="1:47">
      <c r="A3" s="94">
        <v>2</v>
      </c>
      <c r="B3" s="89" t="s">
        <v>250</v>
      </c>
      <c r="C3" s="89" t="s">
        <v>245</v>
      </c>
      <c r="D3" s="95">
        <v>22</v>
      </c>
      <c r="E3" s="95">
        <v>92056.88</v>
      </c>
      <c r="G3" s="90">
        <v>2</v>
      </c>
      <c r="H3" s="96" t="s">
        <v>295</v>
      </c>
      <c r="I3" s="96" t="s">
        <v>245</v>
      </c>
      <c r="J3" s="95">
        <v>770</v>
      </c>
      <c r="K3" s="95">
        <v>5529602.9000000004</v>
      </c>
      <c r="M3" s="90">
        <v>2</v>
      </c>
      <c r="N3" s="92" t="s">
        <v>354</v>
      </c>
      <c r="O3" s="92" t="s">
        <v>245</v>
      </c>
      <c r="P3" s="95">
        <v>100</v>
      </c>
      <c r="Q3" s="95">
        <v>888911.55</v>
      </c>
      <c r="R3" s="95"/>
      <c r="S3" s="90">
        <v>2</v>
      </c>
      <c r="T3" s="96" t="s">
        <v>429</v>
      </c>
      <c r="U3" s="96" t="s">
        <v>245</v>
      </c>
      <c r="V3" s="95">
        <v>178</v>
      </c>
      <c r="W3" s="95">
        <v>974976.84</v>
      </c>
      <c r="Y3" s="90">
        <v>2</v>
      </c>
      <c r="Z3" s="96" t="s">
        <v>462</v>
      </c>
      <c r="AA3" s="96" t="s">
        <v>245</v>
      </c>
      <c r="AB3" s="90">
        <v>21</v>
      </c>
      <c r="AC3" s="95">
        <v>97742.79</v>
      </c>
      <c r="AD3" s="95"/>
      <c r="AE3" s="90">
        <v>2</v>
      </c>
      <c r="AF3" s="96" t="s">
        <v>485</v>
      </c>
      <c r="AG3" s="92" t="s">
        <v>247</v>
      </c>
      <c r="AH3" s="90">
        <v>17</v>
      </c>
      <c r="AI3" s="95">
        <v>324601.59999999998</v>
      </c>
      <c r="AJ3" s="95"/>
      <c r="AK3" s="90">
        <v>2</v>
      </c>
      <c r="AL3" s="96" t="s">
        <v>488</v>
      </c>
      <c r="AM3" s="96" t="s">
        <v>247</v>
      </c>
      <c r="AN3" s="95">
        <v>6</v>
      </c>
      <c r="AO3" s="95">
        <v>77253.240000000005</v>
      </c>
      <c r="AP3" s="95"/>
      <c r="AQ3" s="90">
        <v>2</v>
      </c>
      <c r="AR3" s="96" t="s">
        <v>538</v>
      </c>
      <c r="AS3" s="96" t="s">
        <v>245</v>
      </c>
      <c r="AT3" s="95">
        <v>58</v>
      </c>
      <c r="AU3" s="95">
        <v>602233.36</v>
      </c>
    </row>
    <row r="4" spans="1:47">
      <c r="A4" s="94">
        <v>3</v>
      </c>
      <c r="B4" s="89" t="s">
        <v>251</v>
      </c>
      <c r="C4" s="89" t="s">
        <v>247</v>
      </c>
      <c r="D4" s="95">
        <v>71</v>
      </c>
      <c r="E4" s="95">
        <v>830514.44</v>
      </c>
      <c r="G4" s="90">
        <v>3</v>
      </c>
      <c r="H4" s="96" t="s">
        <v>296</v>
      </c>
      <c r="I4" s="96" t="s">
        <v>245</v>
      </c>
      <c r="J4" s="95">
        <v>64</v>
      </c>
      <c r="K4" s="95">
        <v>902481.75</v>
      </c>
      <c r="M4" s="90">
        <v>3</v>
      </c>
      <c r="N4" s="92" t="s">
        <v>355</v>
      </c>
      <c r="O4" s="92" t="s">
        <v>245</v>
      </c>
      <c r="P4" s="95">
        <v>98</v>
      </c>
      <c r="Q4" s="95">
        <v>875975.62</v>
      </c>
      <c r="R4" s="95"/>
      <c r="S4" s="90">
        <v>3</v>
      </c>
      <c r="T4" s="96" t="s">
        <v>430</v>
      </c>
      <c r="U4" s="96" t="s">
        <v>245</v>
      </c>
      <c r="V4" s="95">
        <v>60</v>
      </c>
      <c r="W4" s="95">
        <v>180133.36</v>
      </c>
      <c r="Y4" s="90">
        <v>3</v>
      </c>
      <c r="Z4" s="92" t="s">
        <v>463</v>
      </c>
      <c r="AA4" s="92" t="s">
        <v>245</v>
      </c>
      <c r="AB4" s="90">
        <v>5</v>
      </c>
      <c r="AC4" s="95">
        <v>8096.04</v>
      </c>
      <c r="AD4" s="95"/>
      <c r="AF4" s="96"/>
      <c r="AG4" s="92"/>
      <c r="AH4" s="97">
        <f>SUM(AH2:AH3)</f>
        <v>34</v>
      </c>
      <c r="AI4" s="98">
        <f>SUM(AI2:AI3)</f>
        <v>385793.39999999997</v>
      </c>
      <c r="AJ4" s="98"/>
      <c r="AK4" s="90">
        <v>3</v>
      </c>
      <c r="AL4" s="92" t="s">
        <v>489</v>
      </c>
      <c r="AM4" s="92" t="s">
        <v>247</v>
      </c>
      <c r="AN4" s="95">
        <v>2</v>
      </c>
      <c r="AO4" s="95">
        <v>44000.32</v>
      </c>
      <c r="AP4" s="95"/>
      <c r="AQ4" s="90">
        <v>3</v>
      </c>
      <c r="AR4" s="96" t="s">
        <v>537</v>
      </c>
      <c r="AS4" s="96" t="s">
        <v>245</v>
      </c>
      <c r="AT4" s="95">
        <v>23</v>
      </c>
      <c r="AU4" s="95">
        <v>337894.2</v>
      </c>
    </row>
    <row r="5" spans="1:47">
      <c r="A5" s="94">
        <v>4</v>
      </c>
      <c r="B5" s="89" t="s">
        <v>252</v>
      </c>
      <c r="C5" s="89" t="s">
        <v>245</v>
      </c>
      <c r="D5" s="95">
        <v>49</v>
      </c>
      <c r="E5" s="95">
        <v>576237.36</v>
      </c>
      <c r="G5" s="90">
        <v>4</v>
      </c>
      <c r="H5" s="96" t="s">
        <v>297</v>
      </c>
      <c r="I5" s="96" t="s">
        <v>245</v>
      </c>
      <c r="J5" s="95">
        <v>476</v>
      </c>
      <c r="K5" s="95">
        <v>1323213</v>
      </c>
      <c r="M5" s="90">
        <v>4</v>
      </c>
      <c r="N5" s="92" t="s">
        <v>356</v>
      </c>
      <c r="O5" s="92" t="s">
        <v>245</v>
      </c>
      <c r="P5" s="95">
        <v>550</v>
      </c>
      <c r="Q5" s="95">
        <v>10278948.890000001</v>
      </c>
      <c r="R5" s="95"/>
      <c r="S5" s="90">
        <v>4</v>
      </c>
      <c r="T5" s="96" t="s">
        <v>431</v>
      </c>
      <c r="U5" s="96" t="s">
        <v>247</v>
      </c>
      <c r="V5" s="95">
        <v>8</v>
      </c>
      <c r="W5" s="95">
        <v>100727.73</v>
      </c>
      <c r="Y5" s="90">
        <v>4</v>
      </c>
      <c r="Z5" s="92" t="s">
        <v>464</v>
      </c>
      <c r="AA5" s="92" t="s">
        <v>245</v>
      </c>
      <c r="AB5" s="90">
        <v>5</v>
      </c>
      <c r="AC5" s="99">
        <v>12931</v>
      </c>
      <c r="AD5" s="99"/>
      <c r="AK5" s="90">
        <v>4</v>
      </c>
      <c r="AL5" s="92" t="s">
        <v>490</v>
      </c>
      <c r="AM5" s="92" t="s">
        <v>247</v>
      </c>
      <c r="AN5" s="95">
        <v>8</v>
      </c>
      <c r="AO5" s="95">
        <v>110626.84</v>
      </c>
      <c r="AP5" s="95"/>
      <c r="AQ5" s="90">
        <v>4</v>
      </c>
      <c r="AR5" s="96" t="s">
        <v>536</v>
      </c>
      <c r="AS5" s="96" t="s">
        <v>247</v>
      </c>
      <c r="AT5" s="95">
        <v>11</v>
      </c>
      <c r="AU5" s="95">
        <v>61287.44</v>
      </c>
    </row>
    <row r="6" spans="1:47">
      <c r="A6" s="94">
        <v>5</v>
      </c>
      <c r="B6" s="89" t="s">
        <v>253</v>
      </c>
      <c r="C6" s="89" t="s">
        <v>245</v>
      </c>
      <c r="D6" s="95">
        <v>438</v>
      </c>
      <c r="E6" s="95">
        <v>1691516.15</v>
      </c>
      <c r="G6" s="90">
        <v>5</v>
      </c>
      <c r="H6" s="96" t="s">
        <v>298</v>
      </c>
      <c r="I6" s="96" t="s">
        <v>247</v>
      </c>
      <c r="J6" s="95">
        <v>10</v>
      </c>
      <c r="K6" s="95">
        <v>181311.84</v>
      </c>
      <c r="M6" s="90">
        <v>5</v>
      </c>
      <c r="N6" s="92" t="s">
        <v>357</v>
      </c>
      <c r="O6" s="92" t="s">
        <v>245</v>
      </c>
      <c r="P6" s="95">
        <v>48</v>
      </c>
      <c r="Q6" s="95">
        <v>668800.32999999996</v>
      </c>
      <c r="R6" s="95"/>
      <c r="S6" s="90">
        <v>5</v>
      </c>
      <c r="T6" s="96" t="s">
        <v>432</v>
      </c>
      <c r="U6" s="96" t="s">
        <v>245</v>
      </c>
      <c r="V6" s="95">
        <v>30</v>
      </c>
      <c r="W6" s="95">
        <v>193714.56</v>
      </c>
      <c r="Y6" s="90">
        <v>5</v>
      </c>
      <c r="Z6" s="92" t="s">
        <v>465</v>
      </c>
      <c r="AA6" s="92" t="s">
        <v>245</v>
      </c>
      <c r="AB6" s="90">
        <v>22</v>
      </c>
      <c r="AC6" s="95">
        <v>66368.479999999996</v>
      </c>
      <c r="AD6" s="95"/>
      <c r="AK6" s="90">
        <v>5</v>
      </c>
      <c r="AL6" s="92" t="s">
        <v>491</v>
      </c>
      <c r="AM6" s="92" t="s">
        <v>247</v>
      </c>
      <c r="AN6" s="95">
        <v>11</v>
      </c>
      <c r="AO6" s="95">
        <v>26606.720000000001</v>
      </c>
      <c r="AP6" s="95"/>
      <c r="AQ6" s="90">
        <v>5</v>
      </c>
      <c r="AR6" s="96" t="s">
        <v>535</v>
      </c>
      <c r="AS6" s="96" t="s">
        <v>245</v>
      </c>
      <c r="AT6" s="95">
        <v>50</v>
      </c>
      <c r="AU6" s="95">
        <v>690405.36</v>
      </c>
    </row>
    <row r="7" spans="1:47">
      <c r="A7" s="94">
        <v>6</v>
      </c>
      <c r="B7" s="89" t="s">
        <v>254</v>
      </c>
      <c r="C7" s="89" t="s">
        <v>245</v>
      </c>
      <c r="D7" s="95">
        <v>18</v>
      </c>
      <c r="E7" s="95">
        <v>63280.35</v>
      </c>
      <c r="G7" s="90">
        <v>6</v>
      </c>
      <c r="H7" s="96" t="s">
        <v>299</v>
      </c>
      <c r="I7" s="96" t="s">
        <v>247</v>
      </c>
      <c r="J7" s="95">
        <v>17</v>
      </c>
      <c r="K7" s="95">
        <v>173759.02</v>
      </c>
      <c r="M7" s="90">
        <v>6</v>
      </c>
      <c r="N7" s="92" t="s">
        <v>358</v>
      </c>
      <c r="O7" s="92" t="s">
        <v>245</v>
      </c>
      <c r="P7" s="95">
        <v>28</v>
      </c>
      <c r="Q7" s="95">
        <v>202721.68</v>
      </c>
      <c r="R7" s="95"/>
      <c r="S7" s="90">
        <v>6</v>
      </c>
      <c r="T7" s="96" t="s">
        <v>433</v>
      </c>
      <c r="U7" s="96" t="s">
        <v>245</v>
      </c>
      <c r="V7" s="95">
        <v>47</v>
      </c>
      <c r="W7" s="95">
        <v>546375.16</v>
      </c>
      <c r="Y7" s="90">
        <v>6</v>
      </c>
      <c r="Z7" s="92" t="s">
        <v>466</v>
      </c>
      <c r="AA7" s="92" t="s">
        <v>247</v>
      </c>
      <c r="AB7" s="90">
        <v>200</v>
      </c>
      <c r="AC7" s="95">
        <v>1220671.8799999999</v>
      </c>
      <c r="AD7" s="95"/>
      <c r="AK7" s="90">
        <v>6</v>
      </c>
      <c r="AL7" s="92" t="s">
        <v>492</v>
      </c>
      <c r="AM7" s="92" t="s">
        <v>247</v>
      </c>
      <c r="AN7" s="95">
        <v>4</v>
      </c>
      <c r="AO7" s="95">
        <v>74166.759999999995</v>
      </c>
      <c r="AP7" s="95"/>
      <c r="AQ7" s="90">
        <v>6</v>
      </c>
      <c r="AR7" s="96" t="s">
        <v>534</v>
      </c>
      <c r="AS7" s="96" t="s">
        <v>245</v>
      </c>
      <c r="AT7" s="95">
        <v>40</v>
      </c>
      <c r="AU7" s="95">
        <v>624066.52</v>
      </c>
    </row>
    <row r="8" spans="1:47">
      <c r="A8" s="94">
        <v>7</v>
      </c>
      <c r="B8" s="89" t="s">
        <v>255</v>
      </c>
      <c r="C8" s="89" t="s">
        <v>247</v>
      </c>
      <c r="D8" s="95">
        <v>6</v>
      </c>
      <c r="E8" s="95">
        <v>69256.08</v>
      </c>
      <c r="G8" s="90">
        <v>7</v>
      </c>
      <c r="H8" s="96" t="s">
        <v>300</v>
      </c>
      <c r="I8" s="96" t="s">
        <v>247</v>
      </c>
      <c r="J8" s="95">
        <v>3</v>
      </c>
      <c r="K8" s="95">
        <v>7532.48</v>
      </c>
      <c r="M8" s="90">
        <v>7</v>
      </c>
      <c r="N8" s="92" t="s">
        <v>359</v>
      </c>
      <c r="O8" s="92" t="s">
        <v>245</v>
      </c>
      <c r="P8" s="95">
        <v>27</v>
      </c>
      <c r="Q8" s="95">
        <v>90815.4</v>
      </c>
      <c r="R8" s="95"/>
      <c r="S8" s="90">
        <v>7</v>
      </c>
      <c r="T8" s="96" t="s">
        <v>434</v>
      </c>
      <c r="U8" s="96" t="s">
        <v>245</v>
      </c>
      <c r="V8" s="95">
        <v>40</v>
      </c>
      <c r="W8" s="95">
        <v>436040.95</v>
      </c>
      <c r="Y8" s="90">
        <v>7</v>
      </c>
      <c r="Z8" s="92" t="s">
        <v>467</v>
      </c>
      <c r="AA8" s="92" t="s">
        <v>247</v>
      </c>
      <c r="AB8" s="90">
        <v>2</v>
      </c>
      <c r="AC8" s="95">
        <v>8708.85</v>
      </c>
      <c r="AD8" s="95"/>
      <c r="AK8" s="90">
        <v>7</v>
      </c>
      <c r="AL8" s="92" t="s">
        <v>493</v>
      </c>
      <c r="AM8" s="92" t="s">
        <v>245</v>
      </c>
      <c r="AN8" s="95">
        <v>8</v>
      </c>
      <c r="AO8" s="95">
        <v>75546.36</v>
      </c>
      <c r="AP8" s="95"/>
      <c r="AQ8" s="90">
        <v>7</v>
      </c>
      <c r="AR8" s="96" t="s">
        <v>533</v>
      </c>
      <c r="AS8" s="96" t="s">
        <v>247</v>
      </c>
      <c r="AT8" s="95">
        <v>1.6</v>
      </c>
      <c r="AU8" s="95">
        <v>19707.84</v>
      </c>
    </row>
    <row r="9" spans="1:47">
      <c r="A9" s="94">
        <v>8</v>
      </c>
      <c r="B9" s="89" t="s">
        <v>256</v>
      </c>
      <c r="C9" s="89" t="s">
        <v>247</v>
      </c>
      <c r="D9" s="95">
        <v>3</v>
      </c>
      <c r="E9" s="95">
        <v>62936.04</v>
      </c>
      <c r="G9" s="90">
        <v>8</v>
      </c>
      <c r="H9" s="96" t="s">
        <v>301</v>
      </c>
      <c r="I9" s="96" t="s">
        <v>247</v>
      </c>
      <c r="J9" s="95">
        <v>2</v>
      </c>
      <c r="K9" s="95">
        <v>16513.21</v>
      </c>
      <c r="M9" s="90">
        <v>8</v>
      </c>
      <c r="N9" s="92" t="s">
        <v>360</v>
      </c>
      <c r="O9" s="92" t="s">
        <v>245</v>
      </c>
      <c r="P9" s="95">
        <v>192</v>
      </c>
      <c r="Q9" s="95">
        <v>2443442.92</v>
      </c>
      <c r="R9" s="95"/>
      <c r="S9" s="90">
        <v>8</v>
      </c>
      <c r="T9" s="109" t="s">
        <v>435</v>
      </c>
      <c r="U9" s="109" t="s">
        <v>245</v>
      </c>
      <c r="V9" s="95">
        <v>168</v>
      </c>
      <c r="W9" s="95">
        <v>1223532.08</v>
      </c>
      <c r="Y9" s="90">
        <v>8</v>
      </c>
      <c r="Z9" s="92" t="s">
        <v>468</v>
      </c>
      <c r="AA9" s="92" t="s">
        <v>247</v>
      </c>
      <c r="AB9" s="90">
        <v>15</v>
      </c>
      <c r="AC9" s="99">
        <v>3752</v>
      </c>
      <c r="AD9" s="99"/>
      <c r="AK9" s="90">
        <v>8</v>
      </c>
      <c r="AL9" s="92" t="s">
        <v>494</v>
      </c>
      <c r="AM9" s="92" t="s">
        <v>245</v>
      </c>
      <c r="AN9" s="95">
        <v>2</v>
      </c>
      <c r="AO9" s="95">
        <v>19176.32</v>
      </c>
      <c r="AP9" s="95"/>
      <c r="AQ9" s="90">
        <v>8</v>
      </c>
      <c r="AR9" s="96" t="s">
        <v>532</v>
      </c>
      <c r="AS9" s="96" t="s">
        <v>245</v>
      </c>
      <c r="AT9" s="95">
        <v>17</v>
      </c>
      <c r="AU9" s="95">
        <v>82458.320000000007</v>
      </c>
    </row>
    <row r="10" spans="1:47" ht="15" customHeight="1">
      <c r="A10" s="94">
        <v>9</v>
      </c>
      <c r="B10" s="89" t="s">
        <v>257</v>
      </c>
      <c r="C10" s="89" t="s">
        <v>247</v>
      </c>
      <c r="D10" s="95">
        <v>6</v>
      </c>
      <c r="E10" s="95">
        <v>91364.96</v>
      </c>
      <c r="G10" s="90">
        <v>9</v>
      </c>
      <c r="H10" s="96" t="s">
        <v>302</v>
      </c>
      <c r="I10" s="96" t="s">
        <v>247</v>
      </c>
      <c r="J10" s="95">
        <v>3</v>
      </c>
      <c r="K10" s="95">
        <v>12708.93</v>
      </c>
      <c r="M10" s="90">
        <v>9</v>
      </c>
      <c r="N10" s="92" t="s">
        <v>361</v>
      </c>
      <c r="O10" s="92" t="s">
        <v>245</v>
      </c>
      <c r="P10" s="95">
        <v>420</v>
      </c>
      <c r="Q10" s="95">
        <v>310534.03999999998</v>
      </c>
      <c r="R10" s="95"/>
      <c r="S10" s="90">
        <v>9</v>
      </c>
      <c r="T10" s="92" t="s">
        <v>436</v>
      </c>
      <c r="U10" s="92" t="s">
        <v>247</v>
      </c>
      <c r="V10" s="95">
        <v>48</v>
      </c>
      <c r="W10" s="95">
        <v>756271.84</v>
      </c>
      <c r="Y10" s="90">
        <v>9</v>
      </c>
      <c r="Z10" s="92" t="s">
        <v>469</v>
      </c>
      <c r="AA10" s="92" t="s">
        <v>245</v>
      </c>
      <c r="AB10" s="90">
        <v>42</v>
      </c>
      <c r="AC10" s="95">
        <v>45294.52</v>
      </c>
      <c r="AD10" s="95"/>
      <c r="AE10" s="139" t="s">
        <v>141</v>
      </c>
      <c r="AF10" s="139"/>
      <c r="AG10" s="89" t="s">
        <v>246</v>
      </c>
      <c r="AK10" s="90">
        <v>9</v>
      </c>
      <c r="AL10" s="92" t="s">
        <v>495</v>
      </c>
      <c r="AM10" s="92" t="s">
        <v>245</v>
      </c>
      <c r="AN10" s="95">
        <v>24</v>
      </c>
      <c r="AO10" s="95">
        <v>324609.40000000002</v>
      </c>
      <c r="AP10" s="95"/>
      <c r="AQ10" s="90">
        <v>9</v>
      </c>
      <c r="AR10" s="96" t="s">
        <v>531</v>
      </c>
      <c r="AS10" s="96" t="s">
        <v>245</v>
      </c>
      <c r="AT10" s="95">
        <v>212</v>
      </c>
      <c r="AU10" s="95">
        <v>1719428.72</v>
      </c>
    </row>
    <row r="11" spans="1:47">
      <c r="A11" s="94">
        <v>10</v>
      </c>
      <c r="B11" s="89" t="s">
        <v>258</v>
      </c>
      <c r="C11" s="89" t="s">
        <v>247</v>
      </c>
      <c r="D11" s="95">
        <v>6</v>
      </c>
      <c r="E11" s="95">
        <v>56078.720000000001</v>
      </c>
      <c r="G11" s="90">
        <v>10</v>
      </c>
      <c r="H11" s="96" t="s">
        <v>303</v>
      </c>
      <c r="I11" s="96" t="s">
        <v>247</v>
      </c>
      <c r="J11" s="95">
        <v>3</v>
      </c>
      <c r="K11" s="95">
        <v>25467.13</v>
      </c>
      <c r="M11" s="90">
        <v>10</v>
      </c>
      <c r="N11" s="92" t="s">
        <v>362</v>
      </c>
      <c r="O11" s="92" t="s">
        <v>245</v>
      </c>
      <c r="P11" s="95">
        <v>525</v>
      </c>
      <c r="Q11" s="95">
        <v>5379358.75</v>
      </c>
      <c r="R11" s="95"/>
      <c r="S11" s="90">
        <v>10</v>
      </c>
      <c r="T11" s="92" t="s">
        <v>437</v>
      </c>
      <c r="U11" s="92" t="s">
        <v>247</v>
      </c>
      <c r="V11" s="95">
        <v>56</v>
      </c>
      <c r="W11" s="95">
        <v>800723.6</v>
      </c>
      <c r="Y11" s="90">
        <v>10</v>
      </c>
      <c r="Z11" s="92" t="s">
        <v>470</v>
      </c>
      <c r="AA11" s="92" t="s">
        <v>247</v>
      </c>
      <c r="AB11" s="90">
        <v>175</v>
      </c>
      <c r="AC11" s="95">
        <v>857048.58</v>
      </c>
      <c r="AD11" s="95"/>
      <c r="AE11" s="90">
        <v>1</v>
      </c>
      <c r="AF11" s="96" t="s">
        <v>486</v>
      </c>
      <c r="AG11" s="92" t="s">
        <v>247</v>
      </c>
      <c r="AH11" s="90">
        <v>12</v>
      </c>
      <c r="AI11" s="95">
        <v>30461.96</v>
      </c>
      <c r="AJ11" s="95"/>
      <c r="AK11" s="90">
        <v>10</v>
      </c>
      <c r="AL11" s="92" t="s">
        <v>496</v>
      </c>
      <c r="AM11" s="92" t="s">
        <v>245</v>
      </c>
      <c r="AN11" s="95">
        <v>48</v>
      </c>
      <c r="AO11" s="95">
        <v>505038.28</v>
      </c>
      <c r="AP11" s="95"/>
      <c r="AQ11" s="90">
        <v>10</v>
      </c>
      <c r="AR11" s="96" t="s">
        <v>530</v>
      </c>
      <c r="AS11" s="96" t="s">
        <v>247</v>
      </c>
      <c r="AT11" s="95">
        <v>4</v>
      </c>
      <c r="AU11" s="95">
        <v>24721.88</v>
      </c>
    </row>
    <row r="12" spans="1:47">
      <c r="A12" s="94">
        <v>11</v>
      </c>
      <c r="B12" s="89" t="s">
        <v>259</v>
      </c>
      <c r="C12" s="89" t="s">
        <v>247</v>
      </c>
      <c r="D12" s="95">
        <v>3</v>
      </c>
      <c r="E12" s="95">
        <v>8293.68</v>
      </c>
      <c r="G12" s="90">
        <v>11</v>
      </c>
      <c r="H12" s="96" t="s">
        <v>304</v>
      </c>
      <c r="I12" s="96" t="s">
        <v>245</v>
      </c>
      <c r="J12" s="95">
        <v>30</v>
      </c>
      <c r="K12" s="95">
        <v>225077.16</v>
      </c>
      <c r="M12" s="90">
        <v>11</v>
      </c>
      <c r="N12" s="92" t="s">
        <v>363</v>
      </c>
      <c r="O12" s="92" t="s">
        <v>245</v>
      </c>
      <c r="P12" s="95">
        <v>216</v>
      </c>
      <c r="Q12" s="95">
        <v>2822816.5</v>
      </c>
      <c r="R12" s="95"/>
      <c r="S12" s="90">
        <v>11</v>
      </c>
      <c r="T12" s="92" t="s">
        <v>438</v>
      </c>
      <c r="U12" s="92" t="s">
        <v>245</v>
      </c>
      <c r="V12" s="95">
        <v>90</v>
      </c>
      <c r="W12" s="95">
        <v>138058.35</v>
      </c>
      <c r="Y12" s="90">
        <v>11</v>
      </c>
      <c r="Z12" s="92" t="s">
        <v>471</v>
      </c>
      <c r="AA12" s="92" t="s">
        <v>245</v>
      </c>
      <c r="AB12" s="90">
        <v>283</v>
      </c>
      <c r="AC12" s="95">
        <v>3848749.12</v>
      </c>
      <c r="AD12" s="95"/>
      <c r="AH12" s="97">
        <f>SUM(AH11)</f>
        <v>12</v>
      </c>
      <c r="AI12" s="98">
        <f>SUM(AI11)</f>
        <v>30461.96</v>
      </c>
      <c r="AJ12" s="98"/>
      <c r="AK12" s="90">
        <v>11</v>
      </c>
      <c r="AL12" s="92" t="s">
        <v>497</v>
      </c>
      <c r="AM12" s="92" t="s">
        <v>245</v>
      </c>
      <c r="AN12" s="95">
        <v>97</v>
      </c>
      <c r="AO12" s="95">
        <v>979885.96</v>
      </c>
      <c r="AP12" s="95"/>
      <c r="AQ12" s="90">
        <v>11</v>
      </c>
      <c r="AR12" s="96" t="s">
        <v>529</v>
      </c>
      <c r="AS12" s="96" t="s">
        <v>247</v>
      </c>
      <c r="AT12" s="95">
        <v>53</v>
      </c>
      <c r="AU12" s="95">
        <v>356953.8</v>
      </c>
    </row>
    <row r="13" spans="1:47">
      <c r="A13" s="94">
        <v>12</v>
      </c>
      <c r="B13" s="89" t="s">
        <v>260</v>
      </c>
      <c r="C13" s="89" t="s">
        <v>247</v>
      </c>
      <c r="D13" s="95">
        <v>6</v>
      </c>
      <c r="E13" s="95">
        <v>94173.48</v>
      </c>
      <c r="G13" s="90">
        <v>12</v>
      </c>
      <c r="H13" s="96" t="s">
        <v>305</v>
      </c>
      <c r="I13" s="96" t="s">
        <v>247</v>
      </c>
      <c r="J13" s="95">
        <v>10</v>
      </c>
      <c r="K13" s="95">
        <v>353956.52</v>
      </c>
      <c r="M13" s="90">
        <v>12</v>
      </c>
      <c r="N13" s="92" t="s">
        <v>364</v>
      </c>
      <c r="O13" s="92" t="s">
        <v>245</v>
      </c>
      <c r="P13" s="95">
        <v>216</v>
      </c>
      <c r="Q13" s="95">
        <v>2705239.2</v>
      </c>
      <c r="R13" s="95"/>
      <c r="S13" s="90">
        <v>12</v>
      </c>
      <c r="T13" s="92" t="s">
        <v>439</v>
      </c>
      <c r="U13" s="92" t="s">
        <v>247</v>
      </c>
      <c r="V13" s="95">
        <v>73</v>
      </c>
      <c r="W13" s="95">
        <v>587619.64</v>
      </c>
      <c r="Y13" s="90">
        <v>12</v>
      </c>
      <c r="Z13" s="92" t="s">
        <v>472</v>
      </c>
      <c r="AA13" s="92" t="s">
        <v>245</v>
      </c>
      <c r="AB13" s="90">
        <v>103</v>
      </c>
      <c r="AC13" s="95">
        <v>1410200.56</v>
      </c>
      <c r="AD13" s="95"/>
      <c r="AK13" s="90">
        <v>12</v>
      </c>
      <c r="AL13" s="92" t="s">
        <v>498</v>
      </c>
      <c r="AM13" s="92" t="s">
        <v>245</v>
      </c>
      <c r="AN13" s="95">
        <v>52</v>
      </c>
      <c r="AO13" s="95">
        <v>322907</v>
      </c>
      <c r="AP13" s="95"/>
      <c r="AQ13" s="90">
        <v>12</v>
      </c>
      <c r="AR13" s="96" t="s">
        <v>528</v>
      </c>
      <c r="AS13" s="96" t="s">
        <v>247</v>
      </c>
      <c r="AT13" s="95">
        <v>17</v>
      </c>
      <c r="AU13" s="95">
        <v>266388.02</v>
      </c>
    </row>
    <row r="14" spans="1:47">
      <c r="A14" s="94">
        <v>13</v>
      </c>
      <c r="B14" s="89" t="s">
        <v>261</v>
      </c>
      <c r="C14" s="89" t="s">
        <v>247</v>
      </c>
      <c r="D14" s="95">
        <v>7</v>
      </c>
      <c r="E14" s="95">
        <v>27998.17</v>
      </c>
      <c r="G14" s="90">
        <v>13</v>
      </c>
      <c r="H14" s="96" t="s">
        <v>306</v>
      </c>
      <c r="I14" s="96" t="s">
        <v>247</v>
      </c>
      <c r="J14" s="95">
        <v>6</v>
      </c>
      <c r="K14" s="95">
        <v>23417.9</v>
      </c>
      <c r="M14" s="90">
        <v>13</v>
      </c>
      <c r="N14" s="92" t="s">
        <v>365</v>
      </c>
      <c r="O14" s="92" t="s">
        <v>245</v>
      </c>
      <c r="P14" s="95">
        <v>6</v>
      </c>
      <c r="Q14" s="95">
        <v>82407.759999999995</v>
      </c>
      <c r="R14" s="95"/>
      <c r="S14" s="90">
        <v>13</v>
      </c>
      <c r="T14" s="92" t="s">
        <v>440</v>
      </c>
      <c r="U14" s="92" t="s">
        <v>245</v>
      </c>
      <c r="V14" s="95">
        <v>192</v>
      </c>
      <c r="W14" s="95">
        <v>2229936.84</v>
      </c>
      <c r="Y14" s="90">
        <v>13</v>
      </c>
      <c r="Z14" s="92" t="s">
        <v>473</v>
      </c>
      <c r="AA14" s="92" t="s">
        <v>245</v>
      </c>
      <c r="AB14" s="90">
        <v>46</v>
      </c>
      <c r="AC14" s="95">
        <v>50773.919999999998</v>
      </c>
      <c r="AD14" s="95"/>
      <c r="AK14" s="90">
        <v>13</v>
      </c>
      <c r="AL14" s="92" t="s">
        <v>499</v>
      </c>
      <c r="AM14" s="92" t="s">
        <v>245</v>
      </c>
      <c r="AN14" s="95">
        <v>93</v>
      </c>
      <c r="AO14" s="95">
        <v>891607.48</v>
      </c>
      <c r="AP14" s="95"/>
      <c r="AQ14" s="90">
        <v>13</v>
      </c>
      <c r="AR14" s="96" t="s">
        <v>527</v>
      </c>
      <c r="AS14" s="96" t="s">
        <v>247</v>
      </c>
      <c r="AT14" s="95">
        <v>29</v>
      </c>
      <c r="AU14" s="95">
        <v>556988.56000000006</v>
      </c>
    </row>
    <row r="15" spans="1:47">
      <c r="A15" s="94">
        <v>14</v>
      </c>
      <c r="B15" s="89" t="s">
        <v>262</v>
      </c>
      <c r="C15" s="89" t="s">
        <v>245</v>
      </c>
      <c r="D15" s="95">
        <v>20</v>
      </c>
      <c r="E15" s="95">
        <v>286183.17</v>
      </c>
      <c r="G15" s="90">
        <v>14</v>
      </c>
      <c r="H15" s="96" t="s">
        <v>307</v>
      </c>
      <c r="I15" s="96" t="s">
        <v>247</v>
      </c>
      <c r="J15" s="95">
        <v>13</v>
      </c>
      <c r="K15" s="95">
        <v>21392.13</v>
      </c>
      <c r="M15" s="90">
        <v>14</v>
      </c>
      <c r="N15" s="92" t="s">
        <v>366</v>
      </c>
      <c r="O15" s="92" t="s">
        <v>247</v>
      </c>
      <c r="P15" s="95">
        <v>28</v>
      </c>
      <c r="Q15" s="95">
        <v>211269.12</v>
      </c>
      <c r="R15" s="95"/>
      <c r="S15" s="90">
        <v>14</v>
      </c>
      <c r="T15" s="92" t="s">
        <v>441</v>
      </c>
      <c r="U15" s="92" t="s">
        <v>245</v>
      </c>
      <c r="V15" s="95">
        <v>26</v>
      </c>
      <c r="W15" s="95">
        <v>289574</v>
      </c>
      <c r="Y15" s="90">
        <v>14</v>
      </c>
      <c r="Z15" s="92" t="s">
        <v>474</v>
      </c>
      <c r="AA15" s="92" t="s">
        <v>245</v>
      </c>
      <c r="AB15" s="90">
        <v>70</v>
      </c>
      <c r="AC15" s="95">
        <v>1329080.79</v>
      </c>
      <c r="AD15" s="95"/>
      <c r="AK15" s="90">
        <v>14</v>
      </c>
      <c r="AL15" s="92" t="s">
        <v>500</v>
      </c>
      <c r="AM15" s="92" t="s">
        <v>245</v>
      </c>
      <c r="AN15" s="95">
        <v>268</v>
      </c>
      <c r="AO15" s="95">
        <v>4893207.6399999997</v>
      </c>
      <c r="AP15" s="95"/>
      <c r="AQ15" s="90">
        <v>14</v>
      </c>
      <c r="AR15" s="96" t="s">
        <v>526</v>
      </c>
      <c r="AS15" s="96" t="s">
        <v>247</v>
      </c>
      <c r="AT15" s="95">
        <v>7</v>
      </c>
      <c r="AU15" s="95">
        <v>116723.95</v>
      </c>
    </row>
    <row r="16" spans="1:47">
      <c r="A16" s="94">
        <v>15</v>
      </c>
      <c r="B16" s="89" t="s">
        <v>263</v>
      </c>
      <c r="C16" s="89" t="s">
        <v>245</v>
      </c>
      <c r="D16" s="95">
        <v>30</v>
      </c>
      <c r="E16" s="95">
        <v>150897.20000000001</v>
      </c>
      <c r="G16" s="90">
        <v>15</v>
      </c>
      <c r="H16" s="96" t="s">
        <v>308</v>
      </c>
      <c r="I16" s="96" t="s">
        <v>247</v>
      </c>
      <c r="J16" s="95">
        <v>7</v>
      </c>
      <c r="K16" s="95">
        <v>65261.440000000002</v>
      </c>
      <c r="M16" s="90">
        <v>15</v>
      </c>
      <c r="N16" s="92" t="s">
        <v>367</v>
      </c>
      <c r="O16" s="92" t="s">
        <v>247</v>
      </c>
      <c r="P16" s="95">
        <v>33</v>
      </c>
      <c r="Q16" s="95">
        <v>167398.5</v>
      </c>
      <c r="R16" s="95"/>
      <c r="S16" s="90">
        <v>15</v>
      </c>
      <c r="T16" s="92" t="s">
        <v>442</v>
      </c>
      <c r="U16" s="92" t="s">
        <v>247</v>
      </c>
      <c r="V16" s="95">
        <v>17</v>
      </c>
      <c r="W16" s="95">
        <v>160181.35</v>
      </c>
      <c r="Y16" s="90">
        <v>15</v>
      </c>
      <c r="Z16" s="92" t="s">
        <v>475</v>
      </c>
      <c r="AA16" s="92" t="s">
        <v>247</v>
      </c>
      <c r="AB16" s="90">
        <v>20</v>
      </c>
      <c r="AC16" s="95">
        <v>325283.88</v>
      </c>
      <c r="AD16" s="95"/>
      <c r="AK16" s="90">
        <v>15</v>
      </c>
      <c r="AL16" s="92" t="s">
        <v>501</v>
      </c>
      <c r="AM16" s="92" t="s">
        <v>245</v>
      </c>
      <c r="AN16" s="95">
        <v>5988</v>
      </c>
      <c r="AO16" s="95">
        <v>18039976.879999999</v>
      </c>
      <c r="AP16" s="95"/>
      <c r="AQ16" s="90">
        <v>15</v>
      </c>
      <c r="AR16" s="96" t="s">
        <v>525</v>
      </c>
      <c r="AS16" s="96" t="s">
        <v>247</v>
      </c>
      <c r="AT16" s="95">
        <v>14</v>
      </c>
      <c r="AU16" s="95">
        <v>112607.31</v>
      </c>
    </row>
    <row r="17" spans="1:47">
      <c r="A17" s="94">
        <v>16</v>
      </c>
      <c r="B17" s="89" t="s">
        <v>264</v>
      </c>
      <c r="C17" s="89" t="s">
        <v>247</v>
      </c>
      <c r="D17" s="95">
        <v>3</v>
      </c>
      <c r="E17" s="95">
        <v>13815.79</v>
      </c>
      <c r="G17" s="90">
        <v>16</v>
      </c>
      <c r="H17" s="96" t="s">
        <v>309</v>
      </c>
      <c r="I17" s="96" t="s">
        <v>247</v>
      </c>
      <c r="J17" s="95">
        <v>6</v>
      </c>
      <c r="K17" s="95">
        <v>73700.160000000003</v>
      </c>
      <c r="M17" s="90">
        <v>16</v>
      </c>
      <c r="N17" s="92" t="s">
        <v>368</v>
      </c>
      <c r="O17" s="92" t="s">
        <v>247</v>
      </c>
      <c r="P17" s="95">
        <v>26</v>
      </c>
      <c r="Q17" s="95">
        <v>156119.84</v>
      </c>
      <c r="R17" s="95"/>
      <c r="S17" s="90">
        <v>16</v>
      </c>
      <c r="T17" s="92" t="s">
        <v>443</v>
      </c>
      <c r="U17" s="92" t="s">
        <v>245</v>
      </c>
      <c r="V17" s="95">
        <v>50</v>
      </c>
      <c r="W17" s="95">
        <v>396567.4</v>
      </c>
      <c r="Y17" s="90">
        <v>16</v>
      </c>
      <c r="Z17" s="92" t="s">
        <v>476</v>
      </c>
      <c r="AA17" s="92" t="s">
        <v>247</v>
      </c>
      <c r="AB17" s="90">
        <v>12</v>
      </c>
      <c r="AC17" s="95">
        <v>130812.52</v>
      </c>
      <c r="AD17" s="95"/>
      <c r="AL17" s="96"/>
      <c r="AM17" s="96"/>
      <c r="AN17" s="98">
        <f>SUM(AN2:AN16)</f>
        <v>6617</v>
      </c>
      <c r="AO17" s="98">
        <f>SUM(AO2:AO16)</f>
        <v>26386387.030000001</v>
      </c>
      <c r="AP17" s="98"/>
      <c r="AQ17" s="90">
        <v>16</v>
      </c>
      <c r="AR17" s="96" t="s">
        <v>524</v>
      </c>
      <c r="AS17" s="96" t="s">
        <v>247</v>
      </c>
      <c r="AT17" s="95">
        <v>13</v>
      </c>
      <c r="AU17" s="95">
        <v>93696.09</v>
      </c>
    </row>
    <row r="18" spans="1:47">
      <c r="A18" s="94">
        <v>17</v>
      </c>
      <c r="B18" s="89" t="s">
        <v>265</v>
      </c>
      <c r="C18" s="89" t="s">
        <v>245</v>
      </c>
      <c r="D18" s="95">
        <v>114</v>
      </c>
      <c r="E18" s="95">
        <v>842472.32</v>
      </c>
      <c r="G18" s="90">
        <v>17</v>
      </c>
      <c r="H18" s="96" t="s">
        <v>310</v>
      </c>
      <c r="I18" s="96" t="s">
        <v>247</v>
      </c>
      <c r="J18" s="95">
        <v>9</v>
      </c>
      <c r="K18" s="95">
        <v>46515.42</v>
      </c>
      <c r="M18" s="90">
        <v>17</v>
      </c>
      <c r="N18" s="92" t="s">
        <v>369</v>
      </c>
      <c r="O18" s="92" t="s">
        <v>247</v>
      </c>
      <c r="P18" s="95">
        <v>26</v>
      </c>
      <c r="Q18" s="95">
        <v>168244.8</v>
      </c>
      <c r="R18" s="95"/>
      <c r="S18" s="90">
        <v>17</v>
      </c>
      <c r="T18" s="92" t="s">
        <v>444</v>
      </c>
      <c r="U18" s="92" t="s">
        <v>247</v>
      </c>
      <c r="V18" s="95">
        <v>16</v>
      </c>
      <c r="W18" s="95">
        <v>177442.28</v>
      </c>
      <c r="Y18" s="90">
        <v>17</v>
      </c>
      <c r="Z18" s="92" t="s">
        <v>477</v>
      </c>
      <c r="AA18" s="92" t="s">
        <v>245</v>
      </c>
      <c r="AB18" s="90">
        <v>16</v>
      </c>
      <c r="AC18" s="95">
        <v>76980.759999999995</v>
      </c>
      <c r="AD18" s="95"/>
      <c r="AQ18" s="90">
        <v>17</v>
      </c>
      <c r="AR18" s="96" t="s">
        <v>523</v>
      </c>
      <c r="AS18" s="96" t="s">
        <v>245</v>
      </c>
      <c r="AT18" s="95">
        <v>15</v>
      </c>
      <c r="AU18" s="95">
        <v>128054.56</v>
      </c>
    </row>
    <row r="19" spans="1:47">
      <c r="A19" s="94">
        <v>18</v>
      </c>
      <c r="B19" s="89" t="s">
        <v>266</v>
      </c>
      <c r="C19" s="89" t="s">
        <v>247</v>
      </c>
      <c r="D19" s="95">
        <v>11</v>
      </c>
      <c r="E19" s="95">
        <v>68414.16</v>
      </c>
      <c r="G19" s="90">
        <v>18</v>
      </c>
      <c r="H19" s="96" t="s">
        <v>311</v>
      </c>
      <c r="I19" s="96" t="s">
        <v>247</v>
      </c>
      <c r="J19" s="95">
        <v>26</v>
      </c>
      <c r="K19" s="95">
        <v>113698.64</v>
      </c>
      <c r="M19" s="90">
        <v>18</v>
      </c>
      <c r="N19" s="92" t="s">
        <v>370</v>
      </c>
      <c r="O19" s="92" t="s">
        <v>247</v>
      </c>
      <c r="P19" s="95">
        <v>34</v>
      </c>
      <c r="Q19" s="95">
        <v>183662.28</v>
      </c>
      <c r="R19" s="95"/>
      <c r="S19" s="90">
        <v>18</v>
      </c>
      <c r="T19" s="92" t="s">
        <v>445</v>
      </c>
      <c r="U19" s="92" t="s">
        <v>245</v>
      </c>
      <c r="V19" s="95">
        <v>60</v>
      </c>
      <c r="W19" s="95">
        <v>633829.84</v>
      </c>
      <c r="Y19" s="90">
        <v>18</v>
      </c>
      <c r="Z19" s="96" t="s">
        <v>478</v>
      </c>
      <c r="AA19" s="96" t="s">
        <v>247</v>
      </c>
      <c r="AB19" s="90">
        <v>6</v>
      </c>
      <c r="AC19" s="95">
        <v>86680.44</v>
      </c>
      <c r="AD19" s="95"/>
      <c r="AI19" s="95"/>
      <c r="AJ19" s="95"/>
      <c r="AQ19" s="90">
        <v>18</v>
      </c>
      <c r="AR19" s="96" t="s">
        <v>522</v>
      </c>
      <c r="AS19" s="96" t="s">
        <v>247</v>
      </c>
      <c r="AT19" s="95">
        <v>7</v>
      </c>
      <c r="AU19" s="95">
        <v>117433.89</v>
      </c>
    </row>
    <row r="20" spans="1:47">
      <c r="A20" s="94">
        <v>19</v>
      </c>
      <c r="B20" s="89" t="s">
        <v>267</v>
      </c>
      <c r="C20" s="89" t="s">
        <v>247</v>
      </c>
      <c r="D20" s="95">
        <v>8</v>
      </c>
      <c r="E20" s="95">
        <v>17870.32</v>
      </c>
      <c r="G20" s="90">
        <v>19</v>
      </c>
      <c r="H20" s="92" t="s">
        <v>312</v>
      </c>
      <c r="I20" s="92" t="s">
        <v>247</v>
      </c>
      <c r="J20" s="95">
        <v>16</v>
      </c>
      <c r="K20" s="95">
        <v>85520.83</v>
      </c>
      <c r="M20" s="90">
        <v>19</v>
      </c>
      <c r="N20" s="92" t="s">
        <v>371</v>
      </c>
      <c r="O20" s="92" t="s">
        <v>247</v>
      </c>
      <c r="P20" s="95">
        <v>27</v>
      </c>
      <c r="Q20" s="95">
        <v>409151.44</v>
      </c>
      <c r="R20" s="95"/>
      <c r="S20" s="90">
        <v>19</v>
      </c>
      <c r="T20" s="92" t="s">
        <v>446</v>
      </c>
      <c r="U20" s="92" t="s">
        <v>247</v>
      </c>
      <c r="V20" s="95">
        <v>30</v>
      </c>
      <c r="W20" s="95">
        <v>339503.32</v>
      </c>
      <c r="Y20" s="90">
        <v>19</v>
      </c>
      <c r="Z20" s="96" t="s">
        <v>479</v>
      </c>
      <c r="AA20" s="96" t="s">
        <v>247</v>
      </c>
      <c r="AB20" s="90">
        <v>4</v>
      </c>
      <c r="AC20" s="95">
        <v>90230.32</v>
      </c>
      <c r="AD20" s="95"/>
      <c r="AQ20" s="90">
        <v>19</v>
      </c>
      <c r="AR20" s="96" t="s">
        <v>521</v>
      </c>
      <c r="AS20" s="96" t="s">
        <v>247</v>
      </c>
      <c r="AT20" s="95">
        <v>7</v>
      </c>
      <c r="AU20" s="95">
        <v>57831.96</v>
      </c>
    </row>
    <row r="21" spans="1:47">
      <c r="A21" s="94">
        <v>20</v>
      </c>
      <c r="B21" s="89" t="s">
        <v>268</v>
      </c>
      <c r="C21" s="89" t="s">
        <v>247</v>
      </c>
      <c r="D21" s="95">
        <v>5</v>
      </c>
      <c r="E21" s="95">
        <v>12063.32</v>
      </c>
      <c r="G21" s="90">
        <v>20</v>
      </c>
      <c r="H21" s="92" t="s">
        <v>313</v>
      </c>
      <c r="I21" s="92" t="s">
        <v>247</v>
      </c>
      <c r="J21" s="95">
        <v>30</v>
      </c>
      <c r="K21" s="95">
        <v>92226.09</v>
      </c>
      <c r="M21" s="90">
        <v>20</v>
      </c>
      <c r="N21" s="92" t="s">
        <v>372</v>
      </c>
      <c r="O21" s="92" t="s">
        <v>247</v>
      </c>
      <c r="P21" s="95">
        <v>23</v>
      </c>
      <c r="Q21" s="95">
        <v>340523.3</v>
      </c>
      <c r="R21" s="95"/>
      <c r="S21" s="90">
        <v>20</v>
      </c>
      <c r="T21" s="92" t="s">
        <v>447</v>
      </c>
      <c r="U21" s="92" t="s">
        <v>245</v>
      </c>
      <c r="V21" s="95">
        <v>50</v>
      </c>
      <c r="W21" s="95">
        <v>485342.4</v>
      </c>
      <c r="Y21" s="90">
        <v>20</v>
      </c>
      <c r="Z21" s="96" t="s">
        <v>480</v>
      </c>
      <c r="AA21" s="96" t="s">
        <v>247</v>
      </c>
      <c r="AB21" s="90">
        <v>8</v>
      </c>
      <c r="AC21" s="95">
        <v>181460.16</v>
      </c>
      <c r="AD21" s="95"/>
      <c r="AQ21" s="90">
        <v>20</v>
      </c>
      <c r="AR21" s="96" t="s">
        <v>520</v>
      </c>
      <c r="AS21" s="96" t="s">
        <v>247</v>
      </c>
      <c r="AT21" s="95">
        <v>18</v>
      </c>
      <c r="AU21" s="95">
        <v>65628.12</v>
      </c>
    </row>
    <row r="22" spans="1:47">
      <c r="A22" s="94">
        <v>21</v>
      </c>
      <c r="B22" s="89" t="s">
        <v>269</v>
      </c>
      <c r="C22" s="89" t="s">
        <v>247</v>
      </c>
      <c r="D22" s="95">
        <v>5</v>
      </c>
      <c r="E22" s="95">
        <v>36174.959999999999</v>
      </c>
      <c r="G22" s="90">
        <v>21</v>
      </c>
      <c r="H22" s="92" t="s">
        <v>314</v>
      </c>
      <c r="I22" s="92" t="s">
        <v>247</v>
      </c>
      <c r="J22" s="95">
        <v>7</v>
      </c>
      <c r="K22" s="95">
        <v>25756.240000000002</v>
      </c>
      <c r="M22" s="90">
        <v>21</v>
      </c>
      <c r="N22" s="92" t="s">
        <v>373</v>
      </c>
      <c r="O22" s="92" t="s">
        <v>245</v>
      </c>
      <c r="P22" s="95">
        <v>20</v>
      </c>
      <c r="Q22" s="95">
        <v>234274.84</v>
      </c>
      <c r="R22" s="95"/>
      <c r="S22" s="90">
        <v>21</v>
      </c>
      <c r="T22" s="92" t="s">
        <v>448</v>
      </c>
      <c r="U22" s="92" t="s">
        <v>245</v>
      </c>
      <c r="V22" s="95">
        <v>48</v>
      </c>
      <c r="W22" s="95">
        <v>370471.5</v>
      </c>
      <c r="Y22" s="90">
        <v>21</v>
      </c>
      <c r="Z22" s="96" t="s">
        <v>481</v>
      </c>
      <c r="AA22" s="96" t="s">
        <v>247</v>
      </c>
      <c r="AB22" s="90">
        <v>34</v>
      </c>
      <c r="AC22" s="95">
        <v>83116.240000000005</v>
      </c>
      <c r="AD22" s="95"/>
      <c r="AQ22" s="90">
        <v>21</v>
      </c>
      <c r="AR22" s="96" t="s">
        <v>519</v>
      </c>
      <c r="AS22" s="96" t="s">
        <v>247</v>
      </c>
      <c r="AT22" s="95">
        <v>12</v>
      </c>
      <c r="AU22" s="95">
        <v>122211.36</v>
      </c>
    </row>
    <row r="23" spans="1:47">
      <c r="A23" s="94">
        <v>22</v>
      </c>
      <c r="B23" s="89" t="s">
        <v>270</v>
      </c>
      <c r="C23" s="89" t="s">
        <v>247</v>
      </c>
      <c r="D23" s="95">
        <v>5</v>
      </c>
      <c r="E23" s="95">
        <v>74907.12</v>
      </c>
      <c r="G23" s="90">
        <v>22</v>
      </c>
      <c r="H23" s="92" t="s">
        <v>315</v>
      </c>
      <c r="I23" s="92" t="s">
        <v>245</v>
      </c>
      <c r="J23" s="95">
        <v>38</v>
      </c>
      <c r="K23" s="95">
        <v>334339.84000000003</v>
      </c>
      <c r="M23" s="90">
        <v>22</v>
      </c>
      <c r="N23" s="92" t="s">
        <v>374</v>
      </c>
      <c r="O23" s="92" t="s">
        <v>245</v>
      </c>
      <c r="P23" s="95">
        <v>121</v>
      </c>
      <c r="Q23" s="95">
        <v>1172644.3999999999</v>
      </c>
      <c r="R23" s="95"/>
      <c r="S23" s="90">
        <v>22</v>
      </c>
      <c r="T23" s="92" t="s">
        <v>449</v>
      </c>
      <c r="U23" s="92" t="s">
        <v>247</v>
      </c>
      <c r="V23" s="95">
        <v>5</v>
      </c>
      <c r="W23" s="95">
        <v>62869.04</v>
      </c>
      <c r="Y23" s="90">
        <v>22</v>
      </c>
      <c r="Z23" s="96" t="s">
        <v>482</v>
      </c>
      <c r="AA23" s="96" t="s">
        <v>247</v>
      </c>
      <c r="AB23" s="90">
        <v>3</v>
      </c>
      <c r="AC23" s="95">
        <v>50084.57</v>
      </c>
      <c r="AD23" s="95"/>
      <c r="AQ23" s="90">
        <v>22</v>
      </c>
      <c r="AR23" s="96" t="s">
        <v>518</v>
      </c>
      <c r="AS23" s="96" t="s">
        <v>247</v>
      </c>
      <c r="AT23" s="95">
        <v>7</v>
      </c>
      <c r="AU23" s="95">
        <v>87407.6</v>
      </c>
    </row>
    <row r="24" spans="1:47">
      <c r="A24" s="94">
        <v>23</v>
      </c>
      <c r="B24" s="89" t="s">
        <v>271</v>
      </c>
      <c r="C24" s="89" t="s">
        <v>247</v>
      </c>
      <c r="D24" s="95">
        <v>11</v>
      </c>
      <c r="E24" s="95">
        <v>157401.68</v>
      </c>
      <c r="G24" s="90">
        <v>23</v>
      </c>
      <c r="H24" s="92" t="s">
        <v>316</v>
      </c>
      <c r="I24" s="92" t="s">
        <v>247</v>
      </c>
      <c r="J24" s="95">
        <v>8</v>
      </c>
      <c r="K24" s="95">
        <v>101909.24</v>
      </c>
      <c r="M24" s="90">
        <v>23</v>
      </c>
      <c r="N24" s="92" t="s">
        <v>375</v>
      </c>
      <c r="O24" s="92" t="s">
        <v>245</v>
      </c>
      <c r="P24" s="95">
        <v>40</v>
      </c>
      <c r="Q24" s="95">
        <v>301688.92</v>
      </c>
      <c r="R24" s="95"/>
      <c r="S24" s="90">
        <v>23</v>
      </c>
      <c r="T24" s="92" t="s">
        <v>450</v>
      </c>
      <c r="U24" s="92" t="s">
        <v>247</v>
      </c>
      <c r="V24" s="95">
        <v>4</v>
      </c>
      <c r="W24" s="95">
        <v>59114.8</v>
      </c>
      <c r="Y24" s="90">
        <v>23</v>
      </c>
      <c r="Z24" s="96" t="s">
        <v>483</v>
      </c>
      <c r="AA24" s="96" t="s">
        <v>247</v>
      </c>
      <c r="AB24" s="90">
        <v>1</v>
      </c>
      <c r="AC24" s="95">
        <v>16397.439999999999</v>
      </c>
      <c r="AD24" s="95"/>
      <c r="AQ24" s="90">
        <v>23</v>
      </c>
      <c r="AR24" s="96" t="s">
        <v>517</v>
      </c>
      <c r="AS24" s="96" t="s">
        <v>247</v>
      </c>
      <c r="AT24" s="95">
        <v>16</v>
      </c>
      <c r="AU24" s="95">
        <v>128008.2</v>
      </c>
    </row>
    <row r="25" spans="1:47">
      <c r="A25" s="94">
        <v>24</v>
      </c>
      <c r="B25" s="89" t="s">
        <v>272</v>
      </c>
      <c r="C25" s="89" t="s">
        <v>247</v>
      </c>
      <c r="D25" s="95">
        <v>13</v>
      </c>
      <c r="E25" s="95">
        <v>155516.84</v>
      </c>
      <c r="G25" s="90">
        <v>24</v>
      </c>
      <c r="H25" s="92" t="s">
        <v>317</v>
      </c>
      <c r="I25" s="92" t="s">
        <v>245</v>
      </c>
      <c r="J25" s="95">
        <v>12</v>
      </c>
      <c r="K25" s="95">
        <v>51434.080000000002</v>
      </c>
      <c r="M25" s="90">
        <v>24</v>
      </c>
      <c r="N25" s="92" t="s">
        <v>376</v>
      </c>
      <c r="O25" s="92" t="s">
        <v>247</v>
      </c>
      <c r="P25" s="95">
        <v>24</v>
      </c>
      <c r="Q25" s="95">
        <v>317021.52</v>
      </c>
      <c r="R25" s="95"/>
      <c r="S25" s="90">
        <v>24</v>
      </c>
      <c r="T25" s="92" t="s">
        <v>451</v>
      </c>
      <c r="U25" s="92" t="s">
        <v>245</v>
      </c>
      <c r="V25" s="95">
        <v>144</v>
      </c>
      <c r="W25" s="95">
        <v>737479.96</v>
      </c>
      <c r="AB25" s="97">
        <f>SUM(AB2:AB24)</f>
        <v>1094</v>
      </c>
      <c r="AC25" s="98">
        <f>SUM(AC2:AC24)</f>
        <v>10025499.26</v>
      </c>
      <c r="AD25" s="98"/>
      <c r="AQ25" s="90">
        <v>24</v>
      </c>
      <c r="AR25" s="96" t="s">
        <v>516</v>
      </c>
      <c r="AS25" s="96" t="s">
        <v>247</v>
      </c>
      <c r="AT25" s="95">
        <v>10</v>
      </c>
      <c r="AU25" s="95">
        <v>101810.36</v>
      </c>
    </row>
    <row r="26" spans="1:47">
      <c r="A26" s="94">
        <v>25</v>
      </c>
      <c r="B26" s="89" t="s">
        <v>248</v>
      </c>
      <c r="C26" s="89" t="s">
        <v>245</v>
      </c>
      <c r="D26" s="95">
        <v>1760</v>
      </c>
      <c r="E26" s="95">
        <v>32566623.949999999</v>
      </c>
      <c r="G26" s="90">
        <v>25</v>
      </c>
      <c r="H26" s="92" t="s">
        <v>318</v>
      </c>
      <c r="I26" s="92" t="s">
        <v>245</v>
      </c>
      <c r="J26" s="95">
        <v>12</v>
      </c>
      <c r="K26" s="95">
        <v>51434.080000000002</v>
      </c>
      <c r="M26" s="90">
        <v>25</v>
      </c>
      <c r="N26" s="92" t="s">
        <v>377</v>
      </c>
      <c r="O26" s="92" t="s">
        <v>247</v>
      </c>
      <c r="P26" s="95">
        <v>20</v>
      </c>
      <c r="Q26" s="95">
        <v>186317.72</v>
      </c>
      <c r="R26" s="95"/>
      <c r="S26" s="90">
        <v>25</v>
      </c>
      <c r="T26" s="92" t="s">
        <v>452</v>
      </c>
      <c r="U26" s="92" t="s">
        <v>247</v>
      </c>
      <c r="V26" s="95">
        <v>7</v>
      </c>
      <c r="W26" s="95">
        <v>96162.559999999998</v>
      </c>
      <c r="AQ26" s="90">
        <v>25</v>
      </c>
      <c r="AR26" s="96" t="s">
        <v>515</v>
      </c>
      <c r="AS26" s="96" t="s">
        <v>247</v>
      </c>
      <c r="AT26" s="95">
        <v>4</v>
      </c>
      <c r="AU26" s="95">
        <v>39602.1</v>
      </c>
    </row>
    <row r="27" spans="1:47">
      <c r="A27" s="94">
        <v>26</v>
      </c>
      <c r="B27" s="100" t="s">
        <v>273</v>
      </c>
      <c r="C27" s="100" t="s">
        <v>245</v>
      </c>
      <c r="D27" s="95">
        <v>11</v>
      </c>
      <c r="E27" s="95">
        <v>151308</v>
      </c>
      <c r="G27" s="90">
        <v>26</v>
      </c>
      <c r="H27" s="92" t="s">
        <v>319</v>
      </c>
      <c r="I27" s="92" t="s">
        <v>245</v>
      </c>
      <c r="J27" s="95">
        <v>35</v>
      </c>
      <c r="K27" s="95">
        <v>395605.36</v>
      </c>
      <c r="M27" s="90">
        <v>26</v>
      </c>
      <c r="N27" s="92" t="s">
        <v>378</v>
      </c>
      <c r="O27" s="92" t="s">
        <v>247</v>
      </c>
      <c r="P27" s="95">
        <v>88</v>
      </c>
      <c r="Q27" s="95">
        <v>515937.08</v>
      </c>
      <c r="R27" s="95"/>
      <c r="S27" s="90">
        <v>26</v>
      </c>
      <c r="T27" s="92" t="s">
        <v>453</v>
      </c>
      <c r="U27" s="92" t="s">
        <v>245</v>
      </c>
      <c r="V27" s="95">
        <v>97</v>
      </c>
      <c r="W27" s="95">
        <v>957068.72</v>
      </c>
      <c r="AQ27" s="90">
        <v>26</v>
      </c>
      <c r="AR27" s="96" t="s">
        <v>514</v>
      </c>
      <c r="AS27" s="96" t="s">
        <v>245</v>
      </c>
      <c r="AT27" s="95">
        <v>25</v>
      </c>
      <c r="AU27" s="95">
        <v>60958.95</v>
      </c>
    </row>
    <row r="28" spans="1:47">
      <c r="A28" s="94">
        <v>27</v>
      </c>
      <c r="B28" s="100" t="s">
        <v>274</v>
      </c>
      <c r="C28" s="100" t="s">
        <v>245</v>
      </c>
      <c r="D28" s="95">
        <v>18</v>
      </c>
      <c r="E28" s="95">
        <v>209292.85</v>
      </c>
      <c r="G28" s="90">
        <v>27</v>
      </c>
      <c r="H28" s="92" t="s">
        <v>320</v>
      </c>
      <c r="I28" s="92" t="s">
        <v>245</v>
      </c>
      <c r="J28" s="95">
        <v>80</v>
      </c>
      <c r="K28" s="95">
        <v>757544.28</v>
      </c>
      <c r="M28" s="90">
        <v>27</v>
      </c>
      <c r="N28" s="92" t="s">
        <v>379</v>
      </c>
      <c r="O28" s="92" t="s">
        <v>247</v>
      </c>
      <c r="P28" s="95">
        <v>32</v>
      </c>
      <c r="Q28" s="95">
        <v>452604.24</v>
      </c>
      <c r="R28" s="95"/>
      <c r="S28" s="90">
        <v>27</v>
      </c>
      <c r="T28" s="92" t="s">
        <v>454</v>
      </c>
      <c r="U28" s="92" t="s">
        <v>245</v>
      </c>
      <c r="V28" s="95">
        <v>128</v>
      </c>
      <c r="W28" s="95">
        <v>1279844.96</v>
      </c>
      <c r="AQ28" s="90">
        <v>28</v>
      </c>
      <c r="AR28" s="96" t="s">
        <v>513</v>
      </c>
      <c r="AS28" s="96" t="s">
        <v>247</v>
      </c>
      <c r="AT28" s="95">
        <v>5</v>
      </c>
      <c r="AU28" s="95">
        <v>33138.160000000003</v>
      </c>
    </row>
    <row r="29" spans="1:47">
      <c r="A29" s="94">
        <v>28</v>
      </c>
      <c r="B29" s="100" t="s">
        <v>275</v>
      </c>
      <c r="C29" s="100" t="s">
        <v>245</v>
      </c>
      <c r="D29" s="95">
        <v>14</v>
      </c>
      <c r="E29" s="95">
        <v>136714.45000000001</v>
      </c>
      <c r="G29" s="90">
        <v>28</v>
      </c>
      <c r="H29" s="92" t="s">
        <v>321</v>
      </c>
      <c r="I29" s="92" t="s">
        <v>247</v>
      </c>
      <c r="J29" s="95">
        <v>26</v>
      </c>
      <c r="K29" s="95">
        <v>35147.82</v>
      </c>
      <c r="M29" s="90">
        <v>28</v>
      </c>
      <c r="N29" s="92" t="s">
        <v>380</v>
      </c>
      <c r="O29" s="92" t="s">
        <v>247</v>
      </c>
      <c r="P29" s="95">
        <v>15</v>
      </c>
      <c r="Q29" s="95">
        <v>63829.75</v>
      </c>
      <c r="R29" s="95"/>
      <c r="S29" s="90">
        <v>28</v>
      </c>
      <c r="T29" s="96" t="s">
        <v>455</v>
      </c>
      <c r="U29" s="96" t="s">
        <v>245</v>
      </c>
      <c r="V29" s="95">
        <v>16</v>
      </c>
      <c r="W29" s="95">
        <v>84476.6</v>
      </c>
      <c r="AQ29" s="90">
        <v>29</v>
      </c>
      <c r="AR29" s="96" t="s">
        <v>512</v>
      </c>
      <c r="AS29" s="96" t="s">
        <v>247</v>
      </c>
      <c r="AT29" s="95">
        <v>12</v>
      </c>
      <c r="AU29" s="95">
        <v>63242.85</v>
      </c>
    </row>
    <row r="30" spans="1:47">
      <c r="A30" s="94">
        <v>29</v>
      </c>
      <c r="B30" s="100" t="s">
        <v>276</v>
      </c>
      <c r="C30" s="100" t="s">
        <v>245</v>
      </c>
      <c r="D30" s="95">
        <v>179</v>
      </c>
      <c r="E30" s="95">
        <v>1257916.25</v>
      </c>
      <c r="G30" s="90">
        <v>29</v>
      </c>
      <c r="H30" s="92" t="s">
        <v>322</v>
      </c>
      <c r="I30" s="92" t="s">
        <v>247</v>
      </c>
      <c r="J30" s="95">
        <v>68</v>
      </c>
      <c r="K30" s="95">
        <v>62958.62</v>
      </c>
      <c r="M30" s="90">
        <v>29</v>
      </c>
      <c r="N30" s="92" t="s">
        <v>381</v>
      </c>
      <c r="O30" s="92" t="s">
        <v>247</v>
      </c>
      <c r="P30" s="95">
        <v>5</v>
      </c>
      <c r="Q30" s="95">
        <v>103403.76</v>
      </c>
      <c r="R30" s="95"/>
      <c r="S30" s="90">
        <v>29</v>
      </c>
      <c r="T30" s="96" t="s">
        <v>456</v>
      </c>
      <c r="U30" s="96" t="s">
        <v>247</v>
      </c>
      <c r="V30" s="95">
        <v>2</v>
      </c>
      <c r="W30" s="95">
        <v>38255.879999999997</v>
      </c>
      <c r="AB30" s="95"/>
      <c r="AQ30" s="90">
        <v>29</v>
      </c>
      <c r="AR30" s="96" t="s">
        <v>511</v>
      </c>
      <c r="AS30" s="96" t="s">
        <v>247</v>
      </c>
      <c r="AT30" s="95">
        <v>15</v>
      </c>
      <c r="AU30" s="95">
        <v>128716.84</v>
      </c>
    </row>
    <row r="31" spans="1:47">
      <c r="A31" s="94">
        <v>30</v>
      </c>
      <c r="B31" s="100" t="s">
        <v>277</v>
      </c>
      <c r="C31" s="100" t="s">
        <v>245</v>
      </c>
      <c r="D31" s="95">
        <v>880</v>
      </c>
      <c r="E31" s="95">
        <v>14898593.75</v>
      </c>
      <c r="G31" s="90">
        <v>30</v>
      </c>
      <c r="H31" s="92" t="s">
        <v>323</v>
      </c>
      <c r="I31" s="92" t="s">
        <v>245</v>
      </c>
      <c r="J31" s="95">
        <v>81</v>
      </c>
      <c r="K31" s="95">
        <v>1135025.08</v>
      </c>
      <c r="M31" s="90">
        <v>30</v>
      </c>
      <c r="N31" s="92" t="s">
        <v>382</v>
      </c>
      <c r="O31" s="92" t="s">
        <v>247</v>
      </c>
      <c r="P31" s="95">
        <v>24</v>
      </c>
      <c r="Q31" s="95">
        <v>399024.04</v>
      </c>
      <c r="R31" s="95"/>
      <c r="S31" s="90">
        <v>30</v>
      </c>
      <c r="T31" s="96" t="s">
        <v>457</v>
      </c>
      <c r="U31" s="96" t="s">
        <v>245</v>
      </c>
      <c r="V31" s="95">
        <v>218</v>
      </c>
      <c r="W31" s="95">
        <v>872438.88</v>
      </c>
      <c r="AB31" s="95"/>
      <c r="AQ31" s="90">
        <v>30</v>
      </c>
      <c r="AR31" s="96" t="s">
        <v>510</v>
      </c>
      <c r="AS31" s="96" t="s">
        <v>247</v>
      </c>
      <c r="AT31" s="95">
        <v>6</v>
      </c>
      <c r="AU31" s="95">
        <v>46276.9</v>
      </c>
    </row>
    <row r="32" spans="1:47">
      <c r="A32" s="94">
        <v>31</v>
      </c>
      <c r="B32" s="100" t="s">
        <v>278</v>
      </c>
      <c r="C32" s="100" t="s">
        <v>245</v>
      </c>
      <c r="D32" s="95">
        <v>20</v>
      </c>
      <c r="E32" s="95">
        <v>178035.25</v>
      </c>
      <c r="G32" s="90">
        <v>31</v>
      </c>
      <c r="H32" s="92" t="s">
        <v>324</v>
      </c>
      <c r="I32" s="92" t="s">
        <v>245</v>
      </c>
      <c r="J32" s="95">
        <v>54</v>
      </c>
      <c r="K32" s="95">
        <v>885100.76</v>
      </c>
      <c r="M32" s="90">
        <v>31</v>
      </c>
      <c r="N32" s="92" t="s">
        <v>383</v>
      </c>
      <c r="O32" s="92" t="s">
        <v>247</v>
      </c>
      <c r="P32" s="95">
        <v>12</v>
      </c>
      <c r="Q32" s="95">
        <v>162513.48000000001</v>
      </c>
      <c r="R32" s="95"/>
      <c r="S32" s="90">
        <v>31</v>
      </c>
      <c r="T32" s="96" t="s">
        <v>458</v>
      </c>
      <c r="U32" s="96" t="s">
        <v>247</v>
      </c>
      <c r="V32" s="95">
        <v>28</v>
      </c>
      <c r="W32" s="95">
        <v>278427.84000000003</v>
      </c>
      <c r="AB32" s="95"/>
      <c r="AI32" s="101"/>
      <c r="AJ32" s="101"/>
      <c r="AQ32" s="90">
        <v>31</v>
      </c>
      <c r="AR32" s="96" t="s">
        <v>509</v>
      </c>
      <c r="AS32" s="96" t="s">
        <v>247</v>
      </c>
      <c r="AT32" s="95">
        <v>2</v>
      </c>
      <c r="AU32" s="95">
        <v>28237.87</v>
      </c>
    </row>
    <row r="33" spans="1:47">
      <c r="A33" s="94">
        <v>32</v>
      </c>
      <c r="B33" s="100" t="s">
        <v>279</v>
      </c>
      <c r="C33" s="100" t="s">
        <v>245</v>
      </c>
      <c r="D33" s="95">
        <v>336</v>
      </c>
      <c r="E33" s="95">
        <v>5066330.8499999996</v>
      </c>
      <c r="G33" s="90">
        <v>32</v>
      </c>
      <c r="H33" s="92" t="s">
        <v>325</v>
      </c>
      <c r="I33" s="92" t="s">
        <v>245</v>
      </c>
      <c r="J33" s="95">
        <v>42</v>
      </c>
      <c r="K33" s="95">
        <v>570007.48</v>
      </c>
      <c r="M33" s="90">
        <v>32</v>
      </c>
      <c r="N33" s="92" t="s">
        <v>384</v>
      </c>
      <c r="O33" s="92" t="s">
        <v>247</v>
      </c>
      <c r="P33" s="95">
        <v>18</v>
      </c>
      <c r="Q33" s="95">
        <v>87129.36</v>
      </c>
      <c r="R33" s="95"/>
      <c r="S33" s="90">
        <v>32</v>
      </c>
      <c r="T33" s="96" t="s">
        <v>459</v>
      </c>
      <c r="U33" s="96" t="s">
        <v>247</v>
      </c>
      <c r="V33" s="95">
        <v>8</v>
      </c>
      <c r="W33" s="95">
        <v>198003.68</v>
      </c>
      <c r="AB33" s="95"/>
      <c r="AI33" s="101"/>
      <c r="AJ33" s="101"/>
      <c r="AQ33" s="90">
        <v>32</v>
      </c>
      <c r="AR33" s="96" t="s">
        <v>508</v>
      </c>
      <c r="AS33" s="96" t="s">
        <v>245</v>
      </c>
      <c r="AT33" s="95">
        <v>9</v>
      </c>
      <c r="AU33" s="95">
        <v>53290.05</v>
      </c>
    </row>
    <row r="34" spans="1:47">
      <c r="A34" s="94">
        <v>33</v>
      </c>
      <c r="B34" s="100" t="s">
        <v>280</v>
      </c>
      <c r="C34" s="100" t="s">
        <v>245</v>
      </c>
      <c r="D34" s="95">
        <v>6840</v>
      </c>
      <c r="E34" s="95">
        <v>136863751.05000001</v>
      </c>
      <c r="G34" s="90">
        <v>33</v>
      </c>
      <c r="H34" s="92" t="s">
        <v>326</v>
      </c>
      <c r="I34" s="92" t="s">
        <v>247</v>
      </c>
      <c r="J34" s="95">
        <v>47</v>
      </c>
      <c r="K34" s="95">
        <v>193519.04</v>
      </c>
      <c r="M34" s="90">
        <v>33</v>
      </c>
      <c r="N34" s="92" t="s">
        <v>408</v>
      </c>
      <c r="O34" s="92" t="s">
        <v>247</v>
      </c>
      <c r="P34" s="95">
        <v>11</v>
      </c>
      <c r="Q34" s="95">
        <v>32899.519999999997</v>
      </c>
      <c r="R34" s="95"/>
      <c r="S34" s="90">
        <v>33</v>
      </c>
      <c r="T34" s="96" t="s">
        <v>460</v>
      </c>
      <c r="U34" s="96" t="s">
        <v>245</v>
      </c>
      <c r="V34" s="95">
        <v>30</v>
      </c>
      <c r="W34" s="95">
        <v>47296.4</v>
      </c>
      <c r="AB34" s="95"/>
      <c r="AI34" s="95"/>
      <c r="AJ34" s="95"/>
      <c r="AQ34" s="90">
        <v>33</v>
      </c>
      <c r="AR34" s="96" t="s">
        <v>507</v>
      </c>
      <c r="AS34" s="96" t="s">
        <v>247</v>
      </c>
      <c r="AT34" s="95">
        <v>40</v>
      </c>
      <c r="AU34" s="95">
        <v>89261.56</v>
      </c>
    </row>
    <row r="35" spans="1:47">
      <c r="A35" s="94">
        <v>34</v>
      </c>
      <c r="B35" s="100" t="s">
        <v>281</v>
      </c>
      <c r="C35" s="100" t="s">
        <v>247</v>
      </c>
      <c r="D35" s="95">
        <v>6</v>
      </c>
      <c r="E35" s="95">
        <v>85494.24</v>
      </c>
      <c r="G35" s="90">
        <v>34</v>
      </c>
      <c r="H35" s="92" t="s">
        <v>327</v>
      </c>
      <c r="I35" s="92" t="s">
        <v>245</v>
      </c>
      <c r="J35" s="95">
        <v>43</v>
      </c>
      <c r="K35" s="95">
        <v>389092.04</v>
      </c>
      <c r="M35" s="90">
        <v>34</v>
      </c>
      <c r="N35" s="92" t="s">
        <v>409</v>
      </c>
      <c r="O35" s="92" t="s">
        <v>247</v>
      </c>
      <c r="P35" s="95">
        <v>7</v>
      </c>
      <c r="Q35" s="95">
        <v>105624.44</v>
      </c>
      <c r="R35" s="95"/>
      <c r="V35" s="98">
        <f>SUM(V2:V34)</f>
        <v>2173</v>
      </c>
      <c r="W35" s="98">
        <f>SUM(W2:W34)</f>
        <v>17237125.320000004</v>
      </c>
      <c r="AB35" s="95"/>
      <c r="AQ35" s="90">
        <v>34</v>
      </c>
      <c r="AR35" s="96" t="s">
        <v>506</v>
      </c>
      <c r="AS35" s="96" t="s">
        <v>247</v>
      </c>
      <c r="AT35" s="95">
        <v>22</v>
      </c>
      <c r="AU35" s="95">
        <v>149176</v>
      </c>
    </row>
    <row r="36" spans="1:47">
      <c r="A36" s="94">
        <v>35</v>
      </c>
      <c r="B36" s="100" t="s">
        <v>282</v>
      </c>
      <c r="C36" s="100" t="s">
        <v>247</v>
      </c>
      <c r="D36" s="95">
        <v>3</v>
      </c>
      <c r="E36" s="95">
        <v>56272.28</v>
      </c>
      <c r="G36" s="90">
        <v>35</v>
      </c>
      <c r="H36" s="92" t="s">
        <v>344</v>
      </c>
      <c r="I36" s="92" t="s">
        <v>245</v>
      </c>
      <c r="J36" s="95">
        <v>19</v>
      </c>
      <c r="K36" s="95">
        <v>90302.58</v>
      </c>
      <c r="M36" s="90">
        <v>35</v>
      </c>
      <c r="N36" s="92" t="s">
        <v>410</v>
      </c>
      <c r="O36" s="92" t="s">
        <v>247</v>
      </c>
      <c r="P36" s="95">
        <v>7</v>
      </c>
      <c r="Q36" s="95">
        <v>89669.04</v>
      </c>
      <c r="R36" s="95"/>
      <c r="AB36" s="95"/>
      <c r="AQ36" s="90">
        <v>35</v>
      </c>
      <c r="AR36" s="96" t="s">
        <v>505</v>
      </c>
      <c r="AS36" s="96" t="s">
        <v>247</v>
      </c>
      <c r="AT36" s="95">
        <v>14</v>
      </c>
      <c r="AU36" s="95">
        <v>78625</v>
      </c>
    </row>
    <row r="37" spans="1:47">
      <c r="A37" s="94">
        <v>36</v>
      </c>
      <c r="B37" s="100" t="s">
        <v>283</v>
      </c>
      <c r="C37" s="100" t="s">
        <v>247</v>
      </c>
      <c r="D37" s="95">
        <v>13</v>
      </c>
      <c r="E37" s="95">
        <v>104591.48</v>
      </c>
      <c r="G37" s="90">
        <v>36</v>
      </c>
      <c r="H37" s="92" t="s">
        <v>345</v>
      </c>
      <c r="I37" s="92" t="s">
        <v>247</v>
      </c>
      <c r="J37" s="95">
        <v>6</v>
      </c>
      <c r="K37" s="95">
        <v>91385.76</v>
      </c>
      <c r="M37" s="90">
        <v>36</v>
      </c>
      <c r="N37" s="92" t="s">
        <v>411</v>
      </c>
      <c r="O37" s="92" t="s">
        <v>247</v>
      </c>
      <c r="P37" s="95">
        <v>17</v>
      </c>
      <c r="Q37" s="95">
        <v>115336.08</v>
      </c>
      <c r="R37" s="95"/>
      <c r="AB37" s="95"/>
      <c r="AQ37" s="90">
        <v>36</v>
      </c>
      <c r="AR37" s="96" t="s">
        <v>504</v>
      </c>
      <c r="AS37" s="96" t="s">
        <v>247</v>
      </c>
      <c r="AT37" s="95">
        <v>15</v>
      </c>
      <c r="AU37" s="95">
        <v>25992.639999999999</v>
      </c>
    </row>
    <row r="38" spans="1:47">
      <c r="A38" s="94">
        <v>37</v>
      </c>
      <c r="B38" s="100" t="s">
        <v>284</v>
      </c>
      <c r="C38" s="100" t="s">
        <v>247</v>
      </c>
      <c r="D38" s="95">
        <v>13</v>
      </c>
      <c r="E38" s="95">
        <v>105774.32</v>
      </c>
      <c r="G38" s="90">
        <v>37</v>
      </c>
      <c r="H38" s="92" t="s">
        <v>346</v>
      </c>
      <c r="I38" s="92" t="s">
        <v>245</v>
      </c>
      <c r="J38" s="95">
        <v>28</v>
      </c>
      <c r="K38" s="95">
        <v>335958.8</v>
      </c>
      <c r="M38" s="90">
        <v>37</v>
      </c>
      <c r="N38" s="92" t="s">
        <v>412</v>
      </c>
      <c r="O38" s="92" t="s">
        <v>245</v>
      </c>
      <c r="P38" s="95">
        <v>21</v>
      </c>
      <c r="Q38" s="95">
        <v>195569.08</v>
      </c>
      <c r="R38" s="95"/>
      <c r="AB38" s="95"/>
      <c r="AQ38" s="90">
        <v>37</v>
      </c>
      <c r="AR38" s="96" t="s">
        <v>503</v>
      </c>
      <c r="AS38" s="96" t="s">
        <v>247</v>
      </c>
      <c r="AT38" s="95">
        <v>12</v>
      </c>
      <c r="AU38" s="95">
        <v>48024.68</v>
      </c>
    </row>
    <row r="39" spans="1:47">
      <c r="A39" s="94">
        <v>38</v>
      </c>
      <c r="B39" s="100" t="s">
        <v>285</v>
      </c>
      <c r="C39" s="100" t="s">
        <v>245</v>
      </c>
      <c r="D39" s="95">
        <v>19</v>
      </c>
      <c r="E39" s="95">
        <v>113278.32</v>
      </c>
      <c r="G39" s="90">
        <v>38</v>
      </c>
      <c r="H39" s="92" t="s">
        <v>347</v>
      </c>
      <c r="I39" s="92" t="s">
        <v>245</v>
      </c>
      <c r="J39" s="95">
        <v>75</v>
      </c>
      <c r="K39" s="95">
        <v>475486.92</v>
      </c>
      <c r="M39" s="90">
        <v>38</v>
      </c>
      <c r="N39" s="92" t="s">
        <v>413</v>
      </c>
      <c r="O39" s="92" t="s">
        <v>247</v>
      </c>
      <c r="P39" s="95">
        <v>44</v>
      </c>
      <c r="Q39" s="95">
        <v>169675.32</v>
      </c>
      <c r="R39" s="95"/>
      <c r="AB39" s="95"/>
      <c r="AQ39" s="90">
        <v>38</v>
      </c>
      <c r="AR39" s="96" t="s">
        <v>502</v>
      </c>
      <c r="AS39" s="96" t="s">
        <v>247</v>
      </c>
      <c r="AT39" s="95">
        <v>13</v>
      </c>
      <c r="AU39" s="95">
        <v>133546.44</v>
      </c>
    </row>
    <row r="40" spans="1:47">
      <c r="A40" s="94">
        <v>39</v>
      </c>
      <c r="B40" s="100" t="s">
        <v>286</v>
      </c>
      <c r="C40" s="100" t="s">
        <v>245</v>
      </c>
      <c r="D40" s="95">
        <v>16</v>
      </c>
      <c r="E40" s="95">
        <v>138308.79999999999</v>
      </c>
      <c r="G40" s="90">
        <v>39</v>
      </c>
      <c r="H40" s="92" t="s">
        <v>348</v>
      </c>
      <c r="I40" s="92" t="s">
        <v>247</v>
      </c>
      <c r="J40" s="95">
        <v>52</v>
      </c>
      <c r="K40" s="95">
        <v>642288.28</v>
      </c>
      <c r="M40" s="90">
        <v>39</v>
      </c>
      <c r="N40" s="92" t="s">
        <v>414</v>
      </c>
      <c r="O40" s="92" t="s">
        <v>247</v>
      </c>
      <c r="P40" s="95">
        <v>63</v>
      </c>
      <c r="Q40" s="95">
        <v>158658.23999999999</v>
      </c>
      <c r="R40" s="95"/>
      <c r="AB40" s="95"/>
      <c r="AT40" s="98">
        <f>SUM(AT2:AT39)</f>
        <v>849.6</v>
      </c>
      <c r="AU40" s="98">
        <f>SUM(AU2:AU39)</f>
        <v>7681482.8199999975</v>
      </c>
    </row>
    <row r="41" spans="1:47">
      <c r="A41" s="94">
        <v>40</v>
      </c>
      <c r="B41" s="100" t="s">
        <v>287</v>
      </c>
      <c r="C41" s="100" t="s">
        <v>245</v>
      </c>
      <c r="D41" s="95">
        <v>1</v>
      </c>
      <c r="E41" s="95">
        <v>21397.16</v>
      </c>
      <c r="G41" s="90">
        <v>40</v>
      </c>
      <c r="H41" s="92" t="s">
        <v>349</v>
      </c>
      <c r="I41" s="92" t="s">
        <v>247</v>
      </c>
      <c r="J41" s="95">
        <v>18</v>
      </c>
      <c r="K41" s="95">
        <v>550107.36</v>
      </c>
      <c r="M41" s="90">
        <v>40</v>
      </c>
      <c r="N41" s="92" t="s">
        <v>415</v>
      </c>
      <c r="O41" s="92" t="s">
        <v>247</v>
      </c>
      <c r="P41" s="95">
        <v>14</v>
      </c>
      <c r="Q41" s="95">
        <v>176966.18</v>
      </c>
      <c r="R41" s="95"/>
      <c r="AB41" s="95"/>
    </row>
    <row r="42" spans="1:47">
      <c r="A42" s="94">
        <v>41</v>
      </c>
      <c r="B42" s="100" t="s">
        <v>288</v>
      </c>
      <c r="C42" s="100" t="s">
        <v>247</v>
      </c>
      <c r="D42" s="95">
        <v>12</v>
      </c>
      <c r="E42" s="95">
        <v>90209.4</v>
      </c>
      <c r="G42" s="90">
        <v>41</v>
      </c>
      <c r="H42" s="92" t="s">
        <v>350</v>
      </c>
      <c r="I42" s="92" t="s">
        <v>247</v>
      </c>
      <c r="J42" s="95">
        <v>20</v>
      </c>
      <c r="K42" s="95">
        <v>134781.18</v>
      </c>
      <c r="M42" s="90">
        <v>41</v>
      </c>
      <c r="N42" s="92" t="s">
        <v>416</v>
      </c>
      <c r="O42" s="92" t="s">
        <v>247</v>
      </c>
      <c r="P42" s="95">
        <v>5</v>
      </c>
      <c r="Q42" s="95">
        <v>35522.42</v>
      </c>
      <c r="R42" s="95"/>
      <c r="AB42" s="95"/>
    </row>
    <row r="43" spans="1:47">
      <c r="A43" s="94">
        <v>42</v>
      </c>
      <c r="B43" s="100" t="s">
        <v>289</v>
      </c>
      <c r="C43" s="100" t="s">
        <v>245</v>
      </c>
      <c r="D43" s="95">
        <v>2</v>
      </c>
      <c r="E43" s="95">
        <v>43745.4</v>
      </c>
      <c r="G43" s="90">
        <v>42</v>
      </c>
      <c r="H43" s="92" t="s">
        <v>351</v>
      </c>
      <c r="I43" s="92" t="s">
        <v>247</v>
      </c>
      <c r="J43" s="95">
        <v>7</v>
      </c>
      <c r="K43" s="95">
        <v>349612.6</v>
      </c>
      <c r="M43" s="90">
        <v>42</v>
      </c>
      <c r="N43" s="92" t="s">
        <v>417</v>
      </c>
      <c r="O43" s="92" t="s">
        <v>247</v>
      </c>
      <c r="P43" s="95">
        <v>11</v>
      </c>
      <c r="Q43" s="95">
        <v>9897.32</v>
      </c>
      <c r="R43" s="95"/>
      <c r="AB43" s="95"/>
    </row>
    <row r="44" spans="1:47">
      <c r="A44" s="94">
        <v>43</v>
      </c>
      <c r="B44" s="100" t="s">
        <v>290</v>
      </c>
      <c r="C44" s="100" t="s">
        <v>247</v>
      </c>
      <c r="D44" s="95">
        <v>26</v>
      </c>
      <c r="E44" s="95">
        <v>125094.38</v>
      </c>
      <c r="G44" s="90">
        <v>43</v>
      </c>
      <c r="H44" s="92" t="s">
        <v>352</v>
      </c>
      <c r="I44" s="92" t="s">
        <v>245</v>
      </c>
      <c r="J44" s="95">
        <v>8</v>
      </c>
      <c r="K44" s="95">
        <v>37534.32</v>
      </c>
      <c r="M44" s="90">
        <v>43</v>
      </c>
      <c r="N44" s="92" t="s">
        <v>418</v>
      </c>
      <c r="O44" s="92" t="s">
        <v>247</v>
      </c>
      <c r="P44" s="95">
        <v>3</v>
      </c>
      <c r="Q44" s="95">
        <v>88560.69</v>
      </c>
      <c r="R44" s="95"/>
      <c r="AB44" s="95"/>
    </row>
    <row r="45" spans="1:47">
      <c r="A45" s="94">
        <v>44</v>
      </c>
      <c r="B45" s="89" t="s">
        <v>291</v>
      </c>
      <c r="C45" s="89" t="s">
        <v>245</v>
      </c>
      <c r="D45" s="95">
        <v>30</v>
      </c>
      <c r="E45" s="95">
        <v>221570.12</v>
      </c>
      <c r="G45" s="90">
        <v>44</v>
      </c>
      <c r="H45" s="92" t="s">
        <v>343</v>
      </c>
      <c r="I45" s="92" t="s">
        <v>245</v>
      </c>
      <c r="J45" s="95">
        <v>80</v>
      </c>
      <c r="K45" s="95">
        <v>359155.12</v>
      </c>
      <c r="M45" s="90">
        <v>44</v>
      </c>
      <c r="N45" s="92" t="s">
        <v>419</v>
      </c>
      <c r="O45" s="92" t="s">
        <v>247</v>
      </c>
      <c r="P45" s="95">
        <v>6</v>
      </c>
      <c r="Q45" s="95">
        <v>101331.4</v>
      </c>
      <c r="R45" s="95"/>
    </row>
    <row r="46" spans="1:47">
      <c r="A46" s="94">
        <v>45</v>
      </c>
      <c r="B46" s="89" t="s">
        <v>292</v>
      </c>
      <c r="C46" s="89" t="s">
        <v>247</v>
      </c>
      <c r="D46" s="95">
        <v>26</v>
      </c>
      <c r="E46" s="95">
        <v>159897.12</v>
      </c>
      <c r="G46" s="90">
        <v>45</v>
      </c>
      <c r="H46" s="92" t="s">
        <v>342</v>
      </c>
      <c r="I46" s="92" t="s">
        <v>247</v>
      </c>
      <c r="J46" s="95">
        <v>8</v>
      </c>
      <c r="K46" s="95">
        <v>153685.92000000001</v>
      </c>
      <c r="M46" s="90">
        <v>45</v>
      </c>
      <c r="N46" s="92" t="s">
        <v>420</v>
      </c>
      <c r="O46" s="92" t="s">
        <v>247</v>
      </c>
      <c r="P46" s="95">
        <v>2</v>
      </c>
      <c r="Q46" s="95">
        <v>4169.66</v>
      </c>
      <c r="R46" s="95"/>
    </row>
    <row r="47" spans="1:47">
      <c r="A47" s="94">
        <v>46</v>
      </c>
      <c r="B47" s="89" t="s">
        <v>293</v>
      </c>
      <c r="C47" s="89" t="s">
        <v>247</v>
      </c>
      <c r="D47" s="95">
        <v>23</v>
      </c>
      <c r="E47" s="95">
        <v>146167.72</v>
      </c>
      <c r="G47" s="90">
        <v>46</v>
      </c>
      <c r="H47" s="92" t="s">
        <v>341</v>
      </c>
      <c r="I47" s="92" t="s">
        <v>245</v>
      </c>
      <c r="J47" s="95">
        <v>25</v>
      </c>
      <c r="K47" s="95">
        <v>308310.96000000002</v>
      </c>
      <c r="M47" s="90">
        <v>46</v>
      </c>
      <c r="N47" s="92" t="s">
        <v>421</v>
      </c>
      <c r="O47" s="92" t="s">
        <v>247</v>
      </c>
      <c r="P47" s="95">
        <v>25</v>
      </c>
      <c r="Q47" s="95">
        <v>172727.57</v>
      </c>
      <c r="R47" s="95"/>
    </row>
    <row r="48" spans="1:47">
      <c r="B48" s="102" t="s">
        <v>1</v>
      </c>
      <c r="C48" s="102"/>
      <c r="D48" s="98">
        <f>SUM(D2:D47)</f>
        <v>11124</v>
      </c>
      <c r="E48" s="98">
        <f>SUM(E2:E47)</f>
        <v>198325617.33000004</v>
      </c>
      <c r="G48" s="90">
        <v>47</v>
      </c>
      <c r="H48" s="92" t="s">
        <v>340</v>
      </c>
      <c r="I48" s="92" t="s">
        <v>245</v>
      </c>
      <c r="J48" s="95">
        <v>11</v>
      </c>
      <c r="K48" s="95">
        <v>35525.440000000002</v>
      </c>
      <c r="M48" s="90">
        <v>47</v>
      </c>
      <c r="N48" s="92" t="s">
        <v>422</v>
      </c>
      <c r="O48" s="92" t="s">
        <v>247</v>
      </c>
      <c r="P48" s="95">
        <v>16</v>
      </c>
      <c r="Q48" s="95">
        <v>196693.21</v>
      </c>
      <c r="R48" s="95"/>
    </row>
    <row r="49" spans="2:18">
      <c r="B49" s="103" t="s">
        <v>2</v>
      </c>
      <c r="C49" s="103"/>
      <c r="G49" s="90">
        <v>48</v>
      </c>
      <c r="H49" s="92" t="s">
        <v>339</v>
      </c>
      <c r="I49" s="92" t="s">
        <v>245</v>
      </c>
      <c r="J49" s="95">
        <v>62</v>
      </c>
      <c r="K49" s="95">
        <v>629813.76000000001</v>
      </c>
      <c r="M49" s="90">
        <v>48</v>
      </c>
      <c r="N49" s="92" t="s">
        <v>423</v>
      </c>
      <c r="O49" s="92" t="s">
        <v>247</v>
      </c>
      <c r="P49" s="95">
        <v>33</v>
      </c>
      <c r="Q49" s="95">
        <v>386836.3</v>
      </c>
      <c r="R49" s="95"/>
    </row>
    <row r="50" spans="2:18">
      <c r="D50" s="104"/>
      <c r="E50" s="104"/>
      <c r="G50" s="90">
        <v>49</v>
      </c>
      <c r="H50" s="96" t="s">
        <v>338</v>
      </c>
      <c r="I50" s="96" t="s">
        <v>245</v>
      </c>
      <c r="J50" s="95">
        <v>28</v>
      </c>
      <c r="K50" s="95">
        <v>263964.56</v>
      </c>
      <c r="M50" s="90">
        <v>49</v>
      </c>
      <c r="N50" s="92" t="s">
        <v>424</v>
      </c>
      <c r="O50" s="92" t="s">
        <v>245</v>
      </c>
      <c r="P50" s="95">
        <v>18</v>
      </c>
      <c r="Q50" s="95">
        <v>155178.6</v>
      </c>
      <c r="R50" s="95"/>
    </row>
    <row r="51" spans="2:18">
      <c r="E51" s="90" t="s">
        <v>215</v>
      </c>
      <c r="G51" s="90">
        <v>50</v>
      </c>
      <c r="H51" s="96" t="s">
        <v>337</v>
      </c>
      <c r="I51" s="96" t="s">
        <v>245</v>
      </c>
      <c r="J51" s="95">
        <v>22</v>
      </c>
      <c r="K51" s="95">
        <v>227760.4</v>
      </c>
      <c r="M51" s="90">
        <v>50</v>
      </c>
      <c r="N51" s="92" t="s">
        <v>425</v>
      </c>
      <c r="O51" s="92" t="s">
        <v>245</v>
      </c>
      <c r="P51" s="95">
        <v>28</v>
      </c>
      <c r="Q51" s="95">
        <v>350714.8</v>
      </c>
      <c r="R51" s="95"/>
    </row>
    <row r="52" spans="2:18">
      <c r="G52" s="90">
        <v>51</v>
      </c>
      <c r="H52" s="96" t="s">
        <v>336</v>
      </c>
      <c r="I52" s="96" t="s">
        <v>245</v>
      </c>
      <c r="J52" s="95">
        <v>7</v>
      </c>
      <c r="K52" s="95">
        <v>38872.080000000002</v>
      </c>
      <c r="M52" s="90">
        <v>51</v>
      </c>
      <c r="N52" s="92" t="s">
        <v>426</v>
      </c>
      <c r="O52" s="92" t="s">
        <v>247</v>
      </c>
      <c r="P52" s="95">
        <v>26</v>
      </c>
      <c r="Q52" s="95">
        <v>384645.88</v>
      </c>
      <c r="R52" s="95"/>
    </row>
    <row r="53" spans="2:18">
      <c r="B53" s="101"/>
      <c r="C53" s="101"/>
      <c r="G53" s="90">
        <v>52</v>
      </c>
      <c r="H53" s="96" t="s">
        <v>333</v>
      </c>
      <c r="I53" s="96" t="s">
        <v>247</v>
      </c>
      <c r="J53" s="95">
        <v>18</v>
      </c>
      <c r="K53" s="95">
        <v>464229.24</v>
      </c>
      <c r="M53" s="90">
        <v>52</v>
      </c>
      <c r="N53" s="92" t="s">
        <v>427</v>
      </c>
      <c r="O53" s="92" t="s">
        <v>245</v>
      </c>
      <c r="P53" s="95">
        <v>16</v>
      </c>
      <c r="Q53" s="95">
        <v>197727.4</v>
      </c>
      <c r="R53" s="95"/>
    </row>
    <row r="54" spans="2:18">
      <c r="G54" s="90">
        <v>53</v>
      </c>
      <c r="H54" s="96" t="s">
        <v>334</v>
      </c>
      <c r="I54" s="96" t="s">
        <v>247</v>
      </c>
      <c r="J54" s="95">
        <v>7</v>
      </c>
      <c r="K54" s="95">
        <v>254034.36</v>
      </c>
      <c r="M54" s="90">
        <v>53</v>
      </c>
      <c r="N54" s="92" t="s">
        <v>407</v>
      </c>
      <c r="O54" s="92" t="s">
        <v>247</v>
      </c>
      <c r="P54" s="95">
        <v>3</v>
      </c>
      <c r="Q54" s="95">
        <v>30240.04</v>
      </c>
      <c r="R54" s="95"/>
    </row>
    <row r="55" spans="2:18">
      <c r="B55" s="101"/>
      <c r="C55" s="101"/>
      <c r="G55" s="90">
        <v>54</v>
      </c>
      <c r="H55" s="96" t="s">
        <v>335</v>
      </c>
      <c r="I55" s="96" t="s">
        <v>247</v>
      </c>
      <c r="J55" s="95">
        <v>7</v>
      </c>
      <c r="K55" s="95">
        <v>95984.72</v>
      </c>
      <c r="M55" s="90">
        <v>54</v>
      </c>
      <c r="N55" s="92" t="s">
        <v>406</v>
      </c>
      <c r="O55" s="92" t="s">
        <v>245</v>
      </c>
      <c r="P55" s="95">
        <v>4</v>
      </c>
      <c r="Q55" s="95">
        <v>39115.919999999998</v>
      </c>
      <c r="R55" s="95"/>
    </row>
    <row r="56" spans="2:18">
      <c r="G56" s="90">
        <v>55</v>
      </c>
      <c r="H56" s="96" t="s">
        <v>332</v>
      </c>
      <c r="I56" s="96" t="s">
        <v>245</v>
      </c>
      <c r="J56" s="95">
        <v>32</v>
      </c>
      <c r="K56" s="95">
        <v>432497.08</v>
      </c>
      <c r="M56" s="90">
        <v>55</v>
      </c>
      <c r="N56" s="92" t="s">
        <v>405</v>
      </c>
      <c r="O56" s="92" t="s">
        <v>245</v>
      </c>
      <c r="P56" s="95">
        <v>18</v>
      </c>
      <c r="Q56" s="95">
        <v>161785.20000000001</v>
      </c>
      <c r="R56" s="95"/>
    </row>
    <row r="57" spans="2:18">
      <c r="G57" s="90">
        <v>56</v>
      </c>
      <c r="H57" s="96" t="s">
        <v>331</v>
      </c>
      <c r="I57" s="96" t="s">
        <v>247</v>
      </c>
      <c r="J57" s="95">
        <v>30</v>
      </c>
      <c r="K57" s="95">
        <v>235319.44</v>
      </c>
      <c r="M57" s="90">
        <v>56</v>
      </c>
      <c r="N57" s="92" t="s">
        <v>404</v>
      </c>
      <c r="O57" s="92" t="s">
        <v>245</v>
      </c>
      <c r="P57" s="95">
        <v>34</v>
      </c>
      <c r="Q57" s="95">
        <v>461089.52</v>
      </c>
      <c r="R57" s="95"/>
    </row>
    <row r="58" spans="2:18">
      <c r="G58" s="90">
        <v>57</v>
      </c>
      <c r="H58" s="96" t="s">
        <v>330</v>
      </c>
      <c r="I58" s="96" t="s">
        <v>247</v>
      </c>
      <c r="J58" s="95">
        <v>14</v>
      </c>
      <c r="K58" s="95">
        <v>336687.08</v>
      </c>
      <c r="M58" s="90">
        <v>57</v>
      </c>
      <c r="N58" s="92" t="s">
        <v>403</v>
      </c>
      <c r="O58" s="92" t="s">
        <v>245</v>
      </c>
      <c r="P58" s="95">
        <v>110</v>
      </c>
      <c r="Q58" s="95">
        <v>86928.639999999999</v>
      </c>
      <c r="R58" s="95"/>
    </row>
    <row r="59" spans="2:18">
      <c r="G59" s="90">
        <v>58</v>
      </c>
      <c r="H59" s="96" t="s">
        <v>329</v>
      </c>
      <c r="I59" s="96" t="s">
        <v>247</v>
      </c>
      <c r="J59" s="95">
        <v>17</v>
      </c>
      <c r="K59" s="95">
        <v>234200.12</v>
      </c>
      <c r="M59" s="90">
        <v>58</v>
      </c>
      <c r="N59" s="92" t="s">
        <v>402</v>
      </c>
      <c r="O59" s="92" t="s">
        <v>245</v>
      </c>
      <c r="P59" s="95">
        <v>86</v>
      </c>
      <c r="Q59" s="95">
        <v>901351</v>
      </c>
      <c r="R59" s="95"/>
    </row>
    <row r="60" spans="2:18">
      <c r="G60" s="90">
        <v>59</v>
      </c>
      <c r="H60" s="96" t="s">
        <v>328</v>
      </c>
      <c r="I60" s="96" t="s">
        <v>247</v>
      </c>
      <c r="J60" s="95">
        <v>58</v>
      </c>
      <c r="K60" s="95">
        <v>256001.4</v>
      </c>
      <c r="M60" s="90">
        <v>59</v>
      </c>
      <c r="N60" s="92" t="s">
        <v>401</v>
      </c>
      <c r="O60" s="92" t="s">
        <v>245</v>
      </c>
      <c r="P60" s="95">
        <v>83</v>
      </c>
      <c r="Q60" s="95">
        <v>989833.62</v>
      </c>
      <c r="R60" s="95"/>
    </row>
    <row r="61" spans="2:18">
      <c r="H61" s="93" t="s">
        <v>50</v>
      </c>
      <c r="I61" s="93"/>
      <c r="J61" s="98">
        <f>SUBTOTAL(9,J8:J60)</f>
        <v>1376</v>
      </c>
      <c r="K61" s="98">
        <f>SUM(K2:K60)</f>
        <v>30852068.489999991</v>
      </c>
      <c r="M61" s="90">
        <v>60</v>
      </c>
      <c r="N61" s="92" t="s">
        <v>400</v>
      </c>
      <c r="O61" s="92" t="s">
        <v>247</v>
      </c>
      <c r="P61" s="95">
        <v>23</v>
      </c>
      <c r="Q61" s="95">
        <v>244560.4</v>
      </c>
      <c r="R61" s="95"/>
    </row>
    <row r="62" spans="2:18">
      <c r="H62" s="105" t="s">
        <v>51</v>
      </c>
      <c r="I62" s="105"/>
      <c r="M62" s="90">
        <v>61</v>
      </c>
      <c r="N62" s="92" t="s">
        <v>399</v>
      </c>
      <c r="O62" s="92" t="s">
        <v>245</v>
      </c>
      <c r="P62" s="95">
        <v>3</v>
      </c>
      <c r="Q62" s="95">
        <v>41997.48</v>
      </c>
      <c r="R62" s="95"/>
    </row>
    <row r="63" spans="2:18">
      <c r="H63" s="96"/>
      <c r="I63" s="96"/>
      <c r="M63" s="90">
        <v>62</v>
      </c>
      <c r="N63" s="92" t="s">
        <v>398</v>
      </c>
      <c r="O63" s="92" t="s">
        <v>247</v>
      </c>
      <c r="P63" s="95">
        <v>3</v>
      </c>
      <c r="Q63" s="95">
        <v>63419.360000000001</v>
      </c>
      <c r="R63" s="95"/>
    </row>
    <row r="64" spans="2:18">
      <c r="M64" s="90">
        <v>63</v>
      </c>
      <c r="N64" s="92" t="s">
        <v>397</v>
      </c>
      <c r="O64" s="92" t="s">
        <v>247</v>
      </c>
      <c r="P64" s="95">
        <v>12</v>
      </c>
      <c r="Q64" s="95">
        <v>181014.2</v>
      </c>
      <c r="R64" s="95"/>
    </row>
    <row r="65" spans="13:18">
      <c r="M65" s="90">
        <v>64</v>
      </c>
      <c r="N65" s="92" t="s">
        <v>396</v>
      </c>
      <c r="O65" s="92" t="s">
        <v>247</v>
      </c>
      <c r="P65" s="95">
        <v>13</v>
      </c>
      <c r="Q65" s="95">
        <v>142740.20000000001</v>
      </c>
      <c r="R65" s="95"/>
    </row>
    <row r="66" spans="13:18">
      <c r="M66" s="90">
        <v>65</v>
      </c>
      <c r="N66" s="92" t="s">
        <v>395</v>
      </c>
      <c r="O66" s="92" t="s">
        <v>247</v>
      </c>
      <c r="P66" s="95">
        <v>25</v>
      </c>
      <c r="Q66" s="95">
        <v>314567.24</v>
      </c>
      <c r="R66" s="95"/>
    </row>
    <row r="67" spans="13:18">
      <c r="M67" s="90">
        <v>66</v>
      </c>
      <c r="N67" s="92" t="s">
        <v>394</v>
      </c>
      <c r="O67" s="92" t="s">
        <v>247</v>
      </c>
      <c r="P67" s="95">
        <v>65</v>
      </c>
      <c r="Q67" s="95">
        <v>997343.88</v>
      </c>
      <c r="R67" s="95"/>
    </row>
    <row r="68" spans="13:18">
      <c r="M68" s="90">
        <v>67</v>
      </c>
      <c r="N68" s="92" t="s">
        <v>393</v>
      </c>
      <c r="O68" s="92" t="s">
        <v>245</v>
      </c>
      <c r="P68" s="95">
        <v>13</v>
      </c>
      <c r="Q68" s="95">
        <v>80382.33</v>
      </c>
      <c r="R68" s="95"/>
    </row>
    <row r="69" spans="13:18">
      <c r="M69" s="90">
        <v>68</v>
      </c>
      <c r="N69" s="92" t="s">
        <v>392</v>
      </c>
      <c r="O69" s="92" t="s">
        <v>245</v>
      </c>
      <c r="P69" s="95">
        <v>21</v>
      </c>
      <c r="Q69" s="95">
        <v>88330.61</v>
      </c>
      <c r="R69" s="95"/>
    </row>
    <row r="70" spans="13:18">
      <c r="M70" s="90">
        <v>69</v>
      </c>
      <c r="N70" s="92" t="s">
        <v>391</v>
      </c>
      <c r="O70" s="92" t="s">
        <v>245</v>
      </c>
      <c r="P70" s="95">
        <v>8</v>
      </c>
      <c r="Q70" s="95">
        <v>19973.72</v>
      </c>
      <c r="R70" s="95"/>
    </row>
    <row r="71" spans="13:18">
      <c r="M71" s="90">
        <v>70</v>
      </c>
      <c r="N71" s="92" t="s">
        <v>390</v>
      </c>
      <c r="O71" s="92" t="s">
        <v>245</v>
      </c>
      <c r="P71" s="95">
        <v>8</v>
      </c>
      <c r="Q71" s="95">
        <v>39244.22</v>
      </c>
      <c r="R71" s="95"/>
    </row>
    <row r="72" spans="13:18">
      <c r="M72" s="90">
        <v>71</v>
      </c>
      <c r="N72" s="92" t="s">
        <v>389</v>
      </c>
      <c r="O72" s="92" t="s">
        <v>245</v>
      </c>
      <c r="P72" s="95">
        <v>19</v>
      </c>
      <c r="Q72" s="95">
        <v>94307.7</v>
      </c>
      <c r="R72" s="95"/>
    </row>
    <row r="73" spans="13:18">
      <c r="M73" s="90">
        <v>72</v>
      </c>
      <c r="N73" s="92" t="s">
        <v>388</v>
      </c>
      <c r="O73" s="92" t="s">
        <v>245</v>
      </c>
      <c r="P73" s="95">
        <v>9</v>
      </c>
      <c r="Q73" s="95">
        <v>48668.5</v>
      </c>
      <c r="R73" s="95"/>
    </row>
    <row r="74" spans="13:18">
      <c r="M74" s="90">
        <v>73</v>
      </c>
      <c r="N74" s="92" t="s">
        <v>387</v>
      </c>
      <c r="O74" s="92" t="s">
        <v>245</v>
      </c>
      <c r="P74" s="95">
        <v>8</v>
      </c>
      <c r="Q74" s="95">
        <v>61741.22</v>
      </c>
      <c r="R74" s="95"/>
    </row>
    <row r="75" spans="13:18">
      <c r="M75" s="90">
        <v>74</v>
      </c>
      <c r="N75" s="92" t="s">
        <v>386</v>
      </c>
      <c r="O75" s="92" t="s">
        <v>245</v>
      </c>
      <c r="P75" s="95">
        <v>30</v>
      </c>
      <c r="Q75" s="95">
        <v>79856.84</v>
      </c>
      <c r="R75" s="95"/>
    </row>
    <row r="76" spans="13:18">
      <c r="M76" s="90">
        <v>75</v>
      </c>
      <c r="N76" s="92" t="s">
        <v>385</v>
      </c>
      <c r="O76" s="92" t="s">
        <v>245</v>
      </c>
      <c r="P76" s="95">
        <v>203</v>
      </c>
      <c r="Q76" s="95">
        <v>824972.12</v>
      </c>
      <c r="R76" s="95"/>
    </row>
    <row r="77" spans="13:18">
      <c r="N77" s="91" t="s">
        <v>111</v>
      </c>
      <c r="O77" s="91"/>
      <c r="P77" s="98">
        <f>SUM(P2:P76)</f>
        <v>7546</v>
      </c>
      <c r="Q77" s="98">
        <f>SUM(Q2:Q76)</f>
        <v>82504348.980000004</v>
      </c>
      <c r="R77" s="98"/>
    </row>
    <row r="78" spans="13:18">
      <c r="N78" s="106" t="s">
        <v>112</v>
      </c>
      <c r="O78" s="106"/>
    </row>
  </sheetData>
  <autoFilter ref="B1:AU49"/>
  <mergeCells count="8">
    <mergeCell ref="AE10:AF10"/>
    <mergeCell ref="AK1:AL1"/>
    <mergeCell ref="AQ1:AR1"/>
    <mergeCell ref="A1:B1"/>
    <mergeCell ref="S1:T1"/>
    <mergeCell ref="M1:N1"/>
    <mergeCell ref="Y1:Z1"/>
    <mergeCell ref="AE1:AF1"/>
  </mergeCells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5"/>
  <sheetViews>
    <sheetView workbookViewId="0">
      <selection activeCell="E4" sqref="E4"/>
    </sheetView>
  </sheetViews>
  <sheetFormatPr baseColWidth="10" defaultColWidth="8.83203125" defaultRowHeight="14" x14ac:dyDescent="0"/>
  <cols>
    <col min="3" max="3" width="26.5" bestFit="1" customWidth="1"/>
    <col min="4" max="4" width="9.33203125" bestFit="1" customWidth="1"/>
    <col min="5" max="5" width="19" bestFit="1" customWidth="1"/>
  </cols>
  <sheetData>
    <row r="3" spans="3:5">
      <c r="C3" s="1" t="s">
        <v>139</v>
      </c>
      <c r="D3" t="s">
        <v>200</v>
      </c>
      <c r="E3" t="s">
        <v>198</v>
      </c>
    </row>
    <row r="4" spans="3:5">
      <c r="C4" s="2" t="s">
        <v>201</v>
      </c>
      <c r="D4">
        <v>17</v>
      </c>
      <c r="E4" s="7">
        <v>61191.8</v>
      </c>
    </row>
    <row r="5" spans="3:5">
      <c r="C5" s="2" t="s">
        <v>140</v>
      </c>
      <c r="D5">
        <v>17</v>
      </c>
      <c r="E5" s="7">
        <v>324601.59999999998</v>
      </c>
    </row>
  </sheetData>
  <autoFilter ref="C3:E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3"/>
  <sheetViews>
    <sheetView workbookViewId="0">
      <selection activeCell="E3" sqref="E3"/>
    </sheetView>
  </sheetViews>
  <sheetFormatPr baseColWidth="10" defaultColWidth="8.83203125" defaultRowHeight="14" x14ac:dyDescent="0"/>
  <cols>
    <col min="3" max="3" width="32.6640625" bestFit="1" customWidth="1"/>
  </cols>
  <sheetData>
    <row r="2" spans="3:5">
      <c r="C2" s="1" t="s">
        <v>141</v>
      </c>
    </row>
    <row r="3" spans="3:5">
      <c r="C3" s="2" t="s">
        <v>142</v>
      </c>
      <c r="D3">
        <v>12</v>
      </c>
      <c r="E3" s="7">
        <v>30461.96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51"/>
  <sheetViews>
    <sheetView workbookViewId="0">
      <selection activeCell="O21" sqref="O21"/>
    </sheetView>
  </sheetViews>
  <sheetFormatPr baseColWidth="10" defaultColWidth="8.83203125" defaultRowHeight="14" x14ac:dyDescent="0"/>
  <cols>
    <col min="3" max="3" width="32.5" customWidth="1"/>
    <col min="4" max="4" width="10.5" bestFit="1" customWidth="1"/>
    <col min="5" max="5" width="27.6640625" customWidth="1"/>
    <col min="7" max="7" width="25.5" customWidth="1"/>
    <col min="8" max="8" width="15.6640625" customWidth="1"/>
    <col min="9" max="9" width="19" bestFit="1" customWidth="1"/>
    <col min="13" max="13" width="11.6640625" bestFit="1" customWidth="1"/>
    <col min="16" max="16" width="11.6640625" bestFit="1" customWidth="1"/>
    <col min="19" max="19" width="13.83203125" bestFit="1" customWidth="1"/>
  </cols>
  <sheetData>
    <row r="2" spans="3:22">
      <c r="C2" s="4" t="s">
        <v>0</v>
      </c>
      <c r="D2" t="s">
        <v>199</v>
      </c>
      <c r="E2" t="s">
        <v>198</v>
      </c>
      <c r="G2" s="4" t="s">
        <v>0</v>
      </c>
      <c r="H2" t="s">
        <v>199</v>
      </c>
      <c r="I2" t="s">
        <v>198</v>
      </c>
    </row>
    <row r="3" spans="3:22">
      <c r="C3" s="5" t="s">
        <v>3</v>
      </c>
      <c r="D3" s="7">
        <v>16</v>
      </c>
      <c r="E3" s="7">
        <v>105827</v>
      </c>
      <c r="G3" s="72" t="s">
        <v>3</v>
      </c>
      <c r="H3" s="73">
        <v>16</v>
      </c>
      <c r="I3" s="73">
        <v>105827</v>
      </c>
    </row>
    <row r="4" spans="3:22">
      <c r="C4" s="5" t="s">
        <v>4</v>
      </c>
      <c r="D4" s="7">
        <v>22</v>
      </c>
      <c r="E4" s="7">
        <v>92056.88</v>
      </c>
      <c r="G4" s="72" t="s">
        <v>4</v>
      </c>
      <c r="H4" s="73">
        <v>22</v>
      </c>
      <c r="I4" s="73">
        <v>92056.88</v>
      </c>
    </row>
    <row r="5" spans="3:22">
      <c r="C5" s="5" t="s">
        <v>5</v>
      </c>
      <c r="D5" s="7">
        <v>71</v>
      </c>
      <c r="E5" s="7">
        <v>830514.44</v>
      </c>
      <c r="G5" s="5" t="s">
        <v>5</v>
      </c>
      <c r="H5" s="7">
        <v>71</v>
      </c>
      <c r="I5" s="7">
        <v>830514.44</v>
      </c>
    </row>
    <row r="6" spans="3:22">
      <c r="C6" s="5" t="s">
        <v>6</v>
      </c>
      <c r="D6" s="7">
        <v>49</v>
      </c>
      <c r="E6" s="7">
        <v>576237.36</v>
      </c>
      <c r="G6" s="72" t="s">
        <v>6</v>
      </c>
      <c r="H6" s="73">
        <v>49</v>
      </c>
      <c r="I6" s="73">
        <v>576237.36</v>
      </c>
    </row>
    <row r="7" spans="3:22">
      <c r="C7" s="5" t="s">
        <v>7</v>
      </c>
      <c r="D7" s="7">
        <v>438</v>
      </c>
      <c r="E7" s="7">
        <v>1691516.15</v>
      </c>
      <c r="G7" s="72" t="s">
        <v>7</v>
      </c>
      <c r="H7" s="73">
        <v>438</v>
      </c>
      <c r="I7" s="73">
        <v>1691516.15</v>
      </c>
    </row>
    <row r="8" spans="3:22">
      <c r="C8" s="5" t="s">
        <v>8</v>
      </c>
      <c r="D8" s="7">
        <v>18</v>
      </c>
      <c r="E8" s="7">
        <v>63280.35</v>
      </c>
      <c r="G8" s="72" t="s">
        <v>8</v>
      </c>
      <c r="H8" s="73">
        <v>18</v>
      </c>
      <c r="I8" s="73">
        <v>63280.35</v>
      </c>
    </row>
    <row r="9" spans="3:22">
      <c r="C9" s="5" t="s">
        <v>9</v>
      </c>
      <c r="D9" s="7">
        <v>6</v>
      </c>
      <c r="E9" s="7">
        <v>69256.08</v>
      </c>
      <c r="G9" s="5" t="s">
        <v>9</v>
      </c>
      <c r="H9" s="7">
        <v>6</v>
      </c>
      <c r="I9" s="7">
        <v>69256.08</v>
      </c>
    </row>
    <row r="10" spans="3:22">
      <c r="C10" s="21" t="s">
        <v>10</v>
      </c>
      <c r="D10" s="22">
        <v>3</v>
      </c>
      <c r="E10" s="22">
        <v>62936.04</v>
      </c>
      <c r="G10" s="72" t="s">
        <v>16</v>
      </c>
      <c r="H10" s="73">
        <v>20</v>
      </c>
      <c r="I10" s="73">
        <v>286183.17</v>
      </c>
    </row>
    <row r="11" spans="3:22">
      <c r="C11" s="21" t="s">
        <v>11</v>
      </c>
      <c r="D11" s="22">
        <v>6</v>
      </c>
      <c r="E11" s="22">
        <v>91364.96</v>
      </c>
      <c r="G11" s="5" t="s">
        <v>20</v>
      </c>
      <c r="H11" s="7">
        <v>11</v>
      </c>
      <c r="I11" s="7">
        <v>68414.16</v>
      </c>
    </row>
    <row r="12" spans="3:22">
      <c r="C12" s="21" t="s">
        <v>12</v>
      </c>
      <c r="D12" s="22">
        <v>6</v>
      </c>
      <c r="E12" s="22">
        <v>56078.720000000001</v>
      </c>
      <c r="G12" s="5" t="s">
        <v>21</v>
      </c>
      <c r="H12" s="7">
        <v>8</v>
      </c>
      <c r="I12" s="7">
        <v>17870.32</v>
      </c>
      <c r="K12" s="9" t="s">
        <v>235</v>
      </c>
      <c r="L12" s="9"/>
      <c r="M12" s="12"/>
      <c r="N12" s="12" t="s">
        <v>236</v>
      </c>
      <c r="O12" s="12"/>
      <c r="P12" s="12"/>
      <c r="Q12" s="12" t="s">
        <v>239</v>
      </c>
      <c r="R12" s="12"/>
      <c r="S12" s="12"/>
    </row>
    <row r="13" spans="3:22">
      <c r="C13" s="21" t="s">
        <v>13</v>
      </c>
      <c r="D13" s="22">
        <v>3</v>
      </c>
      <c r="E13" s="22">
        <v>8293.68</v>
      </c>
      <c r="G13" s="5" t="s">
        <v>22</v>
      </c>
      <c r="H13" s="7">
        <v>5</v>
      </c>
      <c r="I13" s="7">
        <v>12063.32</v>
      </c>
      <c r="K13" s="9" t="s">
        <v>240</v>
      </c>
      <c r="L13" s="9" t="s">
        <v>238</v>
      </c>
      <c r="M13" s="12" t="s">
        <v>217</v>
      </c>
      <c r="N13" s="12" t="s">
        <v>237</v>
      </c>
      <c r="O13" s="12" t="s">
        <v>238</v>
      </c>
      <c r="P13" s="12" t="s">
        <v>217</v>
      </c>
      <c r="Q13" s="12" t="s">
        <v>237</v>
      </c>
      <c r="R13" s="12" t="s">
        <v>238</v>
      </c>
      <c r="S13" s="12" t="s">
        <v>217</v>
      </c>
    </row>
    <row r="14" spans="3:22">
      <c r="C14" s="21" t="s">
        <v>14</v>
      </c>
      <c r="D14" s="22">
        <v>6</v>
      </c>
      <c r="E14" s="22">
        <v>94173.48</v>
      </c>
      <c r="G14" s="5" t="s">
        <v>26</v>
      </c>
      <c r="H14" s="7">
        <v>13</v>
      </c>
      <c r="I14" s="7">
        <v>155516.84</v>
      </c>
      <c r="K14" s="7">
        <v>20</v>
      </c>
      <c r="L14" s="7">
        <f>(D10+D11+D12+D13+D14+D15+D17+D18+D19+D23+D24+D25+D36+D37+D38+D41+D42+D43+D47+D48)</f>
        <v>299</v>
      </c>
      <c r="M14" s="7">
        <f>(E10+E11+E12+E13+E15+E14+E17+E18+E19+E23+E24+E25+E36+E37+E38+E41+E42+E43+E47+E48)</f>
        <v>2418852.3200000003</v>
      </c>
      <c r="N14">
        <v>8</v>
      </c>
      <c r="O14" s="7">
        <f>(H5+H9+H11+H12+H13+H14+H24+H27)</f>
        <v>153</v>
      </c>
      <c r="P14" s="7">
        <f>(I5+I9+I11+I12+I13+I14+I24+I27)</f>
        <v>1384503.8599999999</v>
      </c>
      <c r="Q14">
        <v>18</v>
      </c>
      <c r="R14" s="7">
        <f>(H3+H4+H6+H7+H8+H10+H15+H16+H17+H18+H19+H20+H21+H22+H23+H25+H26+H28)</f>
        <v>10672</v>
      </c>
      <c r="S14" s="7">
        <f>(I29-P14)</f>
        <v>194522261.15000001</v>
      </c>
      <c r="T14">
        <f>(N14+Q14)</f>
        <v>26</v>
      </c>
      <c r="U14" s="7">
        <f>(O14+R14)</f>
        <v>10825</v>
      </c>
      <c r="V14" s="7"/>
    </row>
    <row r="15" spans="3:22" ht="26">
      <c r="C15" s="21" t="s">
        <v>15</v>
      </c>
      <c r="D15" s="22">
        <v>7</v>
      </c>
      <c r="E15" s="22">
        <v>27998.17</v>
      </c>
      <c r="G15" s="72" t="s">
        <v>27</v>
      </c>
      <c r="H15" s="73">
        <v>1760</v>
      </c>
      <c r="I15" s="73">
        <v>32566623.949999999</v>
      </c>
      <c r="K15" s="7"/>
      <c r="L15" s="7"/>
      <c r="U15" s="7">
        <f>(L14+U14)</f>
        <v>11124</v>
      </c>
      <c r="V15" s="7"/>
    </row>
    <row r="16" spans="3:22">
      <c r="C16" s="5" t="s">
        <v>16</v>
      </c>
      <c r="D16" s="7">
        <v>20</v>
      </c>
      <c r="E16" s="7">
        <v>286183.17</v>
      </c>
      <c r="G16" s="72" t="s">
        <v>28</v>
      </c>
      <c r="H16" s="73">
        <v>11</v>
      </c>
      <c r="I16" s="73">
        <v>151308</v>
      </c>
    </row>
    <row r="17" spans="3:9">
      <c r="C17" s="21" t="s">
        <v>17</v>
      </c>
      <c r="D17" s="22">
        <v>30</v>
      </c>
      <c r="E17" s="22">
        <v>150897.20000000001</v>
      </c>
      <c r="G17" s="72" t="s">
        <v>29</v>
      </c>
      <c r="H17" s="73">
        <v>18</v>
      </c>
      <c r="I17" s="73">
        <v>209292.85</v>
      </c>
    </row>
    <row r="18" spans="3:9">
      <c r="C18" s="21" t="s">
        <v>18</v>
      </c>
      <c r="D18" s="22">
        <v>3</v>
      </c>
      <c r="E18" s="22">
        <v>13815.79</v>
      </c>
      <c r="G18" s="72" t="s">
        <v>30</v>
      </c>
      <c r="H18" s="73">
        <v>14</v>
      </c>
      <c r="I18" s="73">
        <v>136714.45000000001</v>
      </c>
    </row>
    <row r="19" spans="3:9">
      <c r="C19" s="21" t="s">
        <v>19</v>
      </c>
      <c r="D19" s="22">
        <v>114</v>
      </c>
      <c r="E19" s="22">
        <v>842472.32</v>
      </c>
      <c r="G19" s="72" t="s">
        <v>31</v>
      </c>
      <c r="H19" s="73">
        <v>179</v>
      </c>
      <c r="I19" s="73">
        <v>1257916.25</v>
      </c>
    </row>
    <row r="20" spans="3:9" ht="26">
      <c r="C20" s="5" t="s">
        <v>20</v>
      </c>
      <c r="D20" s="7">
        <v>11</v>
      </c>
      <c r="E20" s="7">
        <v>68414.16</v>
      </c>
      <c r="G20" s="72" t="s">
        <v>32</v>
      </c>
      <c r="H20" s="73">
        <v>880</v>
      </c>
      <c r="I20" s="73">
        <v>14898593.75</v>
      </c>
    </row>
    <row r="21" spans="3:9">
      <c r="C21" s="5" t="s">
        <v>21</v>
      </c>
      <c r="D21" s="7">
        <v>8</v>
      </c>
      <c r="E21" s="7">
        <v>17870.32</v>
      </c>
      <c r="G21" s="72" t="s">
        <v>33</v>
      </c>
      <c r="H21" s="73">
        <v>20</v>
      </c>
      <c r="I21" s="73">
        <v>178035.25</v>
      </c>
    </row>
    <row r="22" spans="3:9">
      <c r="C22" s="5" t="s">
        <v>22</v>
      </c>
      <c r="D22" s="7">
        <v>5</v>
      </c>
      <c r="E22" s="7">
        <v>12063.32</v>
      </c>
      <c r="G22" s="72" t="s">
        <v>34</v>
      </c>
      <c r="H22" s="73">
        <v>336</v>
      </c>
      <c r="I22" s="73">
        <v>5066330.8499999996</v>
      </c>
    </row>
    <row r="23" spans="3:9" ht="26">
      <c r="C23" s="21" t="s">
        <v>23</v>
      </c>
      <c r="D23" s="22">
        <v>5</v>
      </c>
      <c r="E23" s="22">
        <v>36174.959999999999</v>
      </c>
      <c r="G23" s="72" t="s">
        <v>35</v>
      </c>
      <c r="H23" s="73">
        <v>6840</v>
      </c>
      <c r="I23" s="73">
        <v>136863751.05000001</v>
      </c>
    </row>
    <row r="24" spans="3:9">
      <c r="C24" s="21" t="s">
        <v>24</v>
      </c>
      <c r="D24" s="22">
        <v>5</v>
      </c>
      <c r="E24" s="22">
        <v>74907.12</v>
      </c>
      <c r="G24" s="5" t="s">
        <v>39</v>
      </c>
      <c r="H24" s="7">
        <v>13</v>
      </c>
      <c r="I24" s="7">
        <v>105774.32</v>
      </c>
    </row>
    <row r="25" spans="3:9">
      <c r="C25" s="21" t="s">
        <v>25</v>
      </c>
      <c r="D25" s="22">
        <v>11</v>
      </c>
      <c r="E25" s="22">
        <v>157401.68</v>
      </c>
      <c r="G25" s="72" t="s">
        <v>40</v>
      </c>
      <c r="H25" s="73">
        <v>19</v>
      </c>
      <c r="I25" s="73">
        <v>113278.32</v>
      </c>
    </row>
    <row r="26" spans="3:9">
      <c r="C26" s="5" t="s">
        <v>26</v>
      </c>
      <c r="D26" s="7">
        <v>13</v>
      </c>
      <c r="E26" s="7">
        <v>155516.84</v>
      </c>
      <c r="G26" s="72" t="s">
        <v>44</v>
      </c>
      <c r="H26" s="73">
        <v>2</v>
      </c>
      <c r="I26" s="73">
        <v>43745.4</v>
      </c>
    </row>
    <row r="27" spans="3:9">
      <c r="C27" s="5" t="s">
        <v>27</v>
      </c>
      <c r="D27" s="7">
        <v>1760</v>
      </c>
      <c r="E27" s="7">
        <v>32566623.949999999</v>
      </c>
      <c r="G27" s="5" t="s">
        <v>45</v>
      </c>
      <c r="H27" s="7">
        <v>26</v>
      </c>
      <c r="I27" s="7">
        <v>125094.38</v>
      </c>
    </row>
    <row r="28" spans="3:9">
      <c r="C28" s="11" t="s">
        <v>28</v>
      </c>
      <c r="D28" s="7">
        <v>11</v>
      </c>
      <c r="E28" s="7">
        <v>151308</v>
      </c>
      <c r="G28" s="72" t="s">
        <v>46</v>
      </c>
      <c r="H28" s="73">
        <v>30</v>
      </c>
      <c r="I28" s="73">
        <v>221570.12</v>
      </c>
    </row>
    <row r="29" spans="3:9">
      <c r="C29" s="11" t="s">
        <v>29</v>
      </c>
      <c r="D29" s="7">
        <v>18</v>
      </c>
      <c r="E29" s="7">
        <v>209292.85</v>
      </c>
      <c r="G29" s="5"/>
      <c r="H29" s="7">
        <f>SUM(H3:H28)</f>
        <v>10825</v>
      </c>
      <c r="I29" s="7">
        <f>SUM(I3:I28)</f>
        <v>195906765.01000002</v>
      </c>
    </row>
    <row r="30" spans="3:9">
      <c r="C30" s="5" t="s">
        <v>30</v>
      </c>
      <c r="D30" s="7">
        <v>14</v>
      </c>
      <c r="E30" s="7">
        <v>136714.45000000001</v>
      </c>
      <c r="G30" s="5"/>
      <c r="H30" s="7"/>
      <c r="I30" s="7"/>
    </row>
    <row r="31" spans="3:9">
      <c r="C31" s="5" t="s">
        <v>31</v>
      </c>
      <c r="D31" s="7">
        <v>179</v>
      </c>
      <c r="E31" s="7">
        <v>1257916.25</v>
      </c>
      <c r="G31" s="71"/>
      <c r="H31" s="7"/>
      <c r="I31" s="7"/>
    </row>
    <row r="32" spans="3:9">
      <c r="C32" s="5" t="s">
        <v>32</v>
      </c>
      <c r="D32" s="7">
        <v>880</v>
      </c>
      <c r="E32" s="7">
        <v>14898593.75</v>
      </c>
      <c r="G32" s="71"/>
      <c r="H32" s="7"/>
      <c r="I32" s="7"/>
    </row>
    <row r="33" spans="3:11">
      <c r="C33" s="5" t="s">
        <v>33</v>
      </c>
      <c r="D33" s="7">
        <v>20</v>
      </c>
      <c r="E33" s="7">
        <v>178035.25</v>
      </c>
      <c r="G33" s="71"/>
      <c r="H33" s="7"/>
      <c r="I33" s="7"/>
    </row>
    <row r="34" spans="3:11">
      <c r="C34" s="5" t="s">
        <v>34</v>
      </c>
      <c r="D34" s="7">
        <v>336</v>
      </c>
      <c r="E34" s="7">
        <v>5066330.8499999996</v>
      </c>
      <c r="G34" s="71"/>
      <c r="H34" s="7"/>
      <c r="I34" s="7"/>
    </row>
    <row r="35" spans="3:11">
      <c r="C35" s="5" t="s">
        <v>35</v>
      </c>
      <c r="D35" s="7">
        <v>6840</v>
      </c>
      <c r="E35" s="7">
        <v>136863751.05000001</v>
      </c>
      <c r="G35" s="71"/>
      <c r="H35" s="7"/>
      <c r="I35" s="7"/>
    </row>
    <row r="36" spans="3:11">
      <c r="C36" s="21" t="s">
        <v>36</v>
      </c>
      <c r="D36" s="22">
        <v>6</v>
      </c>
      <c r="E36" s="22">
        <v>85494.24</v>
      </c>
      <c r="G36" s="71"/>
      <c r="H36" s="7"/>
      <c r="I36" s="7"/>
    </row>
    <row r="37" spans="3:11">
      <c r="C37" s="21" t="s">
        <v>37</v>
      </c>
      <c r="D37" s="22">
        <v>3</v>
      </c>
      <c r="E37" s="22">
        <v>56272.28</v>
      </c>
      <c r="G37" s="71"/>
      <c r="H37" s="7"/>
      <c r="I37" s="7"/>
    </row>
    <row r="38" spans="3:11">
      <c r="C38" s="21" t="s">
        <v>38</v>
      </c>
      <c r="D38" s="22">
        <v>13</v>
      </c>
      <c r="E38" s="22">
        <v>104591.48</v>
      </c>
      <c r="G38" s="71"/>
      <c r="H38" s="7"/>
      <c r="I38" s="7"/>
    </row>
    <row r="39" spans="3:11">
      <c r="C39" s="5" t="s">
        <v>39</v>
      </c>
      <c r="D39" s="7">
        <v>13</v>
      </c>
      <c r="E39" s="7">
        <v>105774.32</v>
      </c>
      <c r="G39" s="71"/>
      <c r="H39" s="7"/>
      <c r="I39" s="7"/>
    </row>
    <row r="40" spans="3:11">
      <c r="C40" s="5" t="s">
        <v>40</v>
      </c>
      <c r="D40" s="7">
        <v>19</v>
      </c>
      <c r="E40" s="7">
        <v>113278.32</v>
      </c>
      <c r="G40" s="71"/>
      <c r="H40" s="7"/>
      <c r="I40" s="7"/>
    </row>
    <row r="41" spans="3:11">
      <c r="C41" s="21" t="s">
        <v>41</v>
      </c>
      <c r="D41" s="22">
        <v>16</v>
      </c>
      <c r="E41" s="22">
        <v>138308.79999999999</v>
      </c>
      <c r="G41" s="71"/>
      <c r="H41" s="7"/>
      <c r="I41" s="7"/>
    </row>
    <row r="42" spans="3:11">
      <c r="C42" s="21" t="s">
        <v>42</v>
      </c>
      <c r="D42" s="22">
        <v>1</v>
      </c>
      <c r="E42" s="22">
        <v>21397.16</v>
      </c>
      <c r="G42" s="5"/>
      <c r="H42" s="7"/>
      <c r="I42" s="7"/>
    </row>
    <row r="43" spans="3:11">
      <c r="C43" s="21" t="s">
        <v>43</v>
      </c>
      <c r="D43" s="22">
        <v>12</v>
      </c>
      <c r="E43" s="22">
        <v>90209.4</v>
      </c>
      <c r="G43" s="5"/>
      <c r="H43" s="7"/>
      <c r="I43" s="7"/>
    </row>
    <row r="44" spans="3:11">
      <c r="C44" s="11" t="s">
        <v>44</v>
      </c>
      <c r="D44" s="7">
        <v>2</v>
      </c>
      <c r="E44" s="7">
        <v>43745.4</v>
      </c>
    </row>
    <row r="45" spans="3:11">
      <c r="C45" s="5" t="s">
        <v>45</v>
      </c>
      <c r="D45" s="7">
        <v>26</v>
      </c>
      <c r="E45" s="7">
        <v>125094.38</v>
      </c>
      <c r="K45">
        <v>46</v>
      </c>
    </row>
    <row r="46" spans="3:11">
      <c r="C46" s="5" t="s">
        <v>46</v>
      </c>
      <c r="D46" s="7">
        <v>30</v>
      </c>
      <c r="E46" s="7">
        <v>221570.12</v>
      </c>
    </row>
    <row r="47" spans="3:11">
      <c r="C47" s="21" t="s">
        <v>47</v>
      </c>
      <c r="D47" s="22">
        <v>26</v>
      </c>
      <c r="E47" s="22">
        <v>159897.12</v>
      </c>
    </row>
    <row r="48" spans="3:11">
      <c r="C48" s="21" t="s">
        <v>48</v>
      </c>
      <c r="D48" s="22">
        <v>23</v>
      </c>
      <c r="E48" s="22">
        <v>146167.72</v>
      </c>
    </row>
    <row r="49" spans="3:5">
      <c r="C49" s="12">
        <v>22</v>
      </c>
      <c r="D49" s="14">
        <f>SUBTOTAL(9,D3:D48)</f>
        <v>11124</v>
      </c>
      <c r="E49" s="13">
        <f>SUBTOTAL(9,E3:E48)</f>
        <v>198325617.33000004</v>
      </c>
    </row>
    <row r="51" spans="3:5">
      <c r="E51" s="7">
        <v>195675336.63</v>
      </c>
    </row>
  </sheetData>
  <autoFilter ref="C2:K4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64"/>
  <sheetViews>
    <sheetView topLeftCell="H13" workbookViewId="0">
      <selection activeCell="I35" sqref="I35:T38"/>
    </sheetView>
  </sheetViews>
  <sheetFormatPr baseColWidth="10" defaultColWidth="8.83203125" defaultRowHeight="14" x14ac:dyDescent="0"/>
  <cols>
    <col min="3" max="3" width="32.5" bestFit="1" customWidth="1"/>
    <col min="4" max="4" width="9.5" bestFit="1" customWidth="1"/>
    <col min="5" max="5" width="19.1640625" bestFit="1" customWidth="1"/>
    <col min="6" max="6" width="11.6640625" bestFit="1" customWidth="1"/>
    <col min="8" max="8" width="28.83203125" bestFit="1" customWidth="1"/>
    <col min="10" max="10" width="19" bestFit="1" customWidth="1"/>
    <col min="11" max="11" width="11.6640625" bestFit="1" customWidth="1"/>
    <col min="14" max="14" width="12.6640625" bestFit="1" customWidth="1"/>
    <col min="17" max="17" width="12.6640625" bestFit="1" customWidth="1"/>
    <col min="20" max="20" width="12.6640625" bestFit="1" customWidth="1"/>
  </cols>
  <sheetData>
    <row r="2" spans="3:10">
      <c r="C2" s="6" t="s">
        <v>49</v>
      </c>
      <c r="D2" t="s">
        <v>199</v>
      </c>
      <c r="E2" t="s">
        <v>198</v>
      </c>
      <c r="H2" s="6" t="s">
        <v>49</v>
      </c>
      <c r="I2" t="s">
        <v>199</v>
      </c>
      <c r="J2" t="s">
        <v>198</v>
      </c>
    </row>
    <row r="3" spans="3:10">
      <c r="C3" s="3" t="s">
        <v>52</v>
      </c>
      <c r="D3" s="7">
        <v>428</v>
      </c>
      <c r="E3" s="7">
        <v>9556338.5</v>
      </c>
      <c r="H3" s="3" t="s">
        <v>52</v>
      </c>
      <c r="I3" s="7">
        <v>428</v>
      </c>
      <c r="J3" s="7">
        <v>9556338.5</v>
      </c>
    </row>
    <row r="4" spans="3:10">
      <c r="C4" s="3" t="s">
        <v>53</v>
      </c>
      <c r="D4" s="7">
        <v>770</v>
      </c>
      <c r="E4" s="7">
        <v>5529602.9000000004</v>
      </c>
      <c r="H4" s="69" t="s">
        <v>53</v>
      </c>
      <c r="I4" s="70">
        <v>770</v>
      </c>
      <c r="J4" s="70">
        <v>5529602.9000000004</v>
      </c>
    </row>
    <row r="5" spans="3:10">
      <c r="C5" s="3" t="s">
        <v>54</v>
      </c>
      <c r="D5" s="7">
        <v>64</v>
      </c>
      <c r="E5" s="7">
        <v>902481.75</v>
      </c>
      <c r="H5" s="69" t="s">
        <v>54</v>
      </c>
      <c r="I5" s="70">
        <v>64</v>
      </c>
      <c r="J5" s="70">
        <v>902481.75</v>
      </c>
    </row>
    <row r="6" spans="3:10">
      <c r="C6" s="3" t="s">
        <v>55</v>
      </c>
      <c r="D6" s="7">
        <v>476</v>
      </c>
      <c r="E6" s="7">
        <v>1323213</v>
      </c>
      <c r="H6" s="69" t="s">
        <v>55</v>
      </c>
      <c r="I6" s="70">
        <v>476</v>
      </c>
      <c r="J6" s="70">
        <v>1323213</v>
      </c>
    </row>
    <row r="7" spans="3:10">
      <c r="C7" s="3" t="s">
        <v>56</v>
      </c>
      <c r="D7" s="7">
        <v>10</v>
      </c>
      <c r="E7" s="7">
        <v>181311.84</v>
      </c>
      <c r="H7" s="3" t="s">
        <v>56</v>
      </c>
      <c r="I7" s="7">
        <v>10</v>
      </c>
      <c r="J7" s="7">
        <v>181311.84</v>
      </c>
    </row>
    <row r="8" spans="3:10">
      <c r="C8" s="3" t="s">
        <v>57</v>
      </c>
      <c r="D8" s="7">
        <v>17</v>
      </c>
      <c r="E8" s="7">
        <v>173759.02</v>
      </c>
      <c r="H8" s="3" t="s">
        <v>57</v>
      </c>
      <c r="I8" s="7">
        <v>17</v>
      </c>
      <c r="J8" s="7">
        <v>173759.02</v>
      </c>
    </row>
    <row r="9" spans="3:10">
      <c r="C9" s="3" t="s">
        <v>58</v>
      </c>
      <c r="D9" s="7">
        <v>3</v>
      </c>
      <c r="E9" s="7">
        <v>7532.48</v>
      </c>
      <c r="H9" s="3" t="s">
        <v>58</v>
      </c>
      <c r="I9" s="7">
        <v>3</v>
      </c>
      <c r="J9" s="7">
        <v>7532.48</v>
      </c>
    </row>
    <row r="10" spans="3:10">
      <c r="C10" s="20" t="s">
        <v>59</v>
      </c>
      <c r="D10" s="7">
        <v>2</v>
      </c>
      <c r="E10" s="7">
        <v>16513.21</v>
      </c>
      <c r="H10" s="3" t="s">
        <v>60</v>
      </c>
      <c r="I10" s="7">
        <v>3</v>
      </c>
      <c r="J10" s="7">
        <v>12708.93</v>
      </c>
    </row>
    <row r="11" spans="3:10">
      <c r="C11" s="3" t="s">
        <v>60</v>
      </c>
      <c r="D11" s="7">
        <v>3</v>
      </c>
      <c r="E11" s="7">
        <v>12708.93</v>
      </c>
      <c r="F11" s="7"/>
      <c r="H11" s="69" t="s">
        <v>62</v>
      </c>
      <c r="I11" s="70">
        <v>30</v>
      </c>
      <c r="J11" s="70">
        <v>225077.16</v>
      </c>
    </row>
    <row r="12" spans="3:10">
      <c r="C12" s="20" t="s">
        <v>61</v>
      </c>
      <c r="D12" s="7">
        <v>3</v>
      </c>
      <c r="E12" s="7">
        <v>25467.13</v>
      </c>
      <c r="H12" s="3" t="s">
        <v>63</v>
      </c>
      <c r="I12" s="7">
        <v>10</v>
      </c>
      <c r="J12" s="7">
        <v>353956.52</v>
      </c>
    </row>
    <row r="13" spans="3:10">
      <c r="C13" s="3" t="s">
        <v>62</v>
      </c>
      <c r="D13" s="7">
        <v>30</v>
      </c>
      <c r="E13" s="7">
        <v>225077.16</v>
      </c>
      <c r="H13" s="3" t="s">
        <v>64</v>
      </c>
      <c r="I13" s="7">
        <v>6</v>
      </c>
      <c r="J13" s="7">
        <v>23417.9</v>
      </c>
    </row>
    <row r="14" spans="3:10">
      <c r="C14" s="3" t="s">
        <v>63</v>
      </c>
      <c r="D14" s="7">
        <v>10</v>
      </c>
      <c r="E14" s="7">
        <v>353956.52</v>
      </c>
      <c r="H14" s="3" t="s">
        <v>65</v>
      </c>
      <c r="I14" s="7">
        <v>13</v>
      </c>
      <c r="J14" s="7">
        <v>21392.13</v>
      </c>
    </row>
    <row r="15" spans="3:10">
      <c r="C15" s="3" t="s">
        <v>64</v>
      </c>
      <c r="D15" s="7">
        <v>6</v>
      </c>
      <c r="E15" s="7">
        <v>23417.9</v>
      </c>
      <c r="H15" s="3" t="s">
        <v>74</v>
      </c>
      <c r="I15" s="7">
        <v>8</v>
      </c>
      <c r="J15" s="7">
        <v>101909.24</v>
      </c>
    </row>
    <row r="16" spans="3:10">
      <c r="C16" s="3" t="s">
        <v>65</v>
      </c>
      <c r="D16" s="7">
        <v>13</v>
      </c>
      <c r="E16" s="7">
        <v>21392.13</v>
      </c>
      <c r="H16" s="3" t="s">
        <v>79</v>
      </c>
      <c r="I16" s="7">
        <v>26</v>
      </c>
      <c r="J16" s="7">
        <v>35147.82</v>
      </c>
    </row>
    <row r="17" spans="3:10">
      <c r="C17" s="20" t="s">
        <v>66</v>
      </c>
      <c r="D17" s="7">
        <v>7</v>
      </c>
      <c r="E17" s="7">
        <v>65261.440000000002</v>
      </c>
      <c r="H17" s="69" t="s">
        <v>83</v>
      </c>
      <c r="I17" s="70">
        <v>42</v>
      </c>
      <c r="J17" s="70">
        <v>570007.48</v>
      </c>
    </row>
    <row r="18" spans="3:10">
      <c r="C18" s="20" t="s">
        <v>67</v>
      </c>
      <c r="D18" s="7">
        <v>6</v>
      </c>
      <c r="E18" s="7">
        <v>73700.160000000003</v>
      </c>
      <c r="H18" s="69" t="s">
        <v>86</v>
      </c>
      <c r="I18" s="70">
        <v>19</v>
      </c>
      <c r="J18" s="70">
        <v>90302.58</v>
      </c>
    </row>
    <row r="19" spans="3:10">
      <c r="C19" s="20" t="s">
        <v>68</v>
      </c>
      <c r="D19" s="7">
        <v>9</v>
      </c>
      <c r="E19" s="7">
        <v>46515.42</v>
      </c>
      <c r="H19" s="69" t="s">
        <v>88</v>
      </c>
      <c r="I19" s="70">
        <v>28</v>
      </c>
      <c r="J19" s="70">
        <v>335958.8</v>
      </c>
    </row>
    <row r="20" spans="3:10">
      <c r="C20" s="20" t="s">
        <v>69</v>
      </c>
      <c r="D20" s="7">
        <v>26</v>
      </c>
      <c r="E20" s="7">
        <v>113698.64</v>
      </c>
      <c r="H20" s="3" t="s">
        <v>91</v>
      </c>
      <c r="I20" s="7">
        <v>18</v>
      </c>
      <c r="J20" s="7">
        <v>550107.36</v>
      </c>
    </row>
    <row r="21" spans="3:10">
      <c r="C21" s="20" t="s">
        <v>70</v>
      </c>
      <c r="D21" s="7">
        <v>16</v>
      </c>
      <c r="E21" s="7">
        <v>85520.83</v>
      </c>
      <c r="H21" s="69" t="s">
        <v>94</v>
      </c>
      <c r="I21" s="70">
        <v>8</v>
      </c>
      <c r="J21" s="70">
        <v>37534.32</v>
      </c>
    </row>
    <row r="22" spans="3:10">
      <c r="C22" s="20" t="s">
        <v>71</v>
      </c>
      <c r="D22" s="7">
        <v>30</v>
      </c>
      <c r="E22" s="7">
        <v>92226.09</v>
      </c>
      <c r="H22" s="69" t="s">
        <v>97</v>
      </c>
      <c r="I22" s="70">
        <v>25</v>
      </c>
      <c r="J22" s="70">
        <v>308310.96000000002</v>
      </c>
    </row>
    <row r="23" spans="3:10">
      <c r="C23" s="20" t="s">
        <v>72</v>
      </c>
      <c r="D23" s="7">
        <v>7</v>
      </c>
      <c r="E23" s="7">
        <v>25756.240000000002</v>
      </c>
      <c r="H23" s="69" t="s">
        <v>101</v>
      </c>
      <c r="I23" s="70">
        <v>22</v>
      </c>
      <c r="J23" s="70">
        <v>227760.4</v>
      </c>
    </row>
    <row r="24" spans="3:10">
      <c r="C24" s="20" t="s">
        <v>73</v>
      </c>
      <c r="D24" s="7">
        <v>38</v>
      </c>
      <c r="E24" s="7">
        <v>334339.84000000003</v>
      </c>
      <c r="H24" s="69" t="s">
        <v>102</v>
      </c>
      <c r="I24" s="70">
        <v>7</v>
      </c>
      <c r="J24" s="70">
        <v>38872.080000000002</v>
      </c>
    </row>
    <row r="25" spans="3:10">
      <c r="C25" s="3" t="s">
        <v>74</v>
      </c>
      <c r="D25" s="7">
        <v>8</v>
      </c>
      <c r="E25" s="7">
        <v>101909.24</v>
      </c>
      <c r="H25" s="69" t="s">
        <v>106</v>
      </c>
      <c r="I25" s="70">
        <v>32</v>
      </c>
      <c r="J25" s="70">
        <v>432497.08</v>
      </c>
    </row>
    <row r="26" spans="3:10">
      <c r="C26" s="20" t="s">
        <v>75</v>
      </c>
      <c r="D26" s="7">
        <v>12</v>
      </c>
      <c r="E26" s="7">
        <v>51434.080000000002</v>
      </c>
      <c r="H26" s="3" t="s">
        <v>107</v>
      </c>
      <c r="I26" s="7">
        <v>30</v>
      </c>
      <c r="J26" s="7">
        <v>235319.44</v>
      </c>
    </row>
    <row r="27" spans="3:10">
      <c r="C27" s="20" t="s">
        <v>76</v>
      </c>
      <c r="D27" s="7">
        <v>12</v>
      </c>
      <c r="E27" s="7">
        <v>51434.080000000002</v>
      </c>
      <c r="H27" s="3" t="s">
        <v>108</v>
      </c>
      <c r="I27" s="7">
        <v>14</v>
      </c>
      <c r="J27" s="7">
        <v>336687.08</v>
      </c>
    </row>
    <row r="28" spans="3:10">
      <c r="C28" s="20" t="s">
        <v>77</v>
      </c>
      <c r="D28" s="7">
        <v>35</v>
      </c>
      <c r="E28" s="7">
        <v>395605.36</v>
      </c>
      <c r="H28" s="3" t="s">
        <v>109</v>
      </c>
      <c r="I28" s="7">
        <v>17</v>
      </c>
      <c r="J28" s="7">
        <v>234200.12</v>
      </c>
    </row>
    <row r="29" spans="3:10">
      <c r="C29" s="20" t="s">
        <v>78</v>
      </c>
      <c r="D29" s="7">
        <v>80</v>
      </c>
      <c r="E29" s="7">
        <v>757544.28</v>
      </c>
      <c r="H29" s="3" t="s">
        <v>110</v>
      </c>
      <c r="I29" s="7">
        <v>58</v>
      </c>
      <c r="J29" s="7">
        <v>256001.4</v>
      </c>
    </row>
    <row r="30" spans="3:10">
      <c r="C30" s="3" t="s">
        <v>79</v>
      </c>
      <c r="D30" s="7">
        <v>26</v>
      </c>
      <c r="E30" s="7">
        <v>35147.82</v>
      </c>
      <c r="I30" s="7">
        <f>SUM(I3:I29)</f>
        <v>2184</v>
      </c>
      <c r="J30" s="7">
        <f>SUM(J3:J29)</f>
        <v>22101408.289999988</v>
      </c>
    </row>
    <row r="31" spans="3:10">
      <c r="C31" s="20" t="s">
        <v>80</v>
      </c>
      <c r="D31" s="7">
        <v>68</v>
      </c>
      <c r="E31" s="7">
        <v>62958.62</v>
      </c>
    </row>
    <row r="32" spans="3:10">
      <c r="C32" s="20" t="s">
        <v>81</v>
      </c>
      <c r="D32" s="7">
        <v>81</v>
      </c>
      <c r="E32" s="7">
        <v>1135025.08</v>
      </c>
    </row>
    <row r="33" spans="3:20">
      <c r="C33" s="20" t="s">
        <v>82</v>
      </c>
      <c r="D33" s="7">
        <v>54</v>
      </c>
      <c r="E33" s="7">
        <v>885100.76</v>
      </c>
    </row>
    <row r="34" spans="3:20">
      <c r="C34" s="68" t="s">
        <v>83</v>
      </c>
      <c r="D34" s="7">
        <v>42</v>
      </c>
      <c r="E34" s="7">
        <v>570007.48</v>
      </c>
    </row>
    <row r="35" spans="3:20">
      <c r="C35" s="20" t="s">
        <v>84</v>
      </c>
      <c r="D35" s="7">
        <v>47</v>
      </c>
      <c r="E35" s="7">
        <v>193519.04</v>
      </c>
      <c r="H35" s="3"/>
      <c r="I35" s="9"/>
      <c r="J35" s="9"/>
      <c r="K35" s="12"/>
      <c r="L35" s="12" t="s">
        <v>236</v>
      </c>
      <c r="M35" s="12"/>
      <c r="N35" s="12"/>
      <c r="O35" s="12" t="s">
        <v>239</v>
      </c>
      <c r="P35" s="12"/>
      <c r="Q35" s="12"/>
    </row>
    <row r="36" spans="3:20">
      <c r="C36" s="20" t="s">
        <v>85</v>
      </c>
      <c r="D36" s="7">
        <v>43</v>
      </c>
      <c r="E36" s="7">
        <v>389092.04</v>
      </c>
      <c r="H36" s="3" t="s">
        <v>235</v>
      </c>
      <c r="I36" s="9" t="s">
        <v>240</v>
      </c>
      <c r="J36" s="9" t="s">
        <v>238</v>
      </c>
      <c r="K36" s="12" t="s">
        <v>217</v>
      </c>
      <c r="L36" s="12" t="s">
        <v>237</v>
      </c>
      <c r="M36" s="12" t="s">
        <v>238</v>
      </c>
      <c r="N36" s="12" t="s">
        <v>217</v>
      </c>
      <c r="O36" s="12" t="s">
        <v>237</v>
      </c>
      <c r="P36" s="12" t="s">
        <v>238</v>
      </c>
      <c r="Q36" s="12" t="s">
        <v>217</v>
      </c>
    </row>
    <row r="37" spans="3:20">
      <c r="C37" s="3" t="s">
        <v>86</v>
      </c>
      <c r="D37" s="7">
        <v>19</v>
      </c>
      <c r="E37" s="7">
        <v>90302.58</v>
      </c>
      <c r="H37" s="3"/>
      <c r="I37" s="7">
        <v>32</v>
      </c>
      <c r="J37" s="7">
        <f>(D10+D12+D17+D18+D19+D20+D21+D22+D23+D24+D26+D27+D28+D29+D31+D32+D33+D35+D36+D38+D40+D41+D43+D44+D46+D47+D49+D50+D51+D54+D55+D56)</f>
        <v>957</v>
      </c>
      <c r="K37" s="7">
        <f>(E10+E12+E17+E18+E19+E20+E21+E22+E23+E24+E26+E27+E28+E29+E31+E32+E33+E35+E36+E38+E40+E41+E43+E44+E46+E47+E49+E50+E51+E54+E55+E56)</f>
        <v>8750660.1999999993</v>
      </c>
      <c r="L37">
        <v>15</v>
      </c>
      <c r="M37" s="7">
        <f>(I30-P37)</f>
        <v>661</v>
      </c>
      <c r="N37" s="7">
        <f>(J30-Q37)</f>
        <v>12079789.779999984</v>
      </c>
      <c r="O37">
        <v>12</v>
      </c>
      <c r="P37" s="7">
        <f>(I4+I5+I6+I11+I18+I19+I21+I22+I23+I24+I25+I17)</f>
        <v>1523</v>
      </c>
      <c r="Q37" s="7">
        <f>(J4+J5+J6+J11+J18+J19+J21+J22+J23+J24+J25+J17)</f>
        <v>10021618.510000004</v>
      </c>
      <c r="R37">
        <f>(L37+O37)</f>
        <v>27</v>
      </c>
      <c r="S37" s="7">
        <f>(M37+P37)</f>
        <v>2184</v>
      </c>
      <c r="T37" s="7">
        <f>(N37+Q37)</f>
        <v>22101408.289999988</v>
      </c>
    </row>
    <row r="38" spans="3:20">
      <c r="C38" s="20" t="s">
        <v>87</v>
      </c>
      <c r="D38" s="7">
        <v>6</v>
      </c>
      <c r="E38" s="7">
        <v>91385.76</v>
      </c>
      <c r="H38" s="3"/>
      <c r="I38" s="7"/>
      <c r="J38" s="7"/>
      <c r="S38" s="7">
        <f>(J37+S37)</f>
        <v>3141</v>
      </c>
      <c r="T38" s="7">
        <f>(K37+T37)</f>
        <v>30852068.489999987</v>
      </c>
    </row>
    <row r="39" spans="3:20">
      <c r="C39" s="3" t="s">
        <v>88</v>
      </c>
      <c r="D39" s="7">
        <v>28</v>
      </c>
      <c r="E39" s="7">
        <v>335958.8</v>
      </c>
    </row>
    <row r="40" spans="3:20">
      <c r="C40" s="20" t="s">
        <v>89</v>
      </c>
      <c r="D40" s="7">
        <v>75</v>
      </c>
      <c r="E40" s="7">
        <v>475486.92</v>
      </c>
    </row>
    <row r="41" spans="3:20">
      <c r="C41" s="20" t="s">
        <v>90</v>
      </c>
      <c r="D41" s="7">
        <v>52</v>
      </c>
      <c r="E41" s="7">
        <v>642288.28</v>
      </c>
    </row>
    <row r="42" spans="3:20">
      <c r="C42" s="3" t="s">
        <v>91</v>
      </c>
      <c r="D42" s="7">
        <v>18</v>
      </c>
      <c r="E42" s="7">
        <v>550107.36</v>
      </c>
      <c r="H42" s="7">
        <f>SUM(E10,E12,E17,E18,E19,E20,E21,E22,E23,E31,E35,E38,E41,E43,E44,E47,E54,E55,E56,E63)</f>
        <v>2987138.88</v>
      </c>
    </row>
    <row r="43" spans="3:20">
      <c r="C43" s="20" t="s">
        <v>92</v>
      </c>
      <c r="D43" s="7">
        <v>20</v>
      </c>
      <c r="E43" s="7">
        <v>134781.18</v>
      </c>
    </row>
    <row r="44" spans="3:20">
      <c r="C44" s="20" t="s">
        <v>93</v>
      </c>
      <c r="D44" s="7">
        <v>7</v>
      </c>
      <c r="E44" s="7">
        <v>349612.6</v>
      </c>
    </row>
    <row r="45" spans="3:20">
      <c r="C45" s="3" t="s">
        <v>94</v>
      </c>
      <c r="D45" s="7">
        <v>8</v>
      </c>
      <c r="E45" s="7">
        <v>37534.32</v>
      </c>
    </row>
    <row r="46" spans="3:20">
      <c r="C46" s="20" t="s">
        <v>95</v>
      </c>
      <c r="D46" s="7">
        <v>80</v>
      </c>
      <c r="E46" s="7">
        <v>359155.12</v>
      </c>
    </row>
    <row r="47" spans="3:20">
      <c r="C47" s="20" t="s">
        <v>96</v>
      </c>
      <c r="D47" s="7">
        <v>8</v>
      </c>
      <c r="E47" s="7">
        <v>153685.92000000001</v>
      </c>
    </row>
    <row r="48" spans="3:20">
      <c r="C48" s="68" t="s">
        <v>97</v>
      </c>
      <c r="D48" s="7">
        <v>25</v>
      </c>
      <c r="E48" s="7">
        <v>308310.96000000002</v>
      </c>
    </row>
    <row r="49" spans="3:10">
      <c r="C49" s="20" t="s">
        <v>98</v>
      </c>
      <c r="D49" s="7">
        <v>11</v>
      </c>
      <c r="E49" s="7">
        <v>35525.440000000002</v>
      </c>
    </row>
    <row r="50" spans="3:10">
      <c r="C50" s="20" t="s">
        <v>99</v>
      </c>
      <c r="D50" s="7">
        <v>62</v>
      </c>
      <c r="E50" s="7">
        <v>629813.76000000001</v>
      </c>
    </row>
    <row r="51" spans="3:10">
      <c r="C51" s="20" t="s">
        <v>100</v>
      </c>
      <c r="D51" s="7">
        <v>28</v>
      </c>
      <c r="E51" s="7">
        <v>263964.56</v>
      </c>
    </row>
    <row r="52" spans="3:10">
      <c r="C52" s="3" t="s">
        <v>101</v>
      </c>
      <c r="D52" s="7">
        <v>22</v>
      </c>
      <c r="E52" s="7">
        <v>227760.4</v>
      </c>
    </row>
    <row r="53" spans="3:10">
      <c r="C53" s="3" t="s">
        <v>102</v>
      </c>
      <c r="D53" s="7">
        <v>7</v>
      </c>
      <c r="E53" s="7">
        <v>38872.080000000002</v>
      </c>
    </row>
    <row r="54" spans="3:10">
      <c r="C54" s="20" t="s">
        <v>103</v>
      </c>
      <c r="D54" s="7">
        <v>18</v>
      </c>
      <c r="E54" s="7">
        <v>464229.24</v>
      </c>
    </row>
    <row r="55" spans="3:10">
      <c r="C55" s="20" t="s">
        <v>104</v>
      </c>
      <c r="D55" s="7">
        <v>7</v>
      </c>
      <c r="E55" s="7">
        <v>254034.36</v>
      </c>
    </row>
    <row r="56" spans="3:10">
      <c r="C56" s="20" t="s">
        <v>105</v>
      </c>
      <c r="D56" s="7">
        <v>7</v>
      </c>
      <c r="E56" s="7">
        <v>95984.72</v>
      </c>
    </row>
    <row r="57" spans="3:10">
      <c r="C57" s="3" t="s">
        <v>106</v>
      </c>
      <c r="D57" s="7">
        <v>32</v>
      </c>
      <c r="E57" s="7">
        <v>432497.08</v>
      </c>
    </row>
    <row r="58" spans="3:10">
      <c r="C58" s="3" t="s">
        <v>107</v>
      </c>
      <c r="D58" s="7">
        <v>30</v>
      </c>
      <c r="E58" s="7">
        <v>235319.44</v>
      </c>
    </row>
    <row r="59" spans="3:10">
      <c r="C59" s="3" t="s">
        <v>108</v>
      </c>
      <c r="D59" s="7">
        <v>14</v>
      </c>
      <c r="E59" s="7">
        <v>336687.08</v>
      </c>
    </row>
    <row r="60" spans="3:10">
      <c r="C60" s="3" t="s">
        <v>109</v>
      </c>
      <c r="D60" s="7">
        <v>17</v>
      </c>
      <c r="E60" s="7">
        <v>234200.12</v>
      </c>
      <c r="H60" s="12">
        <v>10</v>
      </c>
      <c r="I60" s="12">
        <v>1456</v>
      </c>
      <c r="J60" s="9">
        <v>9143300.0700000003</v>
      </c>
    </row>
    <row r="61" spans="3:10">
      <c r="C61" s="3" t="s">
        <v>110</v>
      </c>
      <c r="D61" s="7">
        <v>58</v>
      </c>
      <c r="E61" s="7">
        <v>256001.4</v>
      </c>
    </row>
    <row r="62" spans="3:10">
      <c r="C62" s="12">
        <v>25</v>
      </c>
      <c r="D62" s="14">
        <f>SUBTOTAL(9,D3:D61)</f>
        <v>3141</v>
      </c>
      <c r="E62" s="13">
        <f>SUBTOTAL(9,E3:E61)</f>
        <v>30852068.489999991</v>
      </c>
    </row>
    <row r="64" spans="3:10">
      <c r="E64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workbookViewId="0">
      <selection activeCell="D34" sqref="D34"/>
    </sheetView>
  </sheetViews>
  <sheetFormatPr baseColWidth="10" defaultColWidth="8.83203125" defaultRowHeight="14" x14ac:dyDescent="0"/>
  <cols>
    <col min="2" max="2" width="27.5" customWidth="1"/>
    <col min="3" max="3" width="15.5" customWidth="1"/>
    <col min="4" max="4" width="14.5" customWidth="1"/>
    <col min="5" max="5" width="12.5" customWidth="1"/>
    <col min="6" max="6" width="19.5" customWidth="1"/>
    <col min="8" max="8" width="14.6640625" customWidth="1"/>
    <col min="9" max="9" width="14.5" customWidth="1"/>
  </cols>
  <sheetData>
    <row r="2" spans="2:10">
      <c r="B2" t="s">
        <v>235</v>
      </c>
    </row>
    <row r="3" spans="2:10">
      <c r="B3" s="170" t="s">
        <v>202</v>
      </c>
      <c r="C3" s="170" t="s">
        <v>226</v>
      </c>
      <c r="D3" s="170"/>
      <c r="E3" s="170" t="s">
        <v>241</v>
      </c>
      <c r="F3" s="170" t="s">
        <v>242</v>
      </c>
    </row>
    <row r="4" spans="2:10">
      <c r="B4" s="170"/>
      <c r="C4" s="74" t="s">
        <v>229</v>
      </c>
      <c r="D4" s="74" t="s">
        <v>230</v>
      </c>
      <c r="E4" s="170"/>
      <c r="F4" s="170"/>
    </row>
    <row r="5" spans="2:10">
      <c r="B5" s="75" t="s">
        <v>210</v>
      </c>
      <c r="C5" s="76">
        <v>7</v>
      </c>
      <c r="D5" s="76">
        <v>2</v>
      </c>
      <c r="E5" s="76">
        <v>108</v>
      </c>
      <c r="F5" s="77">
        <v>1317503.54</v>
      </c>
    </row>
    <row r="6" spans="2:10">
      <c r="B6" s="75" t="s">
        <v>211</v>
      </c>
      <c r="C6" s="76">
        <v>32</v>
      </c>
      <c r="D6" s="76">
        <v>1</v>
      </c>
      <c r="E6" s="76">
        <v>957</v>
      </c>
      <c r="F6" s="77">
        <v>8750660.1999999993</v>
      </c>
    </row>
    <row r="7" spans="2:10">
      <c r="B7" s="78" t="s">
        <v>212</v>
      </c>
      <c r="C7" s="76">
        <v>20</v>
      </c>
      <c r="D7" s="76">
        <v>7</v>
      </c>
      <c r="E7" s="76">
        <v>299</v>
      </c>
      <c r="F7" s="77">
        <v>2418852.3199999998</v>
      </c>
    </row>
    <row r="8" spans="2:10">
      <c r="B8" s="79" t="s">
        <v>213</v>
      </c>
      <c r="C8" s="80">
        <v>68</v>
      </c>
      <c r="D8" s="80">
        <v>10</v>
      </c>
      <c r="E8" s="81">
        <v>1317</v>
      </c>
      <c r="F8" s="83">
        <f>SUM(F5:F7)</f>
        <v>12487016.059999999</v>
      </c>
    </row>
    <row r="12" spans="2:10">
      <c r="B12" s="170" t="s">
        <v>202</v>
      </c>
      <c r="C12" s="170" t="s">
        <v>223</v>
      </c>
      <c r="D12" s="170"/>
      <c r="E12" s="170"/>
      <c r="F12" s="170" t="s">
        <v>224</v>
      </c>
      <c r="G12" s="170"/>
      <c r="H12" s="170"/>
      <c r="I12" s="170" t="s">
        <v>214</v>
      </c>
      <c r="J12" s="84"/>
    </row>
    <row r="13" spans="2:10">
      <c r="B13" s="170"/>
      <c r="C13" s="170" t="s">
        <v>203</v>
      </c>
      <c r="D13" s="170" t="s">
        <v>243</v>
      </c>
      <c r="E13" s="171" t="s">
        <v>244</v>
      </c>
      <c r="F13" s="171" t="s">
        <v>203</v>
      </c>
      <c r="G13" s="170" t="s">
        <v>243</v>
      </c>
      <c r="H13" s="170" t="s">
        <v>244</v>
      </c>
      <c r="I13" s="170"/>
      <c r="J13" s="84"/>
    </row>
    <row r="14" spans="2:10">
      <c r="B14" s="170"/>
      <c r="C14" s="170"/>
      <c r="D14" s="170"/>
      <c r="E14" s="171"/>
      <c r="F14" s="171"/>
      <c r="G14" s="170"/>
      <c r="H14" s="170"/>
      <c r="I14" s="170"/>
      <c r="J14" s="84"/>
    </row>
    <row r="15" spans="2:10">
      <c r="B15" s="75" t="s">
        <v>204</v>
      </c>
      <c r="C15" s="76">
        <v>28</v>
      </c>
      <c r="D15" s="76">
        <v>386.6</v>
      </c>
      <c r="E15" s="77">
        <v>3153247.42</v>
      </c>
      <c r="F15" s="76">
        <v>10</v>
      </c>
      <c r="G15" s="76">
        <v>463</v>
      </c>
      <c r="H15" s="77">
        <v>4258235.4000000004</v>
      </c>
      <c r="I15" s="77">
        <f>(E15+H15)</f>
        <v>7411482.8200000003</v>
      </c>
      <c r="J15" s="84"/>
    </row>
    <row r="16" spans="2:10">
      <c r="B16" s="75" t="s">
        <v>205</v>
      </c>
      <c r="C16" s="76">
        <v>13</v>
      </c>
      <c r="D16" s="76">
        <v>481</v>
      </c>
      <c r="E16" s="77">
        <v>3079281.28</v>
      </c>
      <c r="F16" s="76">
        <v>10</v>
      </c>
      <c r="G16" s="76">
        <v>613</v>
      </c>
      <c r="H16" s="77">
        <v>6946217.9800000004</v>
      </c>
      <c r="I16" s="77">
        <f t="shared" ref="I16:I23" si="0">(E16+H16)</f>
        <v>10025499.26</v>
      </c>
      <c r="J16" s="84"/>
    </row>
    <row r="17" spans="2:10">
      <c r="B17" s="75" t="s">
        <v>206</v>
      </c>
      <c r="C17" s="76">
        <v>1</v>
      </c>
      <c r="D17" s="76">
        <v>17</v>
      </c>
      <c r="E17" s="77">
        <v>324601.59999999998</v>
      </c>
      <c r="F17" s="76">
        <v>1</v>
      </c>
      <c r="G17" s="76">
        <v>17</v>
      </c>
      <c r="H17" s="77">
        <v>61191.8</v>
      </c>
      <c r="I17" s="77">
        <f t="shared" si="0"/>
        <v>385793.39999999997</v>
      </c>
      <c r="J17" s="84"/>
    </row>
    <row r="18" spans="2:10">
      <c r="B18" s="75" t="s">
        <v>207</v>
      </c>
      <c r="C18" s="76">
        <v>1</v>
      </c>
      <c r="D18" s="76">
        <v>12</v>
      </c>
      <c r="E18" s="77">
        <v>30461.96</v>
      </c>
      <c r="F18" s="76" t="s">
        <v>218</v>
      </c>
      <c r="G18" s="76" t="s">
        <v>218</v>
      </c>
      <c r="H18" s="76" t="s">
        <v>218</v>
      </c>
      <c r="I18" s="77">
        <v>30461.96</v>
      </c>
      <c r="J18" s="84"/>
    </row>
    <row r="19" spans="2:10">
      <c r="B19" s="75" t="s">
        <v>208</v>
      </c>
      <c r="C19" s="76">
        <v>6</v>
      </c>
      <c r="D19" s="76">
        <v>37</v>
      </c>
      <c r="E19" s="77">
        <v>334431.71000000002</v>
      </c>
      <c r="F19" s="76">
        <v>9</v>
      </c>
      <c r="G19" s="85">
        <v>6580</v>
      </c>
      <c r="H19" s="77">
        <v>26051955.32</v>
      </c>
      <c r="I19" s="77">
        <f t="shared" si="0"/>
        <v>26386387.030000001</v>
      </c>
      <c r="J19" s="84"/>
    </row>
    <row r="20" spans="2:10">
      <c r="B20" s="75" t="s">
        <v>209</v>
      </c>
      <c r="C20" s="76">
        <v>13</v>
      </c>
      <c r="D20" s="76">
        <v>302</v>
      </c>
      <c r="E20" s="77">
        <v>3665303.56</v>
      </c>
      <c r="F20" s="76">
        <v>20</v>
      </c>
      <c r="G20" s="85">
        <v>1871</v>
      </c>
      <c r="H20" s="77">
        <v>13581821.76</v>
      </c>
      <c r="I20" s="77">
        <f t="shared" si="0"/>
        <v>17247125.32</v>
      </c>
      <c r="J20" s="84"/>
    </row>
    <row r="21" spans="2:10">
      <c r="B21" s="75" t="s">
        <v>210</v>
      </c>
      <c r="C21" s="76">
        <v>39</v>
      </c>
      <c r="D21" s="76">
        <v>869</v>
      </c>
      <c r="E21" s="77">
        <v>8127248.8200000003</v>
      </c>
      <c r="F21" s="76">
        <v>29</v>
      </c>
      <c r="G21" s="85">
        <v>6569</v>
      </c>
      <c r="H21" s="77">
        <v>73884568.739999995</v>
      </c>
      <c r="I21" s="77">
        <f t="shared" si="0"/>
        <v>82011817.560000002</v>
      </c>
      <c r="J21" s="84"/>
    </row>
    <row r="22" spans="2:10">
      <c r="B22" s="75" t="s">
        <v>211</v>
      </c>
      <c r="C22" s="76">
        <v>15</v>
      </c>
      <c r="D22" s="76">
        <v>661</v>
      </c>
      <c r="E22" s="86">
        <v>12079789.779999999</v>
      </c>
      <c r="F22" s="76">
        <v>12</v>
      </c>
      <c r="G22" s="85">
        <v>1523</v>
      </c>
      <c r="H22" s="86">
        <v>10021618.51</v>
      </c>
      <c r="I22" s="77">
        <f t="shared" si="0"/>
        <v>22101408.289999999</v>
      </c>
      <c r="J22" s="84"/>
    </row>
    <row r="23" spans="2:10">
      <c r="B23" s="75" t="s">
        <v>212</v>
      </c>
      <c r="C23" s="76">
        <v>8</v>
      </c>
      <c r="D23" s="76">
        <v>153</v>
      </c>
      <c r="E23" s="86">
        <v>1384503.86</v>
      </c>
      <c r="F23" s="76">
        <v>18</v>
      </c>
      <c r="G23" s="85">
        <v>10672</v>
      </c>
      <c r="H23" s="86">
        <v>194522261.15000001</v>
      </c>
      <c r="I23" s="77">
        <f t="shared" si="0"/>
        <v>195906765.01000002</v>
      </c>
      <c r="J23" s="84"/>
    </row>
    <row r="24" spans="2:10">
      <c r="B24" s="79" t="s">
        <v>213</v>
      </c>
      <c r="C24" s="87">
        <v>129</v>
      </c>
      <c r="D24" s="83">
        <v>2975.6</v>
      </c>
      <c r="E24" s="88">
        <v>32220850.329999998</v>
      </c>
      <c r="F24" s="87">
        <v>98</v>
      </c>
      <c r="G24" s="82">
        <v>37257</v>
      </c>
      <c r="H24" s="88">
        <v>141953634.69</v>
      </c>
      <c r="I24" s="83">
        <f>SUM(I15:I23)</f>
        <v>361506740.64999998</v>
      </c>
      <c r="J24" s="84"/>
    </row>
  </sheetData>
  <mergeCells count="14">
    <mergeCell ref="I12:I14"/>
    <mergeCell ref="C13:C14"/>
    <mergeCell ref="D13:D14"/>
    <mergeCell ref="E13:E14"/>
    <mergeCell ref="F13:F14"/>
    <mergeCell ref="G13:G14"/>
    <mergeCell ref="H13:H14"/>
    <mergeCell ref="B3:B4"/>
    <mergeCell ref="C3:D3"/>
    <mergeCell ref="E3:E4"/>
    <mergeCell ref="F3:F4"/>
    <mergeCell ref="B12:B14"/>
    <mergeCell ref="C12:E12"/>
    <mergeCell ref="F12:H12"/>
  </mergeCells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1:AD30"/>
  <sheetViews>
    <sheetView zoomScale="93" zoomScaleNormal="93" zoomScalePageLayoutView="93" workbookViewId="0">
      <selection activeCell="S26" sqref="S26"/>
    </sheetView>
  </sheetViews>
  <sheetFormatPr baseColWidth="10" defaultColWidth="8.83203125" defaultRowHeight="14" x14ac:dyDescent="0"/>
  <cols>
    <col min="5" max="5" width="10.6640625" bestFit="1" customWidth="1"/>
    <col min="6" max="6" width="14" customWidth="1"/>
    <col min="7" max="7" width="16.1640625" bestFit="1" customWidth="1"/>
    <col min="8" max="8" width="8.5" customWidth="1"/>
    <col min="9" max="9" width="14.6640625" customWidth="1"/>
    <col min="10" max="10" width="16.83203125" bestFit="1" customWidth="1"/>
    <col min="11" max="11" width="16.1640625" bestFit="1" customWidth="1"/>
    <col min="12" max="12" width="6.6640625" customWidth="1"/>
    <col min="14" max="14" width="15" bestFit="1" customWidth="1"/>
    <col min="17" max="17" width="14.1640625" bestFit="1" customWidth="1"/>
    <col min="18" max="18" width="15" bestFit="1" customWidth="1"/>
    <col min="20" max="20" width="14.1640625" bestFit="1" customWidth="1"/>
    <col min="21" max="21" width="15.33203125" bestFit="1" customWidth="1"/>
    <col min="26" max="26" width="28" customWidth="1"/>
    <col min="27" max="27" width="16.5" customWidth="1"/>
    <col min="28" max="28" width="13.1640625" customWidth="1"/>
    <col min="29" max="29" width="20.1640625" customWidth="1"/>
    <col min="30" max="30" width="23.1640625" customWidth="1"/>
  </cols>
  <sheetData>
    <row r="1" spans="3:30">
      <c r="C1" s="46" t="s">
        <v>219</v>
      </c>
      <c r="N1" s="46" t="s">
        <v>220</v>
      </c>
    </row>
    <row r="2" spans="3:30" ht="15" thickBot="1">
      <c r="C2" s="143" t="s">
        <v>202</v>
      </c>
      <c r="D2" s="143"/>
      <c r="E2" s="144" t="s">
        <v>223</v>
      </c>
      <c r="F2" s="144"/>
      <c r="G2" s="144"/>
      <c r="H2" s="144" t="s">
        <v>224</v>
      </c>
      <c r="I2" s="144"/>
      <c r="J2" s="144"/>
      <c r="K2" s="143" t="s">
        <v>214</v>
      </c>
      <c r="L2" s="143"/>
      <c r="N2" s="143" t="s">
        <v>202</v>
      </c>
      <c r="O2" s="143"/>
      <c r="P2" s="144" t="s">
        <v>223</v>
      </c>
      <c r="Q2" s="144"/>
      <c r="R2" s="144"/>
      <c r="S2" s="144" t="s">
        <v>224</v>
      </c>
      <c r="T2" s="144"/>
      <c r="U2" s="144"/>
      <c r="V2" s="143" t="s">
        <v>214</v>
      </c>
      <c r="W2" s="143"/>
      <c r="Z2" s="33" t="s">
        <v>225</v>
      </c>
      <c r="AA2" s="34"/>
      <c r="AB2" s="34"/>
      <c r="AC2" s="34"/>
    </row>
    <row r="3" spans="3:30">
      <c r="C3" s="143"/>
      <c r="D3" s="143"/>
      <c r="E3" s="143" t="s">
        <v>203</v>
      </c>
      <c r="F3" s="143" t="s">
        <v>216</v>
      </c>
      <c r="G3" s="145" t="s">
        <v>217</v>
      </c>
      <c r="H3" s="145" t="s">
        <v>203</v>
      </c>
      <c r="I3" s="143" t="s">
        <v>216</v>
      </c>
      <c r="J3" s="143" t="s">
        <v>217</v>
      </c>
      <c r="K3" s="143"/>
      <c r="L3" s="143"/>
      <c r="N3" s="143"/>
      <c r="O3" s="143"/>
      <c r="P3" s="143" t="s">
        <v>203</v>
      </c>
      <c r="Q3" s="143" t="s">
        <v>216</v>
      </c>
      <c r="R3" s="145" t="s">
        <v>217</v>
      </c>
      <c r="S3" s="145" t="s">
        <v>203</v>
      </c>
      <c r="T3" s="143" t="s">
        <v>216</v>
      </c>
      <c r="U3" s="143" t="s">
        <v>217</v>
      </c>
      <c r="V3" s="143"/>
      <c r="W3" s="143"/>
      <c r="Z3" s="163" t="s">
        <v>202</v>
      </c>
      <c r="AA3" s="157" t="s">
        <v>226</v>
      </c>
      <c r="AB3" s="158"/>
      <c r="AC3" s="159" t="s">
        <v>227</v>
      </c>
      <c r="AD3" s="161" t="s">
        <v>228</v>
      </c>
    </row>
    <row r="4" spans="3:30" ht="15" thickBot="1">
      <c r="C4" s="143"/>
      <c r="D4" s="143"/>
      <c r="E4" s="143"/>
      <c r="F4" s="143"/>
      <c r="G4" s="145"/>
      <c r="H4" s="145"/>
      <c r="I4" s="143"/>
      <c r="J4" s="143"/>
      <c r="K4" s="143"/>
      <c r="L4" s="143"/>
      <c r="N4" s="143"/>
      <c r="O4" s="143"/>
      <c r="P4" s="143"/>
      <c r="Q4" s="143"/>
      <c r="R4" s="145"/>
      <c r="S4" s="145"/>
      <c r="T4" s="143"/>
      <c r="U4" s="143"/>
      <c r="V4" s="143"/>
      <c r="W4" s="143"/>
      <c r="Z4" s="164"/>
      <c r="AA4" s="35" t="s">
        <v>229</v>
      </c>
      <c r="AB4" s="36" t="s">
        <v>230</v>
      </c>
      <c r="AC4" s="160"/>
      <c r="AD4" s="162"/>
    </row>
    <row r="5" spans="3:30">
      <c r="C5" s="156" t="s">
        <v>204</v>
      </c>
      <c r="D5" s="156"/>
      <c r="E5" s="38">
        <v>28</v>
      </c>
      <c r="F5" s="38">
        <v>386.6</v>
      </c>
      <c r="G5" s="52">
        <v>3153247.42</v>
      </c>
      <c r="H5" s="38">
        <v>10</v>
      </c>
      <c r="I5" s="38">
        <v>463</v>
      </c>
      <c r="J5" s="52">
        <v>4258235.4000000004</v>
      </c>
      <c r="K5" s="154">
        <f>SUM(G5,J5,)</f>
        <v>7411482.8200000003</v>
      </c>
      <c r="L5" s="155"/>
      <c r="N5" s="155" t="s">
        <v>204</v>
      </c>
      <c r="O5" s="155"/>
      <c r="P5" s="23">
        <v>5</v>
      </c>
      <c r="Q5" s="23">
        <v>45</v>
      </c>
      <c r="R5" s="29">
        <v>470420</v>
      </c>
      <c r="S5" s="23">
        <v>1</v>
      </c>
      <c r="T5" s="23">
        <v>30</v>
      </c>
      <c r="U5" s="23">
        <f>T5*AE6</f>
        <v>0</v>
      </c>
      <c r="V5" s="142">
        <f>SUM(R5,U5,)</f>
        <v>470420</v>
      </c>
      <c r="W5" s="142"/>
      <c r="Z5" s="37" t="s">
        <v>210</v>
      </c>
      <c r="AA5" s="38">
        <v>7</v>
      </c>
      <c r="AB5" s="38">
        <v>2</v>
      </c>
      <c r="AC5" s="38">
        <v>116</v>
      </c>
      <c r="AD5" s="39">
        <v>554272.64</v>
      </c>
    </row>
    <row r="6" spans="3:30">
      <c r="C6" s="146" t="s">
        <v>205</v>
      </c>
      <c r="D6" s="146"/>
      <c r="E6" s="23">
        <v>13</v>
      </c>
      <c r="F6" s="23">
        <v>481</v>
      </c>
      <c r="G6" s="53">
        <v>3079281.28</v>
      </c>
      <c r="H6" s="23">
        <v>10</v>
      </c>
      <c r="I6" s="23">
        <v>613</v>
      </c>
      <c r="J6" s="53">
        <v>6946217.9800000004</v>
      </c>
      <c r="K6" s="154">
        <f t="shared" ref="K6:K13" si="0">SUM(G6,J6,)</f>
        <v>10025499.26</v>
      </c>
      <c r="L6" s="155"/>
      <c r="N6" s="141" t="s">
        <v>205</v>
      </c>
      <c r="O6" s="141"/>
      <c r="P6" s="23">
        <v>0</v>
      </c>
      <c r="Q6" s="23">
        <v>0</v>
      </c>
      <c r="R6" s="24">
        <v>0</v>
      </c>
      <c r="S6" s="23">
        <v>4</v>
      </c>
      <c r="T6" s="23">
        <v>291</v>
      </c>
      <c r="U6" s="25">
        <v>2914700</v>
      </c>
      <c r="V6" s="142">
        <f t="shared" ref="V6:V13" si="1">SUM(R6,U6,)</f>
        <v>2914700</v>
      </c>
      <c r="W6" s="142"/>
      <c r="Z6" s="40" t="s">
        <v>211</v>
      </c>
      <c r="AA6" s="23">
        <v>32</v>
      </c>
      <c r="AB6" s="23">
        <v>1</v>
      </c>
      <c r="AC6" s="23">
        <v>957</v>
      </c>
      <c r="AD6" s="41">
        <v>8750660.1999999993</v>
      </c>
    </row>
    <row r="7" spans="3:30" ht="15" thickBot="1">
      <c r="C7" s="146" t="s">
        <v>206</v>
      </c>
      <c r="D7" s="146"/>
      <c r="E7" s="23">
        <v>1</v>
      </c>
      <c r="F7" s="23">
        <v>17</v>
      </c>
      <c r="G7" s="25">
        <v>324601.59999999998</v>
      </c>
      <c r="H7" s="23">
        <v>1</v>
      </c>
      <c r="I7" s="23">
        <v>17</v>
      </c>
      <c r="J7" s="25">
        <v>61191.8</v>
      </c>
      <c r="K7" s="154">
        <f t="shared" si="0"/>
        <v>385793.39999999997</v>
      </c>
      <c r="L7" s="155"/>
      <c r="N7" s="141" t="s">
        <v>206</v>
      </c>
      <c r="O7" s="141"/>
      <c r="P7" s="23">
        <v>0</v>
      </c>
      <c r="Q7" s="23">
        <v>0</v>
      </c>
      <c r="R7" s="26">
        <v>0</v>
      </c>
      <c r="S7" s="23">
        <v>0</v>
      </c>
      <c r="T7" s="23">
        <v>0</v>
      </c>
      <c r="U7" s="23">
        <v>0</v>
      </c>
      <c r="V7" s="142">
        <f t="shared" si="1"/>
        <v>0</v>
      </c>
      <c r="W7" s="142"/>
      <c r="Z7" s="42" t="s">
        <v>212</v>
      </c>
      <c r="AA7" s="23">
        <v>19</v>
      </c>
      <c r="AB7" s="23">
        <v>7</v>
      </c>
      <c r="AC7" s="23">
        <v>257</v>
      </c>
      <c r="AD7" s="7">
        <v>1852066.6</v>
      </c>
    </row>
    <row r="8" spans="3:30" ht="16" thickBot="1">
      <c r="C8" s="146" t="s">
        <v>207</v>
      </c>
      <c r="D8" s="146"/>
      <c r="E8" s="23">
        <v>1</v>
      </c>
      <c r="F8" s="23">
        <v>12</v>
      </c>
      <c r="G8" s="54">
        <v>30461.96</v>
      </c>
      <c r="H8" s="55" t="s">
        <v>218</v>
      </c>
      <c r="I8" s="55" t="s">
        <v>218</v>
      </c>
      <c r="J8" s="55" t="s">
        <v>218</v>
      </c>
      <c r="K8" s="154">
        <f t="shared" si="0"/>
        <v>30461.96</v>
      </c>
      <c r="L8" s="155"/>
      <c r="N8" s="141" t="s">
        <v>207</v>
      </c>
      <c r="O8" s="141"/>
      <c r="P8" s="23">
        <v>0</v>
      </c>
      <c r="Q8" s="23">
        <v>0</v>
      </c>
      <c r="R8" s="26">
        <v>0</v>
      </c>
      <c r="S8" s="23">
        <v>1</v>
      </c>
      <c r="T8" s="23">
        <v>50</v>
      </c>
      <c r="U8" s="23">
        <f>T8*AE8</f>
        <v>0</v>
      </c>
      <c r="V8" s="142">
        <f t="shared" si="1"/>
        <v>0</v>
      </c>
      <c r="W8" s="142"/>
      <c r="Z8" s="43" t="s">
        <v>231</v>
      </c>
      <c r="AA8" s="44">
        <v>68</v>
      </c>
      <c r="AB8" s="44">
        <v>10</v>
      </c>
      <c r="AC8" s="44">
        <f>SUM(AC5,AC6,AC7,)</f>
        <v>1330</v>
      </c>
      <c r="AD8" s="45">
        <f>SUM(AD5,AD6,AD7,)</f>
        <v>11156999.439999999</v>
      </c>
    </row>
    <row r="9" spans="3:30">
      <c r="C9" s="146" t="s">
        <v>208</v>
      </c>
      <c r="D9" s="146"/>
      <c r="E9" s="23">
        <v>6</v>
      </c>
      <c r="F9" s="23">
        <v>37</v>
      </c>
      <c r="G9" s="56">
        <v>334431.71000000002</v>
      </c>
      <c r="H9" s="23">
        <v>9</v>
      </c>
      <c r="I9" s="57">
        <v>6580</v>
      </c>
      <c r="J9" s="56">
        <v>26051955.32</v>
      </c>
      <c r="K9" s="154">
        <f t="shared" si="0"/>
        <v>26386387.030000001</v>
      </c>
      <c r="L9" s="155"/>
      <c r="N9" s="141" t="s">
        <v>208</v>
      </c>
      <c r="O9" s="141"/>
      <c r="P9" s="23">
        <v>0</v>
      </c>
      <c r="Q9" s="23">
        <v>0</v>
      </c>
      <c r="R9" s="26">
        <v>0</v>
      </c>
      <c r="S9" s="23">
        <v>1</v>
      </c>
      <c r="T9" s="23">
        <v>45</v>
      </c>
      <c r="U9" s="65">
        <v>90000</v>
      </c>
      <c r="V9" s="142">
        <f t="shared" si="1"/>
        <v>90000</v>
      </c>
      <c r="W9" s="142"/>
    </row>
    <row r="10" spans="3:30">
      <c r="C10" s="146" t="s">
        <v>209</v>
      </c>
      <c r="D10" s="146"/>
      <c r="E10" s="23">
        <v>13</v>
      </c>
      <c r="F10" s="23">
        <v>302</v>
      </c>
      <c r="G10" s="53">
        <v>3665303.56</v>
      </c>
      <c r="H10" s="47">
        <v>20</v>
      </c>
      <c r="I10" s="58">
        <v>1871</v>
      </c>
      <c r="J10" s="56">
        <v>13581821.76</v>
      </c>
      <c r="K10" s="154">
        <f t="shared" si="0"/>
        <v>17247125.32</v>
      </c>
      <c r="L10" s="155"/>
      <c r="N10" s="141" t="s">
        <v>209</v>
      </c>
      <c r="O10" s="141"/>
      <c r="P10" s="23">
        <v>1</v>
      </c>
      <c r="Q10" s="23">
        <v>5.85</v>
      </c>
      <c r="R10" s="66"/>
      <c r="S10" s="23">
        <v>3</v>
      </c>
      <c r="T10" s="23">
        <v>26.34</v>
      </c>
      <c r="U10" s="67"/>
      <c r="V10" s="151">
        <f t="shared" si="1"/>
        <v>0</v>
      </c>
      <c r="W10" s="151"/>
      <c r="Z10" s="49" t="s">
        <v>232</v>
      </c>
      <c r="AA10" s="50"/>
      <c r="AB10" s="50"/>
      <c r="AC10" s="50"/>
    </row>
    <row r="11" spans="3:30">
      <c r="C11" s="146" t="s">
        <v>210</v>
      </c>
      <c r="D11" s="146"/>
      <c r="E11" s="23">
        <v>39</v>
      </c>
      <c r="F11" s="23">
        <v>869</v>
      </c>
      <c r="G11" s="25">
        <v>8127248.8200000003</v>
      </c>
      <c r="H11" s="59">
        <v>29</v>
      </c>
      <c r="I11" s="29">
        <v>6569</v>
      </c>
      <c r="J11" s="53">
        <v>73884568.739999995</v>
      </c>
      <c r="K11" s="154">
        <f t="shared" si="0"/>
        <v>82011817.560000002</v>
      </c>
      <c r="L11" s="155"/>
      <c r="N11" s="141" t="s">
        <v>210</v>
      </c>
      <c r="O11" s="141"/>
      <c r="P11" s="23">
        <v>2</v>
      </c>
      <c r="Q11" s="23">
        <v>11</v>
      </c>
      <c r="R11" s="66"/>
      <c r="S11" s="23">
        <v>38</v>
      </c>
      <c r="T11" s="23">
        <v>500.34</v>
      </c>
      <c r="U11" s="23">
        <v>2432000</v>
      </c>
      <c r="V11" s="142">
        <f t="shared" si="1"/>
        <v>2432000</v>
      </c>
      <c r="W11" s="142"/>
    </row>
    <row r="12" spans="3:30">
      <c r="C12" s="146" t="s">
        <v>211</v>
      </c>
      <c r="D12" s="146"/>
      <c r="E12" s="23">
        <v>17</v>
      </c>
      <c r="F12" s="57">
        <v>666</v>
      </c>
      <c r="G12" s="25">
        <v>12121770.119999999</v>
      </c>
      <c r="H12" s="23">
        <v>10</v>
      </c>
      <c r="I12" s="58">
        <v>1456</v>
      </c>
      <c r="J12" s="25">
        <v>9143300.0700000003</v>
      </c>
      <c r="K12" s="154">
        <f t="shared" si="0"/>
        <v>21265070.189999998</v>
      </c>
      <c r="L12" s="155"/>
      <c r="N12" s="146" t="s">
        <v>211</v>
      </c>
      <c r="O12" s="146"/>
      <c r="P12" s="47">
        <v>20</v>
      </c>
      <c r="Q12" s="48">
        <v>120.12</v>
      </c>
      <c r="R12" s="63">
        <v>1048500</v>
      </c>
      <c r="S12" s="47">
        <v>66</v>
      </c>
      <c r="T12" s="48">
        <v>1059.8800000000001</v>
      </c>
      <c r="U12" s="62">
        <v>10610050</v>
      </c>
      <c r="V12" s="152">
        <f t="shared" si="1"/>
        <v>11658550</v>
      </c>
      <c r="W12" s="152"/>
    </row>
    <row r="13" spans="3:30" ht="15" thickBot="1">
      <c r="C13" s="167" t="s">
        <v>212</v>
      </c>
      <c r="D13" s="167"/>
      <c r="E13" s="27">
        <v>8</v>
      </c>
      <c r="F13" s="27">
        <v>153</v>
      </c>
      <c r="G13" s="54">
        <v>1384503.86</v>
      </c>
      <c r="H13" s="27">
        <v>18</v>
      </c>
      <c r="I13" s="60">
        <v>10672</v>
      </c>
      <c r="J13" s="54">
        <v>194552261.15000001</v>
      </c>
      <c r="K13" s="154">
        <f t="shared" si="0"/>
        <v>195936765.01000002</v>
      </c>
      <c r="L13" s="155"/>
      <c r="N13" s="153" t="s">
        <v>212</v>
      </c>
      <c r="O13" s="153"/>
      <c r="P13" s="27">
        <v>23</v>
      </c>
      <c r="Q13" s="28">
        <v>199.62</v>
      </c>
      <c r="R13" s="57">
        <v>1982200</v>
      </c>
      <c r="S13" s="28">
        <v>32</v>
      </c>
      <c r="T13" s="28">
        <v>894.9</v>
      </c>
      <c r="U13" s="29">
        <v>6158300</v>
      </c>
      <c r="V13" s="142">
        <f t="shared" si="1"/>
        <v>8140500</v>
      </c>
      <c r="W13" s="142"/>
    </row>
    <row r="14" spans="3:30" ht="15" thickBot="1">
      <c r="C14" s="147" t="s">
        <v>213</v>
      </c>
      <c r="D14" s="148"/>
      <c r="E14" s="30">
        <f>SUM(E5:E13)</f>
        <v>126</v>
      </c>
      <c r="F14" s="31">
        <f>SUM(F5:F13)</f>
        <v>2923.6</v>
      </c>
      <c r="G14" s="61">
        <f>SUM(G5:G13)</f>
        <v>32220850.329999998</v>
      </c>
      <c r="H14" s="30">
        <f>SUM(H9:H13)</f>
        <v>86</v>
      </c>
      <c r="I14" s="32">
        <f>SUM(I9:I13)</f>
        <v>27148</v>
      </c>
      <c r="J14" s="61">
        <f>SUM(J9:J13)</f>
        <v>317213907.03999996</v>
      </c>
      <c r="K14" s="165">
        <f>SUM(G14,J14)</f>
        <v>349434757.36999995</v>
      </c>
      <c r="L14" s="166"/>
      <c r="N14" s="147" t="s">
        <v>213</v>
      </c>
      <c r="O14" s="148"/>
      <c r="P14" s="30">
        <f t="shared" ref="P14:U14" si="2">SUM(P5:P13)</f>
        <v>51</v>
      </c>
      <c r="Q14" s="31">
        <f t="shared" si="2"/>
        <v>381.59000000000003</v>
      </c>
      <c r="R14" s="64">
        <f t="shared" si="2"/>
        <v>3501120</v>
      </c>
      <c r="S14" s="30">
        <f t="shared" si="2"/>
        <v>146</v>
      </c>
      <c r="T14" s="32">
        <f t="shared" si="2"/>
        <v>2897.46</v>
      </c>
      <c r="U14" s="32">
        <f t="shared" si="2"/>
        <v>22205050</v>
      </c>
      <c r="V14" s="149">
        <f>SUM(V5:W13)</f>
        <v>25706170</v>
      </c>
      <c r="W14" s="150"/>
    </row>
    <row r="15" spans="3:30">
      <c r="K15" s="16"/>
    </row>
    <row r="16" spans="3:30">
      <c r="R16" s="17"/>
    </row>
    <row r="17" spans="3:23">
      <c r="C17" s="49" t="s">
        <v>233</v>
      </c>
      <c r="D17" s="50"/>
      <c r="E17" s="50"/>
      <c r="F17" s="51"/>
      <c r="G17" s="16"/>
      <c r="I17" t="s">
        <v>215</v>
      </c>
      <c r="J17" s="7"/>
      <c r="N17" s="49" t="s">
        <v>234</v>
      </c>
      <c r="O17" s="50"/>
      <c r="P17" s="50"/>
      <c r="Q17" s="50"/>
      <c r="R17" s="16"/>
    </row>
    <row r="18" spans="3:23">
      <c r="I18" s="16"/>
      <c r="J18" s="15"/>
    </row>
    <row r="20" spans="3:23" ht="15" thickBot="1">
      <c r="C20" s="33" t="s">
        <v>225</v>
      </c>
      <c r="D20" s="34"/>
      <c r="E20" s="34"/>
      <c r="F20" s="34"/>
      <c r="J20" s="13"/>
      <c r="Q20" s="12"/>
      <c r="T20" s="12"/>
    </row>
    <row r="21" spans="3:23">
      <c r="C21" s="163" t="s">
        <v>202</v>
      </c>
      <c r="D21" s="157" t="s">
        <v>226</v>
      </c>
      <c r="E21" s="158"/>
      <c r="F21" s="159" t="s">
        <v>227</v>
      </c>
      <c r="G21" s="161" t="s">
        <v>228</v>
      </c>
      <c r="Q21" s="12"/>
      <c r="T21" s="18"/>
      <c r="V21" s="19"/>
      <c r="W21" s="19"/>
    </row>
    <row r="22" spans="3:23" ht="15" thickBot="1">
      <c r="C22" s="164"/>
      <c r="D22" s="35" t="s">
        <v>229</v>
      </c>
      <c r="E22" s="36" t="s">
        <v>230</v>
      </c>
      <c r="F22" s="160"/>
      <c r="G22" s="162"/>
      <c r="Q22" s="12"/>
      <c r="T22" s="12"/>
    </row>
    <row r="23" spans="3:23">
      <c r="C23" s="37" t="s">
        <v>210</v>
      </c>
      <c r="D23" s="38">
        <v>7</v>
      </c>
      <c r="E23" s="38">
        <v>2</v>
      </c>
      <c r="F23" s="38">
        <v>116</v>
      </c>
      <c r="G23" s="39">
        <v>554272.64</v>
      </c>
      <c r="Q23" s="12"/>
      <c r="T23" s="12"/>
    </row>
    <row r="24" spans="3:23">
      <c r="C24" s="40" t="s">
        <v>211</v>
      </c>
      <c r="D24" s="23">
        <v>32</v>
      </c>
      <c r="E24" s="23">
        <v>1</v>
      </c>
      <c r="F24" s="23">
        <v>957</v>
      </c>
      <c r="G24" s="41">
        <v>8750660.1999999993</v>
      </c>
      <c r="Q24" s="12"/>
      <c r="T24" s="12"/>
    </row>
    <row r="25" spans="3:23" ht="15" thickBot="1">
      <c r="C25" s="42" t="s">
        <v>212</v>
      </c>
      <c r="D25" s="23">
        <v>19</v>
      </c>
      <c r="E25" s="23">
        <v>7</v>
      </c>
      <c r="F25" s="23">
        <v>257</v>
      </c>
      <c r="G25" s="7">
        <v>1852066.6</v>
      </c>
      <c r="Q25" s="12"/>
    </row>
    <row r="26" spans="3:23" ht="16" thickBot="1">
      <c r="C26" s="43" t="s">
        <v>231</v>
      </c>
      <c r="D26" s="44">
        <v>68</v>
      </c>
      <c r="E26" s="44">
        <v>10</v>
      </c>
      <c r="F26" s="44">
        <f>SUM(F23,F24,F25,)</f>
        <v>1330</v>
      </c>
      <c r="G26" s="45">
        <f>SUM(G23,G24,G25,)</f>
        <v>11156999.439999999</v>
      </c>
    </row>
    <row r="27" spans="3:23">
      <c r="T27" s="12"/>
    </row>
    <row r="28" spans="3:23">
      <c r="Q28" s="12"/>
      <c r="T28" s="12"/>
    </row>
    <row r="30" spans="3:23">
      <c r="Q30" s="12"/>
      <c r="T30" s="12"/>
    </row>
  </sheetData>
  <mergeCells count="68">
    <mergeCell ref="C21:C22"/>
    <mergeCell ref="D21:E21"/>
    <mergeCell ref="F21:F22"/>
    <mergeCell ref="G21:G22"/>
    <mergeCell ref="Z3:Z4"/>
    <mergeCell ref="K7:L7"/>
    <mergeCell ref="K8:L8"/>
    <mergeCell ref="K9:L9"/>
    <mergeCell ref="K10:L10"/>
    <mergeCell ref="K14:L14"/>
    <mergeCell ref="C11:D11"/>
    <mergeCell ref="C12:D12"/>
    <mergeCell ref="C13:D13"/>
    <mergeCell ref="C14:D14"/>
    <mergeCell ref="K11:L11"/>
    <mergeCell ref="K12:L12"/>
    <mergeCell ref="AC3:AC4"/>
    <mergeCell ref="AD3:AD4"/>
    <mergeCell ref="K6:L6"/>
    <mergeCell ref="N5:O5"/>
    <mergeCell ref="V5:W5"/>
    <mergeCell ref="N6:O6"/>
    <mergeCell ref="V6:W6"/>
    <mergeCell ref="K2:L4"/>
    <mergeCell ref="C5:D5"/>
    <mergeCell ref="C6:D6"/>
    <mergeCell ref="C7:D7"/>
    <mergeCell ref="C8:D8"/>
    <mergeCell ref="AA3:AB3"/>
    <mergeCell ref="C2:D4"/>
    <mergeCell ref="E3:E4"/>
    <mergeCell ref="J3:J4"/>
    <mergeCell ref="G3:G4"/>
    <mergeCell ref="H3:H4"/>
    <mergeCell ref="K5:L5"/>
    <mergeCell ref="E2:G2"/>
    <mergeCell ref="H2:J2"/>
    <mergeCell ref="I3:I4"/>
    <mergeCell ref="F3:F4"/>
    <mergeCell ref="C9:D9"/>
    <mergeCell ref="N14:O14"/>
    <mergeCell ref="V14:W14"/>
    <mergeCell ref="N9:O9"/>
    <mergeCell ref="V9:W9"/>
    <mergeCell ref="N10:O10"/>
    <mergeCell ref="V10:W10"/>
    <mergeCell ref="N11:O11"/>
    <mergeCell ref="V11:W11"/>
    <mergeCell ref="N12:O12"/>
    <mergeCell ref="V12:W12"/>
    <mergeCell ref="N13:O13"/>
    <mergeCell ref="V13:W13"/>
    <mergeCell ref="K13:L13"/>
    <mergeCell ref="C10:D10"/>
    <mergeCell ref="N7:O7"/>
    <mergeCell ref="V7:W7"/>
    <mergeCell ref="N8:O8"/>
    <mergeCell ref="V8:W8"/>
    <mergeCell ref="N2:O4"/>
    <mergeCell ref="P2:R2"/>
    <mergeCell ref="S2:U2"/>
    <mergeCell ref="V2:W4"/>
    <mergeCell ref="P3:P4"/>
    <mergeCell ref="Q3:Q4"/>
    <mergeCell ref="R3:R4"/>
    <mergeCell ref="S3:S4"/>
    <mergeCell ref="T3:T4"/>
    <mergeCell ref="U3:U4"/>
  </mergeCells>
  <pageMargins left="0.7" right="0.7" top="0.75" bottom="0.75" header="0.3" footer="0.3"/>
  <pageSetup scale="74" orientation="portrait" horizontalDpi="4294967293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E1" sqref="E1"/>
    </sheetView>
  </sheetViews>
  <sheetFormatPr baseColWidth="10" defaultRowHeight="14" x14ac:dyDescent="0"/>
  <cols>
    <col min="1" max="1" width="24" customWidth="1"/>
    <col min="2" max="2" width="17.5" customWidth="1"/>
    <col min="3" max="3" width="20.83203125" customWidth="1"/>
    <col min="4" max="4" width="10.1640625" bestFit="1" customWidth="1"/>
  </cols>
  <sheetData>
    <row r="1" spans="1:3">
      <c r="A1" s="12" t="s">
        <v>652</v>
      </c>
    </row>
    <row r="3" spans="1:3">
      <c r="B3" s="172" t="s">
        <v>650</v>
      </c>
    </row>
    <row r="4" spans="1:3">
      <c r="A4" s="172" t="s">
        <v>615</v>
      </c>
      <c r="B4" t="s">
        <v>614</v>
      </c>
      <c r="C4" t="s">
        <v>651</v>
      </c>
    </row>
    <row r="5" spans="1:3">
      <c r="A5" s="173" t="s">
        <v>247</v>
      </c>
      <c r="B5" s="16">
        <v>869</v>
      </c>
      <c r="C5" s="16">
        <v>8127248.8200000022</v>
      </c>
    </row>
    <row r="6" spans="1:3">
      <c r="A6" s="174" t="s">
        <v>623</v>
      </c>
      <c r="B6" s="16">
        <v>28</v>
      </c>
      <c r="C6" s="16">
        <v>211269.12</v>
      </c>
    </row>
    <row r="7" spans="1:3">
      <c r="A7" s="174" t="s">
        <v>367</v>
      </c>
      <c r="B7" s="16">
        <v>33</v>
      </c>
      <c r="C7" s="16">
        <v>167398.5</v>
      </c>
    </row>
    <row r="8" spans="1:3">
      <c r="A8" s="174" t="s">
        <v>368</v>
      </c>
      <c r="B8" s="16">
        <v>26</v>
      </c>
      <c r="C8" s="16">
        <v>156119.84</v>
      </c>
    </row>
    <row r="9" spans="1:3">
      <c r="A9" s="174" t="s">
        <v>369</v>
      </c>
      <c r="B9" s="16">
        <v>26</v>
      </c>
      <c r="C9" s="16">
        <v>168244.8</v>
      </c>
    </row>
    <row r="10" spans="1:3">
      <c r="A10" s="174" t="s">
        <v>370</v>
      </c>
      <c r="B10" s="16">
        <v>34</v>
      </c>
      <c r="C10" s="16">
        <v>183662.28</v>
      </c>
    </row>
    <row r="11" spans="1:3">
      <c r="A11" s="174" t="s">
        <v>624</v>
      </c>
      <c r="B11" s="16">
        <v>27</v>
      </c>
      <c r="C11" s="16">
        <v>409151.44</v>
      </c>
    </row>
    <row r="12" spans="1:3">
      <c r="A12" s="174" t="s">
        <v>625</v>
      </c>
      <c r="B12" s="16">
        <v>23</v>
      </c>
      <c r="C12" s="16">
        <v>340523.3</v>
      </c>
    </row>
    <row r="13" spans="1:3">
      <c r="A13" s="174" t="s">
        <v>628</v>
      </c>
      <c r="B13" s="16">
        <v>24</v>
      </c>
      <c r="C13" s="16">
        <v>317021.52</v>
      </c>
    </row>
    <row r="14" spans="1:3">
      <c r="A14" s="174" t="s">
        <v>629</v>
      </c>
      <c r="B14" s="16">
        <v>20</v>
      </c>
      <c r="C14" s="16">
        <v>186317.72</v>
      </c>
    </row>
    <row r="15" spans="1:3">
      <c r="A15" s="174" t="s">
        <v>630</v>
      </c>
      <c r="B15" s="16">
        <v>88</v>
      </c>
      <c r="C15" s="16">
        <v>515937.08</v>
      </c>
    </row>
    <row r="16" spans="1:3">
      <c r="A16" s="174" t="s">
        <v>631</v>
      </c>
      <c r="B16" s="16">
        <v>32</v>
      </c>
      <c r="C16" s="16">
        <v>452604.24</v>
      </c>
    </row>
    <row r="17" spans="1:3">
      <c r="A17" s="174" t="s">
        <v>632</v>
      </c>
      <c r="B17" s="16">
        <v>15</v>
      </c>
      <c r="C17" s="16">
        <v>63829.75</v>
      </c>
    </row>
    <row r="18" spans="1:3">
      <c r="A18" s="174" t="s">
        <v>633</v>
      </c>
      <c r="B18" s="16">
        <v>5</v>
      </c>
      <c r="C18" s="16">
        <v>103403.76</v>
      </c>
    </row>
    <row r="19" spans="1:3">
      <c r="A19" s="174" t="s">
        <v>382</v>
      </c>
      <c r="B19" s="16">
        <v>24</v>
      </c>
      <c r="C19" s="16">
        <v>399024.04</v>
      </c>
    </row>
    <row r="20" spans="1:3">
      <c r="A20" s="174" t="s">
        <v>383</v>
      </c>
      <c r="B20" s="16">
        <v>12</v>
      </c>
      <c r="C20" s="16">
        <v>162513.48000000001</v>
      </c>
    </row>
    <row r="21" spans="1:3">
      <c r="A21" s="174" t="s">
        <v>384</v>
      </c>
      <c r="B21" s="16">
        <v>18</v>
      </c>
      <c r="C21" s="16">
        <v>87129.36</v>
      </c>
    </row>
    <row r="22" spans="1:3">
      <c r="A22" s="174" t="s">
        <v>634</v>
      </c>
      <c r="B22" s="16">
        <v>11</v>
      </c>
      <c r="C22" s="16">
        <v>32899.519999999997</v>
      </c>
    </row>
    <row r="23" spans="1:3">
      <c r="A23" s="174" t="s">
        <v>635</v>
      </c>
      <c r="B23" s="16">
        <v>7</v>
      </c>
      <c r="C23" s="16">
        <v>105624.44</v>
      </c>
    </row>
    <row r="24" spans="1:3">
      <c r="A24" s="174" t="s">
        <v>636</v>
      </c>
      <c r="B24" s="16">
        <v>7</v>
      </c>
      <c r="C24" s="16">
        <v>89669.04</v>
      </c>
    </row>
    <row r="25" spans="1:3">
      <c r="A25" s="174" t="s">
        <v>411</v>
      </c>
      <c r="B25" s="16">
        <v>17</v>
      </c>
      <c r="C25" s="16">
        <v>115336.08</v>
      </c>
    </row>
    <row r="26" spans="1:3">
      <c r="A26" s="174" t="s">
        <v>413</v>
      </c>
      <c r="B26" s="16">
        <v>44</v>
      </c>
      <c r="C26" s="16">
        <v>169675.32</v>
      </c>
    </row>
    <row r="27" spans="1:3">
      <c r="A27" s="174" t="s">
        <v>638</v>
      </c>
      <c r="B27" s="16">
        <v>63</v>
      </c>
      <c r="C27" s="16">
        <v>158658.23999999999</v>
      </c>
    </row>
    <row r="28" spans="1:3">
      <c r="A28" s="174" t="s">
        <v>415</v>
      </c>
      <c r="B28" s="16">
        <v>14</v>
      </c>
      <c r="C28" s="16">
        <v>176966.18</v>
      </c>
    </row>
    <row r="29" spans="1:3">
      <c r="A29" s="174" t="s">
        <v>416</v>
      </c>
      <c r="B29" s="16">
        <v>5</v>
      </c>
      <c r="C29" s="16">
        <v>35522.42</v>
      </c>
    </row>
    <row r="30" spans="1:3">
      <c r="A30" s="174" t="s">
        <v>417</v>
      </c>
      <c r="B30" s="16">
        <v>11</v>
      </c>
      <c r="C30" s="16">
        <v>9897.32</v>
      </c>
    </row>
    <row r="31" spans="1:3">
      <c r="A31" s="174" t="s">
        <v>639</v>
      </c>
      <c r="B31" s="16">
        <v>3</v>
      </c>
      <c r="C31" s="16">
        <v>88560.69</v>
      </c>
    </row>
    <row r="32" spans="1:3">
      <c r="A32" s="174" t="s">
        <v>419</v>
      </c>
      <c r="B32" s="16">
        <v>6</v>
      </c>
      <c r="C32" s="16">
        <v>101331.4</v>
      </c>
    </row>
    <row r="33" spans="1:3">
      <c r="A33" s="174" t="s">
        <v>640</v>
      </c>
      <c r="B33" s="16">
        <v>2</v>
      </c>
      <c r="C33" s="16">
        <v>4169.66</v>
      </c>
    </row>
    <row r="34" spans="1:3">
      <c r="A34" s="174" t="s">
        <v>421</v>
      </c>
      <c r="B34" s="16">
        <v>25</v>
      </c>
      <c r="C34" s="16">
        <v>172727.57</v>
      </c>
    </row>
    <row r="35" spans="1:3">
      <c r="A35" s="174" t="s">
        <v>422</v>
      </c>
      <c r="B35" s="16">
        <v>16</v>
      </c>
      <c r="C35" s="16">
        <v>196693.21</v>
      </c>
    </row>
    <row r="36" spans="1:3">
      <c r="A36" s="174" t="s">
        <v>641</v>
      </c>
      <c r="B36" s="16">
        <v>33</v>
      </c>
      <c r="C36" s="16">
        <v>386836.3</v>
      </c>
    </row>
    <row r="37" spans="1:3">
      <c r="A37" s="174" t="s">
        <v>426</v>
      </c>
      <c r="B37" s="16">
        <v>26</v>
      </c>
      <c r="C37" s="16">
        <v>384645.88</v>
      </c>
    </row>
    <row r="38" spans="1:3">
      <c r="A38" s="174" t="s">
        <v>643</v>
      </c>
      <c r="B38" s="16">
        <v>3</v>
      </c>
      <c r="C38" s="16">
        <v>30240.04</v>
      </c>
    </row>
    <row r="39" spans="1:3">
      <c r="A39" s="174" t="s">
        <v>400</v>
      </c>
      <c r="B39" s="16">
        <v>23</v>
      </c>
      <c r="C39" s="16">
        <v>244560.4</v>
      </c>
    </row>
    <row r="40" spans="1:3">
      <c r="A40" s="174" t="s">
        <v>398</v>
      </c>
      <c r="B40" s="16">
        <v>3</v>
      </c>
      <c r="C40" s="16">
        <v>63419.360000000001</v>
      </c>
    </row>
    <row r="41" spans="1:3">
      <c r="A41" s="174" t="s">
        <v>647</v>
      </c>
      <c r="B41" s="16">
        <v>12</v>
      </c>
      <c r="C41" s="16">
        <v>181014.2</v>
      </c>
    </row>
    <row r="42" spans="1:3">
      <c r="A42" s="174" t="s">
        <v>396</v>
      </c>
      <c r="B42" s="16">
        <v>13</v>
      </c>
      <c r="C42" s="16">
        <v>142740.20000000001</v>
      </c>
    </row>
    <row r="43" spans="1:3">
      <c r="A43" s="174" t="s">
        <v>395</v>
      </c>
      <c r="B43" s="16">
        <v>25</v>
      </c>
      <c r="C43" s="16">
        <v>314567.24</v>
      </c>
    </row>
    <row r="44" spans="1:3">
      <c r="A44" s="174" t="s">
        <v>394</v>
      </c>
      <c r="B44" s="16">
        <v>65</v>
      </c>
      <c r="C44" s="16">
        <v>997343.88</v>
      </c>
    </row>
    <row r="45" spans="1:3">
      <c r="A45" s="173" t="s">
        <v>245</v>
      </c>
      <c r="B45" s="16">
        <v>6569</v>
      </c>
      <c r="C45" s="16">
        <v>73884568.740000024</v>
      </c>
    </row>
    <row r="46" spans="1:3">
      <c r="A46" s="174" t="s">
        <v>617</v>
      </c>
      <c r="B46" s="16">
        <v>3330</v>
      </c>
      <c r="C46" s="16">
        <v>40999750.840000004</v>
      </c>
    </row>
    <row r="47" spans="1:3">
      <c r="A47" s="174" t="s">
        <v>354</v>
      </c>
      <c r="B47" s="16">
        <v>100</v>
      </c>
      <c r="C47" s="16">
        <v>888911.55</v>
      </c>
    </row>
    <row r="48" spans="1:3">
      <c r="A48" s="174" t="s">
        <v>618</v>
      </c>
      <c r="B48" s="16">
        <v>98</v>
      </c>
      <c r="C48" s="16">
        <v>875975.62</v>
      </c>
    </row>
    <row r="49" spans="1:3">
      <c r="A49" s="174" t="s">
        <v>356</v>
      </c>
      <c r="B49" s="16">
        <v>550</v>
      </c>
      <c r="C49" s="16">
        <v>10278948.890000001</v>
      </c>
    </row>
    <row r="50" spans="1:3">
      <c r="A50" s="174" t="s">
        <v>619</v>
      </c>
      <c r="B50" s="16">
        <v>48</v>
      </c>
      <c r="C50" s="16">
        <v>668800.32999999996</v>
      </c>
    </row>
    <row r="51" spans="1:3">
      <c r="A51" s="174" t="s">
        <v>358</v>
      </c>
      <c r="B51" s="16">
        <v>28</v>
      </c>
      <c r="C51" s="16">
        <v>202721.68</v>
      </c>
    </row>
    <row r="52" spans="1:3">
      <c r="A52" s="174" t="s">
        <v>359</v>
      </c>
      <c r="B52" s="16">
        <v>27</v>
      </c>
      <c r="C52" s="16">
        <v>90815.4</v>
      </c>
    </row>
    <row r="53" spans="1:3">
      <c r="A53" s="174" t="s">
        <v>360</v>
      </c>
      <c r="B53" s="16">
        <v>192</v>
      </c>
      <c r="C53" s="16">
        <v>2443442.92</v>
      </c>
    </row>
    <row r="54" spans="1:3">
      <c r="A54" s="174" t="s">
        <v>620</v>
      </c>
      <c r="B54" s="16">
        <v>420</v>
      </c>
      <c r="C54" s="16">
        <v>310534.03999999998</v>
      </c>
    </row>
    <row r="55" spans="1:3">
      <c r="A55" s="174" t="s">
        <v>621</v>
      </c>
      <c r="B55" s="16">
        <v>525</v>
      </c>
      <c r="C55" s="16">
        <v>5379358.75</v>
      </c>
    </row>
    <row r="56" spans="1:3">
      <c r="A56" s="174" t="s">
        <v>363</v>
      </c>
      <c r="B56" s="16">
        <v>216</v>
      </c>
      <c r="C56" s="16">
        <v>2822816.5</v>
      </c>
    </row>
    <row r="57" spans="1:3">
      <c r="A57" s="174" t="s">
        <v>622</v>
      </c>
      <c r="B57" s="16">
        <v>216</v>
      </c>
      <c r="C57" s="16">
        <v>2705239.2</v>
      </c>
    </row>
    <row r="58" spans="1:3">
      <c r="A58" s="174" t="s">
        <v>365</v>
      </c>
      <c r="B58" s="16">
        <v>6</v>
      </c>
      <c r="C58" s="16">
        <v>82407.759999999995</v>
      </c>
    </row>
    <row r="59" spans="1:3">
      <c r="A59" s="174" t="s">
        <v>626</v>
      </c>
      <c r="B59" s="16">
        <v>20</v>
      </c>
      <c r="C59" s="16">
        <v>234274.84</v>
      </c>
    </row>
    <row r="60" spans="1:3">
      <c r="A60" s="174" t="s">
        <v>374</v>
      </c>
      <c r="B60" s="16">
        <v>121</v>
      </c>
      <c r="C60" s="16">
        <v>1172644.3999999999</v>
      </c>
    </row>
    <row r="61" spans="1:3">
      <c r="A61" s="174" t="s">
        <v>627</v>
      </c>
      <c r="B61" s="16">
        <v>40</v>
      </c>
      <c r="C61" s="16">
        <v>301688.92</v>
      </c>
    </row>
    <row r="62" spans="1:3">
      <c r="A62" s="174" t="s">
        <v>637</v>
      </c>
      <c r="B62" s="16">
        <v>21</v>
      </c>
      <c r="C62" s="16">
        <v>195569.08</v>
      </c>
    </row>
    <row r="63" spans="1:3">
      <c r="A63" s="174" t="s">
        <v>424</v>
      </c>
      <c r="B63" s="16">
        <v>18</v>
      </c>
      <c r="C63" s="16">
        <v>155178.6</v>
      </c>
    </row>
    <row r="64" spans="1:3">
      <c r="A64" s="174" t="s">
        <v>642</v>
      </c>
      <c r="B64" s="16">
        <v>28</v>
      </c>
      <c r="C64" s="16">
        <v>350714.8</v>
      </c>
    </row>
    <row r="65" spans="1:3">
      <c r="A65" s="174" t="s">
        <v>427</v>
      </c>
      <c r="B65" s="16">
        <v>16</v>
      </c>
      <c r="C65" s="16">
        <v>197727.4</v>
      </c>
    </row>
    <row r="66" spans="1:3">
      <c r="A66" s="174" t="s">
        <v>644</v>
      </c>
      <c r="B66" s="16">
        <v>4</v>
      </c>
      <c r="C66" s="16">
        <v>39115.919999999998</v>
      </c>
    </row>
    <row r="67" spans="1:3">
      <c r="A67" s="174" t="s">
        <v>645</v>
      </c>
      <c r="B67" s="16">
        <v>18</v>
      </c>
      <c r="C67" s="16">
        <v>161785.20000000001</v>
      </c>
    </row>
    <row r="68" spans="1:3">
      <c r="A68" s="174" t="s">
        <v>404</v>
      </c>
      <c r="B68" s="16">
        <v>34</v>
      </c>
      <c r="C68" s="16">
        <v>461089.52</v>
      </c>
    </row>
    <row r="69" spans="1:3">
      <c r="A69" s="174" t="s">
        <v>646</v>
      </c>
      <c r="B69" s="16">
        <v>110</v>
      </c>
      <c r="C69" s="16">
        <v>86928.639999999999</v>
      </c>
    </row>
    <row r="70" spans="1:3">
      <c r="A70" s="174" t="s">
        <v>402</v>
      </c>
      <c r="B70" s="16">
        <v>86</v>
      </c>
      <c r="C70" s="16">
        <v>901351</v>
      </c>
    </row>
    <row r="71" spans="1:3">
      <c r="A71" s="174" t="s">
        <v>401</v>
      </c>
      <c r="B71" s="16">
        <v>83</v>
      </c>
      <c r="C71" s="16">
        <v>989833.62</v>
      </c>
    </row>
    <row r="72" spans="1:3">
      <c r="A72" s="174" t="s">
        <v>399</v>
      </c>
      <c r="B72" s="16">
        <v>3</v>
      </c>
      <c r="C72" s="16">
        <v>41997.48</v>
      </c>
    </row>
    <row r="73" spans="1:3">
      <c r="A73" s="174" t="s">
        <v>648</v>
      </c>
      <c r="B73" s="16">
        <v>8</v>
      </c>
      <c r="C73" s="16">
        <v>19973.72</v>
      </c>
    </row>
    <row r="74" spans="1:3">
      <c r="A74" s="174" t="s">
        <v>649</v>
      </c>
      <c r="B74" s="16">
        <v>203</v>
      </c>
      <c r="C74" s="16">
        <v>824972.12</v>
      </c>
    </row>
    <row r="75" spans="1:3">
      <c r="A75" s="173" t="s">
        <v>616</v>
      </c>
      <c r="B75" s="16">
        <v>7438</v>
      </c>
      <c r="C75" s="16">
        <v>82011817.560000032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opLeftCell="J56" zoomScale="145" zoomScaleNormal="145" zoomScalePageLayoutView="145" workbookViewId="0">
      <selection activeCell="M87" sqref="M87"/>
    </sheetView>
  </sheetViews>
  <sheetFormatPr baseColWidth="10" defaultColWidth="8.83203125" defaultRowHeight="12" x14ac:dyDescent="0"/>
  <cols>
    <col min="1" max="1" width="8.83203125" style="90"/>
    <col min="2" max="2" width="20.5" style="90" customWidth="1"/>
    <col min="3" max="3" width="14.1640625" style="90" customWidth="1"/>
    <col min="4" max="4" width="9.6640625" style="90" bestFit="1" customWidth="1"/>
    <col min="5" max="5" width="19" style="90" bestFit="1" customWidth="1"/>
    <col min="6" max="6" width="19.6640625" style="90" customWidth="1"/>
    <col min="7" max="7" width="10.1640625" style="90" bestFit="1" customWidth="1"/>
    <col min="8" max="8" width="31.33203125" style="90" customWidth="1"/>
    <col min="9" max="9" width="11.83203125" style="90" customWidth="1"/>
    <col min="10" max="10" width="9.6640625" style="90" bestFit="1" customWidth="1"/>
    <col min="11" max="11" width="19" style="90" bestFit="1" customWidth="1"/>
    <col min="12" max="12" width="8.83203125" style="90"/>
    <col min="13" max="13" width="14.5" style="90" customWidth="1"/>
    <col min="14" max="14" width="14" style="90" customWidth="1"/>
    <col min="15" max="15" width="12.5" style="90" customWidth="1"/>
    <col min="16" max="16" width="18.1640625" style="90" customWidth="1"/>
    <col min="17" max="17" width="15.1640625" style="90" customWidth="1"/>
    <col min="18" max="18" width="8.83203125" style="90"/>
    <col min="19" max="19" width="12.6640625" style="90" bestFit="1" customWidth="1"/>
    <col min="20" max="16384" width="8.83203125" style="90"/>
  </cols>
  <sheetData>
    <row r="1" spans="1:19">
      <c r="B1" s="111" t="s">
        <v>235</v>
      </c>
      <c r="C1" s="111"/>
    </row>
    <row r="2" spans="1:19">
      <c r="B2" s="93" t="s">
        <v>540</v>
      </c>
      <c r="C2" s="90" t="s">
        <v>246</v>
      </c>
      <c r="D2" s="90" t="s">
        <v>199</v>
      </c>
      <c r="E2" s="90" t="s">
        <v>198</v>
      </c>
      <c r="H2" s="93" t="s">
        <v>544</v>
      </c>
      <c r="I2" s="96" t="s">
        <v>246</v>
      </c>
      <c r="J2" s="90" t="s">
        <v>227</v>
      </c>
      <c r="K2" s="90" t="s">
        <v>613</v>
      </c>
    </row>
    <row r="3" spans="1:19">
      <c r="A3" s="90">
        <v>1</v>
      </c>
      <c r="B3" s="92" t="s">
        <v>393</v>
      </c>
      <c r="C3" s="92" t="s">
        <v>245</v>
      </c>
      <c r="D3" s="95">
        <v>13</v>
      </c>
      <c r="E3" s="95">
        <v>80382.33</v>
      </c>
      <c r="G3" s="90">
        <v>1</v>
      </c>
      <c r="H3" s="92" t="s">
        <v>545</v>
      </c>
      <c r="I3" s="92" t="s">
        <v>245</v>
      </c>
      <c r="J3" s="95">
        <v>3330</v>
      </c>
      <c r="K3" s="95">
        <v>40999750.840000004</v>
      </c>
    </row>
    <row r="4" spans="1:19">
      <c r="A4" s="90">
        <v>2</v>
      </c>
      <c r="B4" s="92" t="s">
        <v>392</v>
      </c>
      <c r="C4" s="92" t="s">
        <v>245</v>
      </c>
      <c r="D4" s="95">
        <v>21</v>
      </c>
      <c r="E4" s="95">
        <v>88330.61</v>
      </c>
      <c r="G4" s="90">
        <v>2</v>
      </c>
      <c r="H4" s="92" t="s">
        <v>546</v>
      </c>
      <c r="I4" s="92" t="s">
        <v>245</v>
      </c>
      <c r="J4" s="95">
        <v>100</v>
      </c>
      <c r="K4" s="95">
        <v>888911.55</v>
      </c>
    </row>
    <row r="5" spans="1:19">
      <c r="A5" s="90">
        <v>3</v>
      </c>
      <c r="B5" s="92" t="s">
        <v>542</v>
      </c>
      <c r="C5" s="92" t="s">
        <v>245</v>
      </c>
      <c r="D5" s="95">
        <v>8</v>
      </c>
      <c r="E5" s="95">
        <v>39244.22</v>
      </c>
      <c r="G5" s="90">
        <v>3</v>
      </c>
      <c r="H5" s="92" t="s">
        <v>548</v>
      </c>
      <c r="I5" s="92" t="s">
        <v>245</v>
      </c>
      <c r="J5" s="95">
        <v>98</v>
      </c>
      <c r="K5" s="95">
        <v>875975.62</v>
      </c>
    </row>
    <row r="6" spans="1:19">
      <c r="A6" s="90">
        <v>4</v>
      </c>
      <c r="B6" s="92" t="s">
        <v>543</v>
      </c>
      <c r="C6" s="92" t="s">
        <v>245</v>
      </c>
      <c r="D6" s="95">
        <v>19</v>
      </c>
      <c r="E6" s="95">
        <v>94307.7</v>
      </c>
      <c r="G6" s="90">
        <v>4</v>
      </c>
      <c r="H6" s="92" t="s">
        <v>547</v>
      </c>
      <c r="I6" s="92" t="s">
        <v>245</v>
      </c>
      <c r="J6" s="95">
        <v>550</v>
      </c>
      <c r="K6" s="95">
        <v>10278948.890000001</v>
      </c>
    </row>
    <row r="7" spans="1:19">
      <c r="A7" s="90">
        <v>5</v>
      </c>
      <c r="B7" s="92" t="s">
        <v>388</v>
      </c>
      <c r="C7" s="92" t="s">
        <v>245</v>
      </c>
      <c r="D7" s="95">
        <v>9</v>
      </c>
      <c r="E7" s="95">
        <v>48668.5</v>
      </c>
      <c r="G7" s="90">
        <v>5</v>
      </c>
      <c r="H7" s="92" t="s">
        <v>551</v>
      </c>
      <c r="I7" s="92" t="s">
        <v>245</v>
      </c>
      <c r="J7" s="95">
        <v>48</v>
      </c>
      <c r="K7" s="95">
        <v>668800.32999999996</v>
      </c>
    </row>
    <row r="8" spans="1:19">
      <c r="A8" s="90">
        <v>6</v>
      </c>
      <c r="B8" s="92" t="s">
        <v>387</v>
      </c>
      <c r="C8" s="92" t="s">
        <v>245</v>
      </c>
      <c r="D8" s="95">
        <v>8</v>
      </c>
      <c r="E8" s="95">
        <v>61741.22</v>
      </c>
      <c r="G8" s="90">
        <v>6</v>
      </c>
      <c r="H8" s="92" t="s">
        <v>549</v>
      </c>
      <c r="I8" s="92" t="s">
        <v>245</v>
      </c>
      <c r="J8" s="95">
        <v>28</v>
      </c>
      <c r="K8" s="95">
        <v>202721.68</v>
      </c>
    </row>
    <row r="9" spans="1:19">
      <c r="A9" s="90">
        <v>7</v>
      </c>
      <c r="B9" s="92" t="s">
        <v>386</v>
      </c>
      <c r="C9" s="92" t="s">
        <v>245</v>
      </c>
      <c r="D9" s="95">
        <v>30</v>
      </c>
      <c r="E9" s="95">
        <v>79856.84</v>
      </c>
      <c r="G9" s="90">
        <v>7</v>
      </c>
      <c r="H9" s="92" t="s">
        <v>552</v>
      </c>
      <c r="I9" s="92" t="s">
        <v>245</v>
      </c>
      <c r="J9" s="95">
        <v>27</v>
      </c>
      <c r="K9" s="95">
        <v>90815.4</v>
      </c>
    </row>
    <row r="10" spans="1:19">
      <c r="C10" s="111" t="s">
        <v>213</v>
      </c>
      <c r="D10" s="101">
        <f>SUM(D3:D9)</f>
        <v>108</v>
      </c>
      <c r="E10" s="101">
        <f>SUM(E3:E9)</f>
        <v>492531.41999999993</v>
      </c>
      <c r="G10" s="90">
        <v>8</v>
      </c>
      <c r="H10" s="92" t="s">
        <v>550</v>
      </c>
      <c r="I10" s="92" t="s">
        <v>245</v>
      </c>
      <c r="J10" s="95">
        <v>192</v>
      </c>
      <c r="K10" s="95">
        <v>2443442.92</v>
      </c>
    </row>
    <row r="11" spans="1:19">
      <c r="B11" s="92"/>
      <c r="C11" s="92"/>
      <c r="D11" s="95"/>
      <c r="E11" s="95"/>
      <c r="G11" s="90">
        <v>9</v>
      </c>
      <c r="H11" s="92" t="s">
        <v>553</v>
      </c>
      <c r="I11" s="92" t="s">
        <v>245</v>
      </c>
      <c r="J11" s="95">
        <v>420</v>
      </c>
      <c r="K11" s="95">
        <v>310534.03999999998</v>
      </c>
    </row>
    <row r="12" spans="1:19">
      <c r="B12" s="169"/>
      <c r="C12" s="169"/>
      <c r="D12" s="169"/>
      <c r="E12" s="169"/>
      <c r="F12" s="169"/>
      <c r="G12" s="90">
        <v>10</v>
      </c>
      <c r="H12" s="92" t="s">
        <v>556</v>
      </c>
      <c r="I12" s="92" t="s">
        <v>245</v>
      </c>
      <c r="J12" s="95">
        <v>525</v>
      </c>
      <c r="K12" s="95">
        <v>5379358.75</v>
      </c>
    </row>
    <row r="13" spans="1:19">
      <c r="B13" s="169"/>
      <c r="C13" s="138"/>
      <c r="D13" s="138"/>
      <c r="E13" s="169"/>
      <c r="F13" s="169"/>
      <c r="G13" s="90">
        <v>11</v>
      </c>
      <c r="H13" s="92" t="s">
        <v>554</v>
      </c>
      <c r="I13" s="92" t="s">
        <v>245</v>
      </c>
      <c r="J13" s="95">
        <v>216</v>
      </c>
      <c r="K13" s="95">
        <v>2822816.5</v>
      </c>
    </row>
    <row r="14" spans="1:19">
      <c r="B14" s="127"/>
      <c r="C14" s="128"/>
      <c r="D14" s="128"/>
      <c r="E14" s="128"/>
      <c r="F14" s="129"/>
      <c r="G14" s="90">
        <v>12</v>
      </c>
      <c r="H14" s="92" t="s">
        <v>557</v>
      </c>
      <c r="I14" s="92" t="s">
        <v>245</v>
      </c>
      <c r="J14" s="95">
        <v>216</v>
      </c>
      <c r="K14" s="95">
        <v>2705239.2</v>
      </c>
    </row>
    <row r="15" spans="1:19">
      <c r="B15" s="127"/>
      <c r="C15" s="128"/>
      <c r="D15" s="128"/>
      <c r="E15" s="128"/>
      <c r="F15" s="129"/>
      <c r="G15" s="90">
        <v>13</v>
      </c>
      <c r="H15" s="92" t="s">
        <v>555</v>
      </c>
      <c r="I15" s="92" t="s">
        <v>245</v>
      </c>
      <c r="J15" s="95">
        <v>6</v>
      </c>
      <c r="K15" s="95">
        <v>82407.759999999995</v>
      </c>
      <c r="M15" s="112" t="s">
        <v>213</v>
      </c>
      <c r="N15" s="112" t="s">
        <v>236</v>
      </c>
      <c r="O15" s="112"/>
      <c r="P15" s="112"/>
      <c r="Q15" s="112" t="s">
        <v>239</v>
      </c>
      <c r="R15" s="112"/>
      <c r="S15" s="112"/>
    </row>
    <row r="16" spans="1:19">
      <c r="B16" s="130"/>
      <c r="C16" s="128"/>
      <c r="D16" s="128"/>
      <c r="E16" s="128"/>
      <c r="F16" s="129"/>
      <c r="G16" s="90">
        <v>14</v>
      </c>
      <c r="H16" s="92" t="s">
        <v>558</v>
      </c>
      <c r="I16" s="92" t="s">
        <v>247</v>
      </c>
      <c r="J16" s="95">
        <v>28</v>
      </c>
      <c r="K16" s="95">
        <v>211269.12</v>
      </c>
      <c r="M16" s="112">
        <v>68</v>
      </c>
      <c r="N16" s="112" t="s">
        <v>237</v>
      </c>
      <c r="O16" s="112" t="s">
        <v>238</v>
      </c>
      <c r="P16" s="112" t="s">
        <v>217</v>
      </c>
      <c r="Q16" s="112" t="s">
        <v>237</v>
      </c>
      <c r="R16" s="112" t="s">
        <v>238</v>
      </c>
      <c r="S16" s="112" t="s">
        <v>217</v>
      </c>
    </row>
    <row r="17" spans="2:19">
      <c r="B17" s="131"/>
      <c r="C17" s="132"/>
      <c r="D17" s="132"/>
      <c r="E17" s="133"/>
      <c r="F17" s="134"/>
      <c r="G17" s="90">
        <v>15</v>
      </c>
      <c r="H17" s="92" t="s">
        <v>562</v>
      </c>
      <c r="I17" s="92" t="s">
        <v>247</v>
      </c>
      <c r="J17" s="95">
        <v>33</v>
      </c>
      <c r="K17" s="95">
        <v>167398.5</v>
      </c>
      <c r="N17" s="90">
        <v>39</v>
      </c>
      <c r="O17" s="95">
        <f>(J71-R17)</f>
        <v>-6569</v>
      </c>
      <c r="P17" s="113">
        <f>(K71-S17)</f>
        <v>-73884568.740000024</v>
      </c>
      <c r="Q17" s="90">
        <f>(M16-N17)</f>
        <v>29</v>
      </c>
      <c r="R17" s="95">
        <f>(J3+J4+J5+J6+J7+J8+J9+J10+J11+J12+J13+J14+J15+J56+J59+J63+J69+J23+J24+J25+J39+J51+J52+J54+J57+J58+J60+J61+J70)</f>
        <v>6569</v>
      </c>
      <c r="S17" s="95">
        <f>(K3+K4+K5+K6+K7+K8+K9+K10+K11+K12+K13+K14+K15+K56+K59+K63+K69+K23+K24+K25+K39+K51+K52+K54+K57+K58+K60+K61+K70)</f>
        <v>73884568.740000024</v>
      </c>
    </row>
    <row r="18" spans="2:19">
      <c r="B18" s="135"/>
      <c r="C18" s="135"/>
      <c r="D18" s="136"/>
      <c r="E18" s="136"/>
      <c r="F18" s="137"/>
      <c r="G18" s="90">
        <v>16</v>
      </c>
      <c r="H18" s="92" t="s">
        <v>559</v>
      </c>
      <c r="I18" s="92" t="s">
        <v>247</v>
      </c>
      <c r="J18" s="95">
        <v>26</v>
      </c>
      <c r="K18" s="95">
        <v>156119.84</v>
      </c>
      <c r="S18" s="95">
        <f>(P17+S17)</f>
        <v>0</v>
      </c>
    </row>
    <row r="19" spans="2:19">
      <c r="B19" s="92"/>
      <c r="C19" s="92"/>
      <c r="D19" s="95"/>
      <c r="E19" s="95"/>
      <c r="G19" s="90">
        <v>17</v>
      </c>
      <c r="H19" s="92" t="s">
        <v>561</v>
      </c>
      <c r="I19" s="92" t="s">
        <v>247</v>
      </c>
      <c r="J19" s="95">
        <v>26</v>
      </c>
      <c r="K19" s="95">
        <v>168244.8</v>
      </c>
    </row>
    <row r="20" spans="2:19">
      <c r="B20" s="92"/>
      <c r="C20" s="92"/>
      <c r="D20" s="95"/>
      <c r="E20" s="95"/>
      <c r="G20" s="90">
        <v>18</v>
      </c>
      <c r="H20" s="92" t="s">
        <v>563</v>
      </c>
      <c r="I20" s="92" t="s">
        <v>247</v>
      </c>
      <c r="J20" s="95">
        <v>34</v>
      </c>
      <c r="K20" s="95">
        <v>183662.28</v>
      </c>
    </row>
    <row r="21" spans="2:19">
      <c r="B21" s="92"/>
      <c r="C21" s="92"/>
      <c r="D21" s="95"/>
      <c r="E21" s="95"/>
      <c r="G21" s="90">
        <v>19</v>
      </c>
      <c r="H21" s="92" t="s">
        <v>560</v>
      </c>
      <c r="I21" s="92" t="s">
        <v>247</v>
      </c>
      <c r="J21" s="95">
        <v>27</v>
      </c>
      <c r="K21" s="95">
        <v>409151.44</v>
      </c>
    </row>
    <row r="22" spans="2:19">
      <c r="B22" s="92"/>
      <c r="C22" s="92"/>
      <c r="D22" s="95"/>
      <c r="E22" s="95"/>
      <c r="G22" s="90">
        <v>20</v>
      </c>
      <c r="H22" s="92" t="s">
        <v>564</v>
      </c>
      <c r="I22" s="92" t="s">
        <v>247</v>
      </c>
      <c r="J22" s="95">
        <v>23</v>
      </c>
      <c r="K22" s="95">
        <v>340523.3</v>
      </c>
    </row>
    <row r="23" spans="2:19">
      <c r="B23" s="92"/>
      <c r="C23" s="92"/>
      <c r="D23" s="95"/>
      <c r="E23" s="95"/>
      <c r="G23" s="90">
        <v>21</v>
      </c>
      <c r="H23" s="92" t="s">
        <v>567</v>
      </c>
      <c r="I23" s="92" t="s">
        <v>245</v>
      </c>
      <c r="J23" s="95">
        <v>20</v>
      </c>
      <c r="K23" s="95">
        <v>234274.84</v>
      </c>
    </row>
    <row r="24" spans="2:19">
      <c r="B24" s="92"/>
      <c r="C24" s="92"/>
      <c r="D24" s="95"/>
      <c r="E24" s="95"/>
      <c r="G24" s="90">
        <v>22</v>
      </c>
      <c r="H24" s="92" t="s">
        <v>565</v>
      </c>
      <c r="I24" s="92" t="s">
        <v>245</v>
      </c>
      <c r="J24" s="95">
        <v>121</v>
      </c>
      <c r="K24" s="95">
        <v>1172644.3999999999</v>
      </c>
    </row>
    <row r="25" spans="2:19">
      <c r="B25" s="92"/>
      <c r="C25" s="92"/>
      <c r="D25" s="95"/>
      <c r="E25" s="95"/>
      <c r="G25" s="90">
        <v>23</v>
      </c>
      <c r="H25" s="92" t="s">
        <v>568</v>
      </c>
      <c r="I25" s="92" t="s">
        <v>245</v>
      </c>
      <c r="J25" s="95">
        <v>40</v>
      </c>
      <c r="K25" s="95">
        <v>301688.92</v>
      </c>
      <c r="M25" s="168" t="s">
        <v>202</v>
      </c>
      <c r="N25" s="168" t="s">
        <v>226</v>
      </c>
      <c r="O25" s="168"/>
      <c r="P25" s="168" t="s">
        <v>541</v>
      </c>
      <c r="Q25" s="168" t="s">
        <v>242</v>
      </c>
    </row>
    <row r="26" spans="2:19">
      <c r="B26" s="92"/>
      <c r="C26" s="92"/>
      <c r="D26" s="95"/>
      <c r="E26" s="95"/>
      <c r="G26" s="90">
        <v>24</v>
      </c>
      <c r="H26" s="92" t="s">
        <v>566</v>
      </c>
      <c r="I26" s="92" t="s">
        <v>247</v>
      </c>
      <c r="J26" s="95">
        <v>24</v>
      </c>
      <c r="K26" s="95">
        <v>317021.52</v>
      </c>
      <c r="M26" s="168"/>
      <c r="N26" s="114" t="s">
        <v>229</v>
      </c>
      <c r="O26" s="114" t="s">
        <v>230</v>
      </c>
      <c r="P26" s="168"/>
      <c r="Q26" s="168"/>
    </row>
    <row r="27" spans="2:19">
      <c r="B27" s="92"/>
      <c r="C27" s="92"/>
      <c r="D27" s="95"/>
      <c r="E27" s="95"/>
      <c r="G27" s="90">
        <v>25</v>
      </c>
      <c r="H27" s="92" t="s">
        <v>569</v>
      </c>
      <c r="I27" s="92" t="s">
        <v>247</v>
      </c>
      <c r="J27" s="95">
        <v>20</v>
      </c>
      <c r="K27" s="95">
        <v>186317.72</v>
      </c>
      <c r="M27" s="115" t="s">
        <v>210</v>
      </c>
      <c r="N27" s="116">
        <v>7</v>
      </c>
      <c r="O27" s="116">
        <v>2</v>
      </c>
      <c r="P27" s="116">
        <v>108</v>
      </c>
      <c r="Q27" s="117">
        <v>1317503.54</v>
      </c>
    </row>
    <row r="28" spans="2:19">
      <c r="B28" s="92"/>
      <c r="C28" s="92"/>
      <c r="D28" s="95"/>
      <c r="E28" s="95"/>
      <c r="G28" s="90">
        <v>26</v>
      </c>
      <c r="H28" s="92" t="s">
        <v>572</v>
      </c>
      <c r="I28" s="92" t="s">
        <v>247</v>
      </c>
      <c r="J28" s="95">
        <v>88</v>
      </c>
      <c r="K28" s="95">
        <v>515937.08</v>
      </c>
      <c r="M28" s="115" t="s">
        <v>211</v>
      </c>
      <c r="N28" s="116">
        <v>32</v>
      </c>
      <c r="O28" s="116">
        <v>1</v>
      </c>
      <c r="P28" s="116">
        <v>957</v>
      </c>
      <c r="Q28" s="117">
        <v>8750660.1999999993</v>
      </c>
    </row>
    <row r="29" spans="2:19">
      <c r="B29" s="92"/>
      <c r="C29" s="92"/>
      <c r="D29" s="95"/>
      <c r="E29" s="95"/>
      <c r="G29" s="90">
        <v>27</v>
      </c>
      <c r="H29" s="92" t="s">
        <v>570</v>
      </c>
      <c r="I29" s="92" t="s">
        <v>247</v>
      </c>
      <c r="J29" s="95">
        <v>32</v>
      </c>
      <c r="K29" s="95">
        <v>452604.24</v>
      </c>
      <c r="M29" s="118" t="s">
        <v>212</v>
      </c>
      <c r="N29" s="116">
        <v>20</v>
      </c>
      <c r="O29" s="116">
        <v>7</v>
      </c>
      <c r="P29" s="116">
        <v>299</v>
      </c>
      <c r="Q29" s="117">
        <v>2418852.3199999998</v>
      </c>
    </row>
    <row r="30" spans="2:19">
      <c r="B30" s="92"/>
      <c r="C30" s="92"/>
      <c r="D30" s="95"/>
      <c r="E30" s="95"/>
      <c r="G30" s="90">
        <v>28</v>
      </c>
      <c r="H30" s="92" t="s">
        <v>573</v>
      </c>
      <c r="I30" s="92" t="s">
        <v>247</v>
      </c>
      <c r="J30" s="95">
        <v>15</v>
      </c>
      <c r="K30" s="95">
        <v>63829.75</v>
      </c>
      <c r="M30" s="119" t="s">
        <v>213</v>
      </c>
      <c r="N30" s="120">
        <f>SUM(N27:N29)</f>
        <v>59</v>
      </c>
      <c r="O30" s="120">
        <f>SUM(O27:O29)</f>
        <v>10</v>
      </c>
      <c r="P30" s="121">
        <v>1317</v>
      </c>
      <c r="Q30" s="122">
        <v>12487016.060000001</v>
      </c>
    </row>
    <row r="31" spans="2:19">
      <c r="B31" s="96"/>
      <c r="C31" s="96"/>
      <c r="D31" s="95"/>
      <c r="E31" s="95"/>
      <c r="G31" s="90">
        <v>29</v>
      </c>
      <c r="H31" s="92" t="s">
        <v>571</v>
      </c>
      <c r="I31" s="92" t="s">
        <v>247</v>
      </c>
      <c r="J31" s="95">
        <v>5</v>
      </c>
      <c r="K31" s="95">
        <v>103403.76</v>
      </c>
    </row>
    <row r="32" spans="2:19">
      <c r="B32" s="96"/>
      <c r="C32" s="96"/>
      <c r="D32" s="95"/>
      <c r="E32" s="95"/>
      <c r="G32" s="90">
        <v>30</v>
      </c>
      <c r="H32" s="92" t="s">
        <v>574</v>
      </c>
      <c r="I32" s="92" t="s">
        <v>247</v>
      </c>
      <c r="J32" s="95">
        <v>24</v>
      </c>
      <c r="K32" s="95">
        <v>399024.04</v>
      </c>
    </row>
    <row r="33" spans="2:11">
      <c r="B33" s="96"/>
      <c r="C33" s="96"/>
      <c r="D33" s="95"/>
      <c r="E33" s="95"/>
      <c r="G33" s="90">
        <v>31</v>
      </c>
      <c r="H33" s="92" t="s">
        <v>583</v>
      </c>
      <c r="I33" s="92" t="s">
        <v>247</v>
      </c>
      <c r="J33" s="95">
        <v>12</v>
      </c>
      <c r="K33" s="95">
        <v>162513.48000000001</v>
      </c>
    </row>
    <row r="34" spans="2:11">
      <c r="B34" s="96"/>
      <c r="C34" s="96"/>
      <c r="D34" s="95"/>
      <c r="E34" s="95"/>
      <c r="G34" s="90">
        <v>32</v>
      </c>
      <c r="H34" s="92" t="s">
        <v>575</v>
      </c>
      <c r="I34" s="92" t="s">
        <v>247</v>
      </c>
      <c r="J34" s="95">
        <v>18</v>
      </c>
      <c r="K34" s="95">
        <v>87129.36</v>
      </c>
    </row>
    <row r="35" spans="2:11">
      <c r="B35" s="96"/>
      <c r="C35" s="96"/>
      <c r="D35" s="95"/>
      <c r="E35" s="95"/>
      <c r="G35" s="90">
        <v>33</v>
      </c>
      <c r="H35" s="92" t="s">
        <v>582</v>
      </c>
      <c r="I35" s="92" t="s">
        <v>247</v>
      </c>
      <c r="J35" s="95">
        <v>11</v>
      </c>
      <c r="K35" s="95">
        <v>32899.519999999997</v>
      </c>
    </row>
    <row r="36" spans="2:11">
      <c r="B36" s="96"/>
      <c r="C36" s="96"/>
      <c r="D36" s="95"/>
      <c r="E36" s="95"/>
      <c r="G36" s="90">
        <v>34</v>
      </c>
      <c r="H36" s="92" t="s">
        <v>576</v>
      </c>
      <c r="I36" s="92" t="s">
        <v>247</v>
      </c>
      <c r="J36" s="95">
        <v>7</v>
      </c>
      <c r="K36" s="95">
        <v>105624.44</v>
      </c>
    </row>
    <row r="37" spans="2:11">
      <c r="B37" s="96"/>
      <c r="C37" s="96"/>
      <c r="D37" s="95"/>
      <c r="E37" s="95"/>
      <c r="G37" s="90">
        <v>35</v>
      </c>
      <c r="H37" s="92" t="s">
        <v>581</v>
      </c>
      <c r="I37" s="92" t="s">
        <v>247</v>
      </c>
      <c r="J37" s="95">
        <v>7</v>
      </c>
      <c r="K37" s="95">
        <v>89669.04</v>
      </c>
    </row>
    <row r="38" spans="2:11">
      <c r="B38" s="96"/>
      <c r="C38" s="96"/>
      <c r="D38" s="95"/>
      <c r="E38" s="95"/>
      <c r="G38" s="90">
        <v>36</v>
      </c>
      <c r="H38" s="92" t="s">
        <v>577</v>
      </c>
      <c r="I38" s="92" t="s">
        <v>247</v>
      </c>
      <c r="J38" s="95">
        <v>17</v>
      </c>
      <c r="K38" s="95">
        <v>115336.08</v>
      </c>
    </row>
    <row r="39" spans="2:11">
      <c r="B39" s="96"/>
      <c r="C39" s="96"/>
      <c r="D39" s="95"/>
      <c r="E39" s="95"/>
      <c r="G39" s="90">
        <v>37</v>
      </c>
      <c r="H39" s="92" t="s">
        <v>580</v>
      </c>
      <c r="I39" s="92" t="s">
        <v>245</v>
      </c>
      <c r="J39" s="95">
        <v>21</v>
      </c>
      <c r="K39" s="95">
        <v>195569.08</v>
      </c>
    </row>
    <row r="40" spans="2:11">
      <c r="B40" s="96"/>
      <c r="C40" s="96"/>
      <c r="D40" s="95"/>
      <c r="E40" s="95"/>
      <c r="G40" s="90">
        <v>38</v>
      </c>
      <c r="H40" s="92" t="s">
        <v>578</v>
      </c>
      <c r="I40" s="92" t="s">
        <v>247</v>
      </c>
      <c r="J40" s="95">
        <v>44</v>
      </c>
      <c r="K40" s="95">
        <v>169675.32</v>
      </c>
    </row>
    <row r="41" spans="2:11">
      <c r="B41" s="96"/>
      <c r="C41" s="96"/>
      <c r="D41" s="95"/>
      <c r="E41" s="95"/>
      <c r="G41" s="90">
        <v>39</v>
      </c>
      <c r="H41" s="92" t="s">
        <v>584</v>
      </c>
      <c r="I41" s="92" t="s">
        <v>247</v>
      </c>
      <c r="J41" s="95">
        <v>63</v>
      </c>
      <c r="K41" s="95">
        <v>158658.23999999999</v>
      </c>
    </row>
    <row r="42" spans="2:11">
      <c r="B42" s="92"/>
      <c r="C42" s="92"/>
      <c r="D42" s="95"/>
      <c r="E42" s="95"/>
      <c r="G42" s="90">
        <v>40</v>
      </c>
      <c r="H42" s="92" t="s">
        <v>579</v>
      </c>
      <c r="I42" s="92" t="s">
        <v>247</v>
      </c>
      <c r="J42" s="95">
        <v>14</v>
      </c>
      <c r="K42" s="95">
        <v>176966.18</v>
      </c>
    </row>
    <row r="43" spans="2:11">
      <c r="B43" s="92"/>
      <c r="C43" s="92"/>
      <c r="D43" s="95"/>
      <c r="E43" s="95"/>
      <c r="G43" s="90">
        <v>41</v>
      </c>
      <c r="H43" s="92" t="s">
        <v>585</v>
      </c>
      <c r="I43" s="92" t="s">
        <v>247</v>
      </c>
      <c r="J43" s="95">
        <v>5</v>
      </c>
      <c r="K43" s="95">
        <v>35522.42</v>
      </c>
    </row>
    <row r="44" spans="2:11">
      <c r="B44" s="92"/>
      <c r="C44" s="92"/>
      <c r="D44" s="95"/>
      <c r="E44" s="95"/>
      <c r="G44" s="90">
        <v>42</v>
      </c>
      <c r="H44" s="92" t="s">
        <v>587</v>
      </c>
      <c r="I44" s="92" t="s">
        <v>247</v>
      </c>
      <c r="J44" s="95">
        <v>11</v>
      </c>
      <c r="K44" s="95">
        <v>9897.32</v>
      </c>
    </row>
    <row r="45" spans="2:11">
      <c r="B45" s="92"/>
      <c r="C45" s="92"/>
      <c r="D45" s="95"/>
      <c r="E45" s="95"/>
      <c r="G45" s="90">
        <v>43</v>
      </c>
      <c r="H45" s="92" t="s">
        <v>586</v>
      </c>
      <c r="I45" s="92" t="s">
        <v>247</v>
      </c>
      <c r="J45" s="95">
        <v>3</v>
      </c>
      <c r="K45" s="95">
        <v>88560.69</v>
      </c>
    </row>
    <row r="46" spans="2:11">
      <c r="B46" s="92"/>
      <c r="C46" s="92"/>
      <c r="D46" s="95"/>
      <c r="E46" s="95"/>
      <c r="G46" s="90">
        <v>44</v>
      </c>
      <c r="H46" s="92" t="s">
        <v>588</v>
      </c>
      <c r="I46" s="92" t="s">
        <v>247</v>
      </c>
      <c r="J46" s="95">
        <v>6</v>
      </c>
      <c r="K46" s="95">
        <v>101331.4</v>
      </c>
    </row>
    <row r="47" spans="2:11">
      <c r="B47" s="92"/>
      <c r="C47" s="92"/>
      <c r="D47" s="95"/>
      <c r="E47" s="95"/>
      <c r="G47" s="90">
        <v>45</v>
      </c>
      <c r="H47" s="92" t="s">
        <v>591</v>
      </c>
      <c r="I47" s="92" t="s">
        <v>247</v>
      </c>
      <c r="J47" s="95">
        <v>2</v>
      </c>
      <c r="K47" s="95">
        <v>4169.66</v>
      </c>
    </row>
    <row r="48" spans="2:11">
      <c r="B48" s="92"/>
      <c r="C48" s="92"/>
      <c r="D48" s="95"/>
      <c r="E48" s="95"/>
      <c r="G48" s="90">
        <v>46</v>
      </c>
      <c r="H48" s="92" t="s">
        <v>589</v>
      </c>
      <c r="I48" s="92" t="s">
        <v>247</v>
      </c>
      <c r="J48" s="95">
        <v>25</v>
      </c>
      <c r="K48" s="95">
        <v>172727.57</v>
      </c>
    </row>
    <row r="49" spans="2:11">
      <c r="B49" s="92"/>
      <c r="C49" s="92"/>
      <c r="D49" s="95"/>
      <c r="E49" s="95"/>
      <c r="G49" s="90">
        <v>47</v>
      </c>
      <c r="H49" s="92" t="s">
        <v>592</v>
      </c>
      <c r="I49" s="92" t="s">
        <v>247</v>
      </c>
      <c r="J49" s="95">
        <v>16</v>
      </c>
      <c r="K49" s="95">
        <v>196693.21</v>
      </c>
    </row>
    <row r="50" spans="2:11">
      <c r="B50" s="92"/>
      <c r="C50" s="92"/>
      <c r="D50" s="95"/>
      <c r="E50" s="95"/>
      <c r="G50" s="90">
        <v>48</v>
      </c>
      <c r="H50" s="92" t="s">
        <v>590</v>
      </c>
      <c r="I50" s="92" t="s">
        <v>247</v>
      </c>
      <c r="J50" s="95">
        <v>33</v>
      </c>
      <c r="K50" s="95">
        <v>386836.3</v>
      </c>
    </row>
    <row r="51" spans="2:11">
      <c r="B51" s="92"/>
      <c r="C51" s="92"/>
      <c r="D51" s="95"/>
      <c r="E51" s="95"/>
      <c r="G51" s="90">
        <v>49</v>
      </c>
      <c r="H51" s="92" t="s">
        <v>593</v>
      </c>
      <c r="I51" s="92" t="s">
        <v>245</v>
      </c>
      <c r="J51" s="95">
        <v>18</v>
      </c>
      <c r="K51" s="95">
        <v>155178.6</v>
      </c>
    </row>
    <row r="52" spans="2:11">
      <c r="B52" s="92"/>
      <c r="C52" s="92"/>
      <c r="D52" s="95"/>
      <c r="E52" s="95"/>
      <c r="G52" s="90">
        <v>50</v>
      </c>
      <c r="H52" s="92" t="s">
        <v>595</v>
      </c>
      <c r="I52" s="92" t="s">
        <v>245</v>
      </c>
      <c r="J52" s="95">
        <v>28</v>
      </c>
      <c r="K52" s="95">
        <v>350714.8</v>
      </c>
    </row>
    <row r="53" spans="2:11">
      <c r="B53" s="92"/>
      <c r="C53" s="92"/>
      <c r="D53" s="95"/>
      <c r="E53" s="95"/>
      <c r="G53" s="90">
        <v>51</v>
      </c>
      <c r="H53" s="92" t="s">
        <v>594</v>
      </c>
      <c r="I53" s="92" t="s">
        <v>247</v>
      </c>
      <c r="J53" s="95">
        <v>26</v>
      </c>
      <c r="K53" s="95">
        <v>384645.88</v>
      </c>
    </row>
    <row r="54" spans="2:11">
      <c r="B54" s="92"/>
      <c r="C54" s="92"/>
      <c r="D54" s="95"/>
      <c r="E54" s="95"/>
      <c r="G54" s="90">
        <v>52</v>
      </c>
      <c r="H54" s="92" t="s">
        <v>596</v>
      </c>
      <c r="I54" s="92" t="s">
        <v>245</v>
      </c>
      <c r="J54" s="95">
        <v>16</v>
      </c>
      <c r="K54" s="95">
        <v>197727.4</v>
      </c>
    </row>
    <row r="55" spans="2:11">
      <c r="B55" s="92"/>
      <c r="C55" s="92"/>
      <c r="D55" s="95"/>
      <c r="E55" s="95"/>
      <c r="G55" s="90">
        <v>53</v>
      </c>
      <c r="H55" s="92" t="s">
        <v>609</v>
      </c>
      <c r="I55" s="92" t="s">
        <v>247</v>
      </c>
      <c r="J55" s="95">
        <v>3</v>
      </c>
      <c r="K55" s="95">
        <v>30240.04</v>
      </c>
    </row>
    <row r="56" spans="2:11">
      <c r="B56" s="92"/>
      <c r="C56" s="92"/>
      <c r="D56" s="95"/>
      <c r="E56" s="95"/>
      <c r="G56" s="90">
        <v>54</v>
      </c>
      <c r="H56" s="92" t="s">
        <v>610</v>
      </c>
      <c r="I56" s="92" t="s">
        <v>245</v>
      </c>
      <c r="J56" s="95">
        <v>4</v>
      </c>
      <c r="K56" s="95">
        <v>39115.919999999998</v>
      </c>
    </row>
    <row r="57" spans="2:11">
      <c r="B57" s="92"/>
      <c r="C57" s="92"/>
      <c r="D57" s="95"/>
      <c r="E57" s="95"/>
      <c r="G57" s="90">
        <v>55</v>
      </c>
      <c r="H57" s="92" t="s">
        <v>608</v>
      </c>
      <c r="I57" s="92" t="s">
        <v>245</v>
      </c>
      <c r="J57" s="95">
        <v>18</v>
      </c>
      <c r="K57" s="95">
        <v>161785.20000000001</v>
      </c>
    </row>
    <row r="58" spans="2:11">
      <c r="B58" s="92"/>
      <c r="C58" s="92"/>
      <c r="D58" s="95"/>
      <c r="E58" s="95"/>
      <c r="G58" s="90">
        <v>56</v>
      </c>
      <c r="H58" s="92" t="s">
        <v>611</v>
      </c>
      <c r="I58" s="92" t="s">
        <v>245</v>
      </c>
      <c r="J58" s="95">
        <v>34</v>
      </c>
      <c r="K58" s="95">
        <v>461089.52</v>
      </c>
    </row>
    <row r="59" spans="2:11">
      <c r="B59" s="92"/>
      <c r="C59" s="92"/>
      <c r="D59" s="95"/>
      <c r="E59" s="95"/>
      <c r="G59" s="90">
        <v>57</v>
      </c>
      <c r="H59" s="92" t="s">
        <v>607</v>
      </c>
      <c r="I59" s="92" t="s">
        <v>245</v>
      </c>
      <c r="J59" s="95">
        <v>110</v>
      </c>
      <c r="K59" s="95">
        <v>86928.639999999999</v>
      </c>
    </row>
    <row r="60" spans="2:11">
      <c r="B60" s="92"/>
      <c r="C60" s="92"/>
      <c r="D60" s="95"/>
      <c r="E60" s="95"/>
      <c r="G60" s="90">
        <v>58</v>
      </c>
      <c r="H60" s="92" t="s">
        <v>612</v>
      </c>
      <c r="I60" s="92" t="s">
        <v>245</v>
      </c>
      <c r="J60" s="95">
        <v>86</v>
      </c>
      <c r="K60" s="95">
        <v>901351</v>
      </c>
    </row>
    <row r="61" spans="2:11">
      <c r="B61" s="92"/>
      <c r="C61" s="92"/>
      <c r="D61" s="95"/>
      <c r="E61" s="95"/>
      <c r="G61" s="90">
        <v>59</v>
      </c>
      <c r="H61" s="92" t="s">
        <v>606</v>
      </c>
      <c r="I61" s="92" t="s">
        <v>245</v>
      </c>
      <c r="J61" s="95">
        <v>83</v>
      </c>
      <c r="K61" s="95">
        <v>989833.62</v>
      </c>
    </row>
    <row r="62" spans="2:11">
      <c r="B62" s="92"/>
      <c r="C62" s="92"/>
      <c r="D62" s="95"/>
      <c r="E62" s="95"/>
      <c r="G62" s="90">
        <v>60</v>
      </c>
      <c r="H62" s="92" t="s">
        <v>604</v>
      </c>
      <c r="I62" s="92" t="s">
        <v>247</v>
      </c>
      <c r="J62" s="95">
        <v>23</v>
      </c>
      <c r="K62" s="95">
        <v>244560.4</v>
      </c>
    </row>
    <row r="63" spans="2:11">
      <c r="B63" s="92"/>
      <c r="C63" s="92"/>
      <c r="D63" s="95"/>
      <c r="E63" s="95"/>
      <c r="G63" s="90">
        <v>61</v>
      </c>
      <c r="H63" s="92" t="s">
        <v>605</v>
      </c>
      <c r="I63" s="92" t="s">
        <v>245</v>
      </c>
      <c r="J63" s="95">
        <v>3</v>
      </c>
      <c r="K63" s="95">
        <v>41997.48</v>
      </c>
    </row>
    <row r="64" spans="2:11">
      <c r="B64" s="92"/>
      <c r="C64" s="92"/>
      <c r="D64" s="95"/>
      <c r="E64" s="95"/>
      <c r="G64" s="90">
        <v>62</v>
      </c>
      <c r="H64" s="92" t="s">
        <v>603</v>
      </c>
      <c r="I64" s="92" t="s">
        <v>247</v>
      </c>
      <c r="J64" s="95">
        <v>3</v>
      </c>
      <c r="K64" s="95">
        <v>63419.360000000001</v>
      </c>
    </row>
    <row r="65" spans="2:12">
      <c r="B65" s="92"/>
      <c r="C65" s="92"/>
      <c r="D65" s="95"/>
      <c r="E65" s="95"/>
      <c r="G65" s="90">
        <v>63</v>
      </c>
      <c r="H65" s="92" t="s">
        <v>600</v>
      </c>
      <c r="I65" s="92" t="s">
        <v>247</v>
      </c>
      <c r="J65" s="95">
        <v>12</v>
      </c>
      <c r="K65" s="95">
        <v>181014.2</v>
      </c>
    </row>
    <row r="66" spans="2:12">
      <c r="B66" s="92"/>
      <c r="C66" s="92"/>
      <c r="D66" s="95"/>
      <c r="E66" s="95"/>
      <c r="G66" s="90">
        <v>64</v>
      </c>
      <c r="H66" s="92" t="s">
        <v>602</v>
      </c>
      <c r="I66" s="92" t="s">
        <v>247</v>
      </c>
      <c r="J66" s="95">
        <v>13</v>
      </c>
      <c r="K66" s="95">
        <v>142740.20000000001</v>
      </c>
    </row>
    <row r="67" spans="2:12">
      <c r="B67" s="96"/>
      <c r="C67" s="96"/>
      <c r="D67" s="95"/>
      <c r="E67" s="95"/>
      <c r="G67" s="90">
        <v>65</v>
      </c>
      <c r="H67" s="92" t="s">
        <v>599</v>
      </c>
      <c r="I67" s="92" t="s">
        <v>247</v>
      </c>
      <c r="J67" s="95">
        <v>25</v>
      </c>
      <c r="K67" s="95">
        <v>314567.24</v>
      </c>
    </row>
    <row r="68" spans="2:12">
      <c r="B68" s="96"/>
      <c r="C68" s="96"/>
      <c r="D68" s="95"/>
      <c r="E68" s="95"/>
      <c r="G68" s="90">
        <v>66</v>
      </c>
      <c r="H68" s="92" t="s">
        <v>601</v>
      </c>
      <c r="I68" s="92" t="s">
        <v>247</v>
      </c>
      <c r="J68" s="95">
        <v>65</v>
      </c>
      <c r="K68" s="95">
        <v>997343.88</v>
      </c>
    </row>
    <row r="69" spans="2:12">
      <c r="G69" s="90">
        <v>67</v>
      </c>
      <c r="H69" s="92" t="s">
        <v>598</v>
      </c>
      <c r="I69" s="92" t="s">
        <v>245</v>
      </c>
      <c r="J69" s="95">
        <v>8</v>
      </c>
      <c r="K69" s="95">
        <v>19973.72</v>
      </c>
    </row>
    <row r="70" spans="2:12" ht="14.25" customHeight="1">
      <c r="G70" s="90">
        <v>68</v>
      </c>
      <c r="H70" s="92" t="s">
        <v>597</v>
      </c>
      <c r="I70" s="92" t="s">
        <v>245</v>
      </c>
      <c r="J70" s="95">
        <v>203</v>
      </c>
      <c r="K70" s="95">
        <v>824972.12</v>
      </c>
    </row>
    <row r="71" spans="2:12">
      <c r="J71" s="98"/>
      <c r="K71" s="98"/>
      <c r="L71" s="97"/>
    </row>
    <row r="72" spans="2:12">
      <c r="J72" s="113"/>
      <c r="K72" s="113"/>
      <c r="L72" s="123"/>
    </row>
    <row r="73" spans="2:12">
      <c r="J73" s="124"/>
      <c r="K73" s="124"/>
      <c r="L73" s="125"/>
    </row>
    <row r="74" spans="2:12">
      <c r="G74" s="95"/>
      <c r="J74" s="95"/>
      <c r="K74" s="95"/>
    </row>
    <row r="75" spans="2:12">
      <c r="J75" s="95"/>
    </row>
    <row r="77" spans="2:12">
      <c r="B77" s="96"/>
      <c r="C77" s="96"/>
      <c r="D77" s="95"/>
      <c r="E77" s="95"/>
    </row>
    <row r="78" spans="2:12">
      <c r="B78" s="111"/>
      <c r="C78" s="111"/>
      <c r="D78" s="104"/>
      <c r="E78" s="126"/>
      <c r="H78" s="111"/>
      <c r="I78" s="111"/>
      <c r="J78" s="126"/>
      <c r="K78" s="126"/>
    </row>
    <row r="80" spans="2:12">
      <c r="E80" s="95"/>
    </row>
    <row r="81" spans="2:5">
      <c r="B81" s="97"/>
      <c r="C81" s="97"/>
      <c r="D81" s="98"/>
      <c r="E81" s="98"/>
    </row>
  </sheetData>
  <autoFilter ref="B2:K77"/>
  <mergeCells count="8">
    <mergeCell ref="M25:M26"/>
    <mergeCell ref="N25:O25"/>
    <mergeCell ref="P25:P26"/>
    <mergeCell ref="Q25:Q26"/>
    <mergeCell ref="B12:B13"/>
    <mergeCell ref="C12:D12"/>
    <mergeCell ref="E12:E13"/>
    <mergeCell ref="F12:F13"/>
  </mergeCells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0"/>
  <sheetViews>
    <sheetView topLeftCell="A2" workbookViewId="0">
      <selection activeCell="F35" sqref="F35"/>
    </sheetView>
  </sheetViews>
  <sheetFormatPr baseColWidth="10" defaultRowHeight="14" x14ac:dyDescent="0"/>
  <cols>
    <col min="1" max="1" width="20.33203125" customWidth="1"/>
    <col min="2" max="2" width="17.5" customWidth="1"/>
    <col min="3" max="3" width="20.83203125" customWidth="1"/>
    <col min="4" max="9" width="10.1640625" customWidth="1"/>
    <col min="10" max="10" width="15.6640625" bestFit="1" customWidth="1"/>
    <col min="11" max="11" width="10.1640625" customWidth="1"/>
    <col min="12" max="12" width="9.1640625" customWidth="1"/>
    <col min="13" max="13" width="10.1640625" customWidth="1"/>
    <col min="14" max="14" width="11.1640625" bestFit="1" customWidth="1"/>
    <col min="15" max="15" width="7.1640625" customWidth="1"/>
    <col min="16" max="16" width="10.1640625" customWidth="1"/>
    <col min="17" max="17" width="9.1640625" customWidth="1"/>
    <col min="18" max="20" width="10.1640625" customWidth="1"/>
    <col min="21" max="23" width="9.1640625" customWidth="1"/>
    <col min="24" max="24" width="8.1640625" customWidth="1"/>
    <col min="25" max="25" width="10.1640625" customWidth="1"/>
    <col min="26" max="26" width="9.1640625" customWidth="1"/>
    <col min="27" max="27" width="15" bestFit="1" customWidth="1"/>
    <col min="28" max="28" width="11.1640625" bestFit="1" customWidth="1"/>
    <col min="29" max="29" width="8.1640625" customWidth="1"/>
    <col min="30" max="30" width="9.1640625" customWidth="1"/>
    <col min="31" max="33" width="10.1640625" customWidth="1"/>
    <col min="34" max="34" width="8.1640625" customWidth="1"/>
    <col min="35" max="35" width="12.1640625" bestFit="1" customWidth="1"/>
  </cols>
  <sheetData>
    <row r="3" spans="1:3">
      <c r="B3" s="172" t="s">
        <v>650</v>
      </c>
    </row>
    <row r="4" spans="1:3">
      <c r="A4" s="172" t="s">
        <v>615</v>
      </c>
      <c r="B4" t="s">
        <v>614</v>
      </c>
      <c r="C4" t="s">
        <v>651</v>
      </c>
    </row>
    <row r="5" spans="1:3">
      <c r="A5" s="173" t="s">
        <v>657</v>
      </c>
      <c r="B5" s="16">
        <v>302</v>
      </c>
      <c r="C5" s="16">
        <v>3655303.5599999996</v>
      </c>
    </row>
    <row r="6" spans="1:3">
      <c r="A6" s="174" t="s">
        <v>656</v>
      </c>
      <c r="B6" s="16">
        <v>8</v>
      </c>
      <c r="C6" s="16">
        <v>100727.73</v>
      </c>
    </row>
    <row r="7" spans="1:3">
      <c r="A7" s="174" t="s">
        <v>661</v>
      </c>
      <c r="B7" s="16">
        <v>48</v>
      </c>
      <c r="C7" s="16">
        <v>756271.84</v>
      </c>
    </row>
    <row r="8" spans="1:3">
      <c r="A8" s="174" t="s">
        <v>662</v>
      </c>
      <c r="B8" s="16">
        <v>56</v>
      </c>
      <c r="C8" s="16">
        <v>800723.6</v>
      </c>
    </row>
    <row r="9" spans="1:3">
      <c r="A9" s="174" t="s">
        <v>663</v>
      </c>
      <c r="B9" s="16">
        <v>73</v>
      </c>
      <c r="C9" s="16">
        <v>587619.64</v>
      </c>
    </row>
    <row r="10" spans="1:3">
      <c r="A10" s="174" t="s">
        <v>666</v>
      </c>
      <c r="B10" s="16">
        <v>17</v>
      </c>
      <c r="C10" s="16">
        <v>160181.35</v>
      </c>
    </row>
    <row r="11" spans="1:3">
      <c r="A11" s="174" t="s">
        <v>668</v>
      </c>
      <c r="B11" s="16">
        <v>16</v>
      </c>
      <c r="C11" s="16">
        <v>177442.28</v>
      </c>
    </row>
    <row r="12" spans="1:3">
      <c r="A12" s="174" t="s">
        <v>446</v>
      </c>
      <c r="B12" s="16">
        <v>30</v>
      </c>
      <c r="C12" s="16">
        <v>339503.32</v>
      </c>
    </row>
    <row r="13" spans="1:3">
      <c r="A13" s="174" t="s">
        <v>672</v>
      </c>
      <c r="B13" s="16">
        <v>5</v>
      </c>
      <c r="C13" s="16">
        <v>62869.04</v>
      </c>
    </row>
    <row r="14" spans="1:3">
      <c r="A14" s="174" t="s">
        <v>673</v>
      </c>
      <c r="B14" s="16">
        <v>4</v>
      </c>
      <c r="C14" s="16">
        <v>59114.8</v>
      </c>
    </row>
    <row r="15" spans="1:3">
      <c r="A15" s="174" t="s">
        <v>674</v>
      </c>
      <c r="B15" s="16">
        <v>7</v>
      </c>
      <c r="C15" s="16">
        <v>96162.559999999998</v>
      </c>
    </row>
    <row r="16" spans="1:3">
      <c r="A16" s="174" t="s">
        <v>676</v>
      </c>
      <c r="B16" s="16">
        <v>2</v>
      </c>
      <c r="C16" s="16">
        <v>38255.879999999997</v>
      </c>
    </row>
    <row r="17" spans="1:3">
      <c r="A17" s="174" t="s">
        <v>677</v>
      </c>
      <c r="B17" s="16">
        <v>28</v>
      </c>
      <c r="C17" s="16">
        <v>278427.84000000003</v>
      </c>
    </row>
    <row r="18" spans="1:3">
      <c r="A18" s="174" t="s">
        <v>678</v>
      </c>
      <c r="B18" s="16">
        <v>8</v>
      </c>
      <c r="C18" s="16">
        <v>198003.68</v>
      </c>
    </row>
    <row r="19" spans="1:3">
      <c r="A19" s="173" t="s">
        <v>659</v>
      </c>
      <c r="B19" s="16">
        <v>1871</v>
      </c>
      <c r="C19" s="16">
        <v>13581821.76</v>
      </c>
    </row>
    <row r="20" spans="1:3">
      <c r="A20" s="174" t="s">
        <v>653</v>
      </c>
      <c r="B20" s="16">
        <v>199</v>
      </c>
      <c r="C20" s="16">
        <v>1504662.96</v>
      </c>
    </row>
    <row r="21" spans="1:3">
      <c r="A21" s="174" t="s">
        <v>654</v>
      </c>
      <c r="B21" s="16">
        <v>178</v>
      </c>
      <c r="C21" s="16">
        <v>974976.84</v>
      </c>
    </row>
    <row r="22" spans="1:3">
      <c r="A22" s="174" t="s">
        <v>655</v>
      </c>
      <c r="B22" s="16">
        <v>60</v>
      </c>
      <c r="C22" s="16">
        <v>180133.36</v>
      </c>
    </row>
    <row r="23" spans="1:3">
      <c r="A23" s="174" t="s">
        <v>438</v>
      </c>
      <c r="B23" s="16">
        <v>90</v>
      </c>
      <c r="C23" s="16">
        <v>138058.35</v>
      </c>
    </row>
    <row r="24" spans="1:3">
      <c r="A24" s="174" t="s">
        <v>658</v>
      </c>
      <c r="B24" s="16">
        <v>30</v>
      </c>
      <c r="C24" s="16">
        <v>193714.56</v>
      </c>
    </row>
    <row r="25" spans="1:3">
      <c r="A25" s="174" t="s">
        <v>433</v>
      </c>
      <c r="B25" s="16">
        <v>47</v>
      </c>
      <c r="C25" s="16">
        <v>546375.16</v>
      </c>
    </row>
    <row r="26" spans="1:3">
      <c r="A26" s="174" t="s">
        <v>434</v>
      </c>
      <c r="B26" s="16">
        <v>40</v>
      </c>
      <c r="C26" s="16">
        <v>436040.95</v>
      </c>
    </row>
    <row r="27" spans="1:3">
      <c r="A27" s="174" t="s">
        <v>660</v>
      </c>
      <c r="B27" s="16">
        <v>168</v>
      </c>
      <c r="C27" s="16">
        <v>1223532.08</v>
      </c>
    </row>
    <row r="28" spans="1:3">
      <c r="A28" s="174" t="s">
        <v>664</v>
      </c>
      <c r="B28" s="16">
        <v>192</v>
      </c>
      <c r="C28" s="16">
        <v>2229936.84</v>
      </c>
    </row>
    <row r="29" spans="1:3">
      <c r="A29" s="174" t="s">
        <v>665</v>
      </c>
      <c r="B29" s="16">
        <v>26</v>
      </c>
      <c r="C29" s="16">
        <v>289574</v>
      </c>
    </row>
    <row r="30" spans="1:3">
      <c r="A30" s="174" t="s">
        <v>667</v>
      </c>
      <c r="B30" s="16">
        <v>50</v>
      </c>
      <c r="C30" s="16">
        <v>396567.4</v>
      </c>
    </row>
    <row r="31" spans="1:3">
      <c r="A31" s="174" t="s">
        <v>669</v>
      </c>
      <c r="B31" s="16">
        <v>60</v>
      </c>
      <c r="C31" s="16">
        <v>633829.84</v>
      </c>
    </row>
    <row r="32" spans="1:3">
      <c r="A32" s="174" t="s">
        <v>670</v>
      </c>
      <c r="B32" s="16">
        <v>50</v>
      </c>
      <c r="C32" s="16">
        <v>485342.4</v>
      </c>
    </row>
    <row r="33" spans="1:3">
      <c r="A33" s="174" t="s">
        <v>671</v>
      </c>
      <c r="B33" s="16">
        <v>48</v>
      </c>
      <c r="C33" s="16">
        <v>370471.5</v>
      </c>
    </row>
    <row r="34" spans="1:3">
      <c r="A34" s="174" t="s">
        <v>451</v>
      </c>
      <c r="B34" s="16">
        <v>144</v>
      </c>
      <c r="C34" s="16">
        <v>737479.96</v>
      </c>
    </row>
    <row r="35" spans="1:3">
      <c r="A35" s="174" t="s">
        <v>453</v>
      </c>
      <c r="B35" s="16">
        <v>97</v>
      </c>
      <c r="C35" s="16">
        <v>957068.72</v>
      </c>
    </row>
    <row r="36" spans="1:3">
      <c r="A36" s="174" t="s">
        <v>675</v>
      </c>
      <c r="B36" s="16">
        <v>128</v>
      </c>
      <c r="C36" s="16">
        <v>1279844.96</v>
      </c>
    </row>
    <row r="37" spans="1:3">
      <c r="A37" s="174" t="s">
        <v>455</v>
      </c>
      <c r="B37" s="16">
        <v>16</v>
      </c>
      <c r="C37" s="16">
        <v>84476.6</v>
      </c>
    </row>
    <row r="38" spans="1:3">
      <c r="A38" s="174" t="s">
        <v>457</v>
      </c>
      <c r="B38" s="16">
        <v>218</v>
      </c>
      <c r="C38" s="16">
        <v>872438.88</v>
      </c>
    </row>
    <row r="39" spans="1:3">
      <c r="A39" s="174" t="s">
        <v>679</v>
      </c>
      <c r="B39" s="16">
        <v>30</v>
      </c>
      <c r="C39" s="16">
        <v>47296.4</v>
      </c>
    </row>
    <row r="40" spans="1:3">
      <c r="A40" s="173" t="s">
        <v>616</v>
      </c>
      <c r="B40" s="16">
        <v>2173</v>
      </c>
      <c r="C40" s="16">
        <v>17237125.32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41"/>
  <sheetViews>
    <sheetView tabSelected="1" topLeftCell="A32" zoomScale="125" zoomScaleNormal="125" zoomScalePageLayoutView="125" workbookViewId="0">
      <selection activeCell="C39" sqref="C39"/>
    </sheetView>
  </sheetViews>
  <sheetFormatPr baseColWidth="10" defaultColWidth="8.83203125" defaultRowHeight="14" x14ac:dyDescent="0"/>
  <cols>
    <col min="3" max="3" width="16.33203125" bestFit="1" customWidth="1"/>
    <col min="4" max="4" width="12.83203125" bestFit="1" customWidth="1"/>
    <col min="5" max="5" width="8.1640625" bestFit="1" customWidth="1"/>
    <col min="6" max="6" width="15.83203125" bestFit="1" customWidth="1"/>
    <col min="7" max="9" width="36.5" customWidth="1"/>
    <col min="10" max="10" width="21.5" customWidth="1"/>
    <col min="11" max="11" width="9.5" bestFit="1" customWidth="1"/>
    <col min="12" max="12" width="19" bestFit="1" customWidth="1"/>
    <col min="17" max="17" width="24" bestFit="1" customWidth="1"/>
    <col min="19" max="19" width="10.1640625" bestFit="1" customWidth="1"/>
  </cols>
  <sheetData>
    <row r="2" spans="3:19">
      <c r="C2" s="93" t="s">
        <v>114</v>
      </c>
      <c r="D2" s="93" t="s">
        <v>227</v>
      </c>
      <c r="E2" s="93" t="s">
        <v>680</v>
      </c>
      <c r="F2" s="93" t="s">
        <v>613</v>
      </c>
      <c r="G2" s="93"/>
      <c r="H2" s="93"/>
      <c r="I2" s="93"/>
      <c r="J2" s="96" t="s">
        <v>246</v>
      </c>
      <c r="K2" s="175" t="s">
        <v>200</v>
      </c>
      <c r="L2" s="175" t="s">
        <v>198</v>
      </c>
    </row>
    <row r="3" spans="3:19">
      <c r="C3" s="96" t="s">
        <v>653</v>
      </c>
      <c r="D3" s="96">
        <v>199</v>
      </c>
      <c r="E3" s="96" t="s">
        <v>659</v>
      </c>
      <c r="F3" s="180">
        <v>1504662.96</v>
      </c>
      <c r="G3" s="96" t="b">
        <f>D3=K3</f>
        <v>1</v>
      </c>
      <c r="H3" s="96" t="b">
        <f>F3=L3</f>
        <v>1</v>
      </c>
      <c r="I3" s="96"/>
      <c r="J3" s="96" t="s">
        <v>245</v>
      </c>
      <c r="K3" s="176">
        <v>199</v>
      </c>
      <c r="L3" s="176">
        <v>1504662.96</v>
      </c>
    </row>
    <row r="4" spans="3:19">
      <c r="C4" s="96" t="s">
        <v>654</v>
      </c>
      <c r="D4" s="96">
        <v>178</v>
      </c>
      <c r="E4" s="96" t="s">
        <v>659</v>
      </c>
      <c r="F4" s="180">
        <v>974976.84</v>
      </c>
      <c r="G4" s="96" t="b">
        <f t="shared" ref="G4:G35" si="0">D4=K4</f>
        <v>1</v>
      </c>
      <c r="H4" s="96" t="b">
        <f t="shared" ref="H4:H35" si="1">F4=L4</f>
        <v>1</v>
      </c>
      <c r="I4" s="96"/>
      <c r="J4" s="96" t="s">
        <v>245</v>
      </c>
      <c r="K4" s="176">
        <v>178</v>
      </c>
      <c r="L4" s="176">
        <v>974976.84</v>
      </c>
      <c r="Q4" s="2" t="s">
        <v>221</v>
      </c>
      <c r="R4" s="7">
        <v>5</v>
      </c>
      <c r="S4" s="7">
        <v>62869.04</v>
      </c>
    </row>
    <row r="5" spans="3:19">
      <c r="C5" s="96" t="s">
        <v>655</v>
      </c>
      <c r="D5" s="96">
        <v>60</v>
      </c>
      <c r="E5" s="96" t="s">
        <v>659</v>
      </c>
      <c r="F5" s="180">
        <v>180133.36</v>
      </c>
      <c r="G5" s="96" t="b">
        <f t="shared" si="0"/>
        <v>1</v>
      </c>
      <c r="H5" s="96" t="b">
        <f t="shared" si="1"/>
        <v>1</v>
      </c>
      <c r="I5" s="96"/>
      <c r="J5" s="96" t="s">
        <v>245</v>
      </c>
      <c r="K5" s="176">
        <v>60</v>
      </c>
      <c r="L5" s="176">
        <v>180133.36</v>
      </c>
      <c r="Q5" s="2" t="s">
        <v>222</v>
      </c>
      <c r="R5" s="7">
        <v>4</v>
      </c>
      <c r="S5" s="7">
        <v>59114.8</v>
      </c>
    </row>
    <row r="6" spans="3:19">
      <c r="C6" s="2" t="s">
        <v>656</v>
      </c>
      <c r="D6" s="2">
        <v>8</v>
      </c>
      <c r="E6" s="2" t="s">
        <v>657</v>
      </c>
      <c r="F6" s="181">
        <v>100727.73</v>
      </c>
      <c r="G6" s="96" t="b">
        <f t="shared" si="0"/>
        <v>1</v>
      </c>
      <c r="H6" s="96" t="b">
        <f t="shared" si="1"/>
        <v>1</v>
      </c>
      <c r="I6" s="2"/>
      <c r="J6" s="2"/>
      <c r="K6" s="7">
        <v>8</v>
      </c>
      <c r="L6" s="7">
        <v>100727.73</v>
      </c>
      <c r="R6" s="9">
        <f>SUM(R4:R5)</f>
        <v>9</v>
      </c>
      <c r="S6" s="9">
        <f>SUM(S4:S5)</f>
        <v>121983.84</v>
      </c>
    </row>
    <row r="7" spans="3:19">
      <c r="C7" s="96" t="s">
        <v>658</v>
      </c>
      <c r="D7" s="96">
        <v>30</v>
      </c>
      <c r="E7" s="96" t="s">
        <v>659</v>
      </c>
      <c r="F7" s="180">
        <v>193714.56</v>
      </c>
      <c r="G7" s="96" t="b">
        <f t="shared" si="0"/>
        <v>1</v>
      </c>
      <c r="H7" s="96" t="b">
        <f t="shared" si="1"/>
        <v>1</v>
      </c>
      <c r="I7" s="96"/>
      <c r="J7" s="96"/>
      <c r="K7" s="176">
        <v>30</v>
      </c>
      <c r="L7" s="176">
        <v>193714.56</v>
      </c>
    </row>
    <row r="8" spans="3:19">
      <c r="C8" s="96" t="s">
        <v>433</v>
      </c>
      <c r="D8" s="96">
        <v>47</v>
      </c>
      <c r="E8" s="96" t="s">
        <v>659</v>
      </c>
      <c r="F8" s="180">
        <v>546375.16</v>
      </c>
      <c r="G8" s="96" t="b">
        <f t="shared" si="0"/>
        <v>1</v>
      </c>
      <c r="H8" s="96" t="b">
        <f t="shared" si="1"/>
        <v>1</v>
      </c>
      <c r="I8" s="96"/>
      <c r="J8" s="96"/>
      <c r="K8" s="176">
        <v>47</v>
      </c>
      <c r="L8" s="176">
        <v>546375.16</v>
      </c>
    </row>
    <row r="9" spans="3:19">
      <c r="C9" s="96" t="s">
        <v>434</v>
      </c>
      <c r="D9" s="96">
        <v>40</v>
      </c>
      <c r="E9" s="96" t="s">
        <v>659</v>
      </c>
      <c r="F9" s="180">
        <v>436040.95</v>
      </c>
      <c r="G9" s="96" t="b">
        <f t="shared" si="0"/>
        <v>1</v>
      </c>
      <c r="H9" s="96" t="b">
        <f t="shared" si="1"/>
        <v>1</v>
      </c>
      <c r="I9" s="96"/>
      <c r="J9" s="96"/>
      <c r="K9" s="176">
        <v>40</v>
      </c>
      <c r="L9" s="176">
        <v>436040.95</v>
      </c>
    </row>
    <row r="10" spans="3:19">
      <c r="C10" s="109" t="s">
        <v>660</v>
      </c>
      <c r="D10" s="109">
        <v>168</v>
      </c>
      <c r="E10" s="109" t="s">
        <v>659</v>
      </c>
      <c r="F10" s="183">
        <v>1223532.08</v>
      </c>
      <c r="G10" s="96" t="b">
        <f t="shared" si="0"/>
        <v>1</v>
      </c>
      <c r="H10" s="96" t="b">
        <f t="shared" si="1"/>
        <v>1</v>
      </c>
      <c r="I10" s="109"/>
      <c r="J10" s="109"/>
      <c r="K10" s="176">
        <v>168</v>
      </c>
      <c r="L10" s="176">
        <v>1223532.08</v>
      </c>
    </row>
    <row r="11" spans="3:19">
      <c r="C11" s="2" t="s">
        <v>661</v>
      </c>
      <c r="D11" s="2">
        <v>48</v>
      </c>
      <c r="E11" s="2" t="s">
        <v>657</v>
      </c>
      <c r="F11" s="181">
        <v>756271.84</v>
      </c>
      <c r="G11" s="96" t="b">
        <f t="shared" si="0"/>
        <v>1</v>
      </c>
      <c r="H11" s="96" t="b">
        <f t="shared" si="1"/>
        <v>1</v>
      </c>
      <c r="I11" s="2"/>
      <c r="J11" s="2"/>
      <c r="K11" s="7">
        <v>48</v>
      </c>
      <c r="L11" s="7">
        <v>756271.84</v>
      </c>
    </row>
    <row r="12" spans="3:19">
      <c r="C12" s="2" t="s">
        <v>662</v>
      </c>
      <c r="D12" s="2">
        <v>56</v>
      </c>
      <c r="E12" s="2" t="s">
        <v>657</v>
      </c>
      <c r="F12" s="181">
        <v>800723.6</v>
      </c>
      <c r="G12" s="96" t="b">
        <f t="shared" si="0"/>
        <v>1</v>
      </c>
      <c r="H12" s="96" t="b">
        <f t="shared" si="1"/>
        <v>1</v>
      </c>
      <c r="I12" s="2"/>
      <c r="J12" s="2"/>
      <c r="K12" s="7">
        <v>56</v>
      </c>
      <c r="L12" s="7">
        <v>800723.6</v>
      </c>
    </row>
    <row r="13" spans="3:19">
      <c r="C13" s="92" t="s">
        <v>438</v>
      </c>
      <c r="D13" s="92">
        <v>90</v>
      </c>
      <c r="E13" s="92" t="s">
        <v>659</v>
      </c>
      <c r="F13" s="184">
        <v>138058.35</v>
      </c>
      <c r="G13" s="96" t="b">
        <f t="shared" si="0"/>
        <v>1</v>
      </c>
      <c r="H13" s="96" t="b">
        <f t="shared" si="1"/>
        <v>1</v>
      </c>
      <c r="I13" s="92"/>
      <c r="J13" s="92"/>
      <c r="K13" s="176">
        <v>90</v>
      </c>
      <c r="L13" s="176">
        <v>138058.35</v>
      </c>
    </row>
    <row r="14" spans="3:19">
      <c r="C14" s="2" t="s">
        <v>663</v>
      </c>
      <c r="D14" s="2">
        <v>73</v>
      </c>
      <c r="E14" s="2" t="s">
        <v>657</v>
      </c>
      <c r="F14" s="181">
        <v>587619.64</v>
      </c>
      <c r="G14" s="96" t="b">
        <f t="shared" si="0"/>
        <v>1</v>
      </c>
      <c r="H14" s="96" t="b">
        <f t="shared" si="1"/>
        <v>1</v>
      </c>
      <c r="I14" s="2"/>
      <c r="J14" s="2"/>
      <c r="K14" s="7">
        <v>73</v>
      </c>
      <c r="L14" s="7">
        <v>587619.64</v>
      </c>
    </row>
    <row r="15" spans="3:19">
      <c r="C15" s="92" t="s">
        <v>664</v>
      </c>
      <c r="D15" s="92">
        <v>192</v>
      </c>
      <c r="E15" s="92" t="s">
        <v>659</v>
      </c>
      <c r="F15" s="184">
        <v>2229936.84</v>
      </c>
      <c r="G15" s="96" t="b">
        <f t="shared" si="0"/>
        <v>1</v>
      </c>
      <c r="H15" s="96" t="b">
        <f t="shared" si="1"/>
        <v>1</v>
      </c>
      <c r="I15" s="92"/>
      <c r="J15" s="92"/>
      <c r="K15" s="176">
        <v>192</v>
      </c>
      <c r="L15" s="176">
        <v>2229936.84</v>
      </c>
    </row>
    <row r="16" spans="3:19">
      <c r="C16" s="92" t="s">
        <v>665</v>
      </c>
      <c r="D16" s="92">
        <v>26</v>
      </c>
      <c r="E16" s="92" t="s">
        <v>659</v>
      </c>
      <c r="F16" s="184">
        <v>289574</v>
      </c>
      <c r="G16" s="96" t="b">
        <f t="shared" si="0"/>
        <v>1</v>
      </c>
      <c r="H16" s="96" t="b">
        <f t="shared" si="1"/>
        <v>1</v>
      </c>
      <c r="I16" s="92"/>
      <c r="J16" s="92"/>
      <c r="K16" s="176">
        <v>26</v>
      </c>
      <c r="L16" s="176">
        <v>289574</v>
      </c>
    </row>
    <row r="17" spans="3:12">
      <c r="C17" s="2" t="s">
        <v>666</v>
      </c>
      <c r="D17" s="2">
        <v>17</v>
      </c>
      <c r="E17" s="2" t="s">
        <v>657</v>
      </c>
      <c r="F17" s="181">
        <v>160181.35</v>
      </c>
      <c r="G17" s="96" t="b">
        <f t="shared" si="0"/>
        <v>1</v>
      </c>
      <c r="H17" s="96" t="b">
        <f t="shared" si="1"/>
        <v>1</v>
      </c>
      <c r="I17" s="2"/>
      <c r="J17" s="2"/>
      <c r="K17" s="7">
        <v>17</v>
      </c>
      <c r="L17" s="7">
        <v>160181.35</v>
      </c>
    </row>
    <row r="18" spans="3:12">
      <c r="C18" s="92" t="s">
        <v>667</v>
      </c>
      <c r="D18" s="92">
        <v>50</v>
      </c>
      <c r="E18" s="92" t="s">
        <v>659</v>
      </c>
      <c r="F18" s="184">
        <v>396567.4</v>
      </c>
      <c r="G18" s="96" t="b">
        <f t="shared" si="0"/>
        <v>1</v>
      </c>
      <c r="H18" s="96" t="b">
        <f t="shared" si="1"/>
        <v>1</v>
      </c>
      <c r="I18" s="92"/>
      <c r="J18" s="92"/>
      <c r="K18" s="176">
        <v>50</v>
      </c>
      <c r="L18" s="176">
        <v>396567.4</v>
      </c>
    </row>
    <row r="19" spans="3:12">
      <c r="C19" s="2" t="s">
        <v>668</v>
      </c>
      <c r="D19" s="2">
        <v>16</v>
      </c>
      <c r="E19" s="2" t="s">
        <v>657</v>
      </c>
      <c r="F19" s="181">
        <v>177442.28</v>
      </c>
      <c r="G19" s="96" t="b">
        <f t="shared" si="0"/>
        <v>1</v>
      </c>
      <c r="H19" s="96" t="b">
        <f t="shared" si="1"/>
        <v>1</v>
      </c>
      <c r="I19" s="2"/>
      <c r="J19" s="2"/>
      <c r="K19" s="7">
        <v>16</v>
      </c>
      <c r="L19" s="7">
        <v>177442.28</v>
      </c>
    </row>
    <row r="20" spans="3:12">
      <c r="C20" s="92" t="s">
        <v>669</v>
      </c>
      <c r="D20" s="92">
        <v>60</v>
      </c>
      <c r="E20" s="92" t="s">
        <v>659</v>
      </c>
      <c r="F20" s="184">
        <v>633829.84</v>
      </c>
      <c r="G20" s="96" t="b">
        <f t="shared" si="0"/>
        <v>1</v>
      </c>
      <c r="H20" s="96" t="b">
        <f t="shared" si="1"/>
        <v>1</v>
      </c>
      <c r="I20" s="92"/>
      <c r="J20" s="92"/>
      <c r="K20" s="176">
        <v>60</v>
      </c>
      <c r="L20" s="176">
        <v>633829.84</v>
      </c>
    </row>
    <row r="21" spans="3:12">
      <c r="C21" s="2" t="s">
        <v>446</v>
      </c>
      <c r="D21" s="2">
        <v>30</v>
      </c>
      <c r="E21" s="2" t="s">
        <v>657</v>
      </c>
      <c r="F21" s="181">
        <v>339503.32</v>
      </c>
      <c r="G21" s="96" t="b">
        <f t="shared" si="0"/>
        <v>1</v>
      </c>
      <c r="H21" s="96" t="b">
        <f t="shared" si="1"/>
        <v>1</v>
      </c>
      <c r="I21" s="2"/>
      <c r="J21" s="2"/>
      <c r="K21" s="7">
        <v>30</v>
      </c>
      <c r="L21" s="7">
        <v>339503.32</v>
      </c>
    </row>
    <row r="22" spans="3:12">
      <c r="C22" s="92" t="s">
        <v>670</v>
      </c>
      <c r="D22" s="92">
        <v>50</v>
      </c>
      <c r="E22" s="92" t="s">
        <v>659</v>
      </c>
      <c r="F22" s="184">
        <v>485342.4</v>
      </c>
      <c r="G22" s="96" t="b">
        <f t="shared" si="0"/>
        <v>1</v>
      </c>
      <c r="H22" s="96" t="b">
        <f t="shared" si="1"/>
        <v>1</v>
      </c>
      <c r="I22" s="92"/>
      <c r="J22" s="92"/>
      <c r="K22" s="176">
        <v>50</v>
      </c>
      <c r="L22" s="176">
        <v>485342.4</v>
      </c>
    </row>
    <row r="23" spans="3:12">
      <c r="C23" s="92" t="s">
        <v>671</v>
      </c>
      <c r="D23" s="92">
        <v>48</v>
      </c>
      <c r="E23" s="92" t="s">
        <v>659</v>
      </c>
      <c r="F23" s="184">
        <v>370471.5</v>
      </c>
      <c r="G23" s="96" t="b">
        <f t="shared" si="0"/>
        <v>1</v>
      </c>
      <c r="H23" s="96" t="b">
        <f t="shared" si="1"/>
        <v>1</v>
      </c>
      <c r="I23" s="92"/>
      <c r="J23" s="92"/>
      <c r="K23" s="176">
        <v>48</v>
      </c>
      <c r="L23" s="176">
        <v>370471.5</v>
      </c>
    </row>
    <row r="24" spans="3:12">
      <c r="C24" s="2" t="s">
        <v>672</v>
      </c>
      <c r="D24" s="2">
        <v>5</v>
      </c>
      <c r="E24" s="2" t="s">
        <v>657</v>
      </c>
      <c r="F24" s="181">
        <v>62869.04</v>
      </c>
      <c r="G24" s="96" t="b">
        <f t="shared" si="0"/>
        <v>1</v>
      </c>
      <c r="H24" s="96" t="b">
        <f t="shared" si="1"/>
        <v>1</v>
      </c>
      <c r="I24" s="2"/>
      <c r="J24" s="2"/>
      <c r="K24" s="7">
        <v>5</v>
      </c>
      <c r="L24" s="7">
        <v>62869.04</v>
      </c>
    </row>
    <row r="25" spans="3:12">
      <c r="C25" s="2" t="s">
        <v>673</v>
      </c>
      <c r="D25" s="2">
        <v>4</v>
      </c>
      <c r="E25" s="2" t="s">
        <v>657</v>
      </c>
      <c r="F25" s="181">
        <v>59114.8</v>
      </c>
      <c r="G25" s="96" t="b">
        <f t="shared" si="0"/>
        <v>1</v>
      </c>
      <c r="H25" s="96" t="b">
        <f t="shared" si="1"/>
        <v>1</v>
      </c>
      <c r="I25" s="2"/>
      <c r="J25" s="2"/>
      <c r="K25" s="7">
        <v>4</v>
      </c>
      <c r="L25" s="7">
        <v>59114.8</v>
      </c>
    </row>
    <row r="26" spans="3:12">
      <c r="C26" s="92" t="s">
        <v>451</v>
      </c>
      <c r="D26" s="92">
        <v>144</v>
      </c>
      <c r="E26" s="92" t="s">
        <v>659</v>
      </c>
      <c r="F26" s="184">
        <v>737479.96</v>
      </c>
      <c r="G26" s="96" t="b">
        <f t="shared" si="0"/>
        <v>1</v>
      </c>
      <c r="H26" s="96" t="b">
        <f t="shared" si="1"/>
        <v>1</v>
      </c>
      <c r="I26" s="92"/>
      <c r="J26" s="92"/>
      <c r="K26" s="176">
        <v>144</v>
      </c>
      <c r="L26" s="176">
        <v>737479.96</v>
      </c>
    </row>
    <row r="27" spans="3:12">
      <c r="C27" s="10" t="s">
        <v>674</v>
      </c>
      <c r="D27" s="10">
        <v>7</v>
      </c>
      <c r="E27" s="10" t="s">
        <v>657</v>
      </c>
      <c r="F27" s="182">
        <v>96162.559999999998</v>
      </c>
      <c r="G27" s="96" t="b">
        <f t="shared" si="0"/>
        <v>1</v>
      </c>
      <c r="H27" s="96" t="b">
        <f t="shared" si="1"/>
        <v>1</v>
      </c>
      <c r="I27" s="10"/>
      <c r="J27" s="10"/>
      <c r="K27" s="7">
        <v>7</v>
      </c>
      <c r="L27" s="7">
        <v>96162.559999999998</v>
      </c>
    </row>
    <row r="28" spans="3:12">
      <c r="C28" s="92" t="s">
        <v>453</v>
      </c>
      <c r="D28" s="92">
        <v>97</v>
      </c>
      <c r="E28" s="92" t="s">
        <v>659</v>
      </c>
      <c r="F28" s="184">
        <v>957068.72</v>
      </c>
      <c r="G28" s="96" t="b">
        <f t="shared" si="0"/>
        <v>1</v>
      </c>
      <c r="H28" s="96" t="b">
        <f t="shared" si="1"/>
        <v>1</v>
      </c>
      <c r="I28" s="92"/>
      <c r="J28" s="92"/>
      <c r="K28" s="176">
        <v>97</v>
      </c>
      <c r="L28" s="176">
        <v>957068.72</v>
      </c>
    </row>
    <row r="29" spans="3:12">
      <c r="C29" s="92" t="s">
        <v>675</v>
      </c>
      <c r="D29" s="92">
        <v>128</v>
      </c>
      <c r="E29" s="92" t="s">
        <v>659</v>
      </c>
      <c r="F29" s="184">
        <v>1279844.96</v>
      </c>
      <c r="G29" s="96" t="b">
        <f t="shared" si="0"/>
        <v>1</v>
      </c>
      <c r="H29" s="96" t="b">
        <f t="shared" si="1"/>
        <v>1</v>
      </c>
      <c r="I29" s="92"/>
      <c r="J29" s="92"/>
      <c r="K29" s="176">
        <v>128</v>
      </c>
      <c r="L29" s="176">
        <v>1279844.96</v>
      </c>
    </row>
    <row r="30" spans="3:12">
      <c r="C30" s="96" t="s">
        <v>455</v>
      </c>
      <c r="D30" s="96">
        <v>16</v>
      </c>
      <c r="E30" s="96" t="s">
        <v>659</v>
      </c>
      <c r="F30" s="180">
        <v>84476.6</v>
      </c>
      <c r="G30" s="96" t="b">
        <f t="shared" si="0"/>
        <v>1</v>
      </c>
      <c r="H30" s="96" t="b">
        <f t="shared" si="1"/>
        <v>1</v>
      </c>
      <c r="I30" s="96"/>
      <c r="J30" s="96"/>
      <c r="K30" s="176">
        <v>16</v>
      </c>
      <c r="L30" s="176">
        <v>84476.6</v>
      </c>
    </row>
    <row r="31" spans="3:12">
      <c r="C31" s="2" t="s">
        <v>676</v>
      </c>
      <c r="D31" s="2">
        <v>2</v>
      </c>
      <c r="E31" s="2" t="s">
        <v>657</v>
      </c>
      <c r="F31" s="181">
        <v>38255.879999999997</v>
      </c>
      <c r="G31" s="96" t="b">
        <f t="shared" si="0"/>
        <v>1</v>
      </c>
      <c r="H31" s="96" t="b">
        <f t="shared" si="1"/>
        <v>1</v>
      </c>
      <c r="I31" s="2"/>
      <c r="J31" s="2"/>
      <c r="K31" s="7">
        <v>2</v>
      </c>
      <c r="L31" s="7">
        <v>38255.879999999997</v>
      </c>
    </row>
    <row r="32" spans="3:12">
      <c r="C32" s="96" t="s">
        <v>457</v>
      </c>
      <c r="D32" s="96">
        <v>218</v>
      </c>
      <c r="E32" s="96" t="s">
        <v>659</v>
      </c>
      <c r="F32" s="180">
        <v>872438.88</v>
      </c>
      <c r="G32" s="96" t="b">
        <f t="shared" si="0"/>
        <v>1</v>
      </c>
      <c r="H32" s="96" t="b">
        <f t="shared" si="1"/>
        <v>1</v>
      </c>
      <c r="I32" s="96"/>
      <c r="J32" s="96"/>
      <c r="K32" s="176">
        <v>218</v>
      </c>
      <c r="L32" s="176">
        <v>872438.88</v>
      </c>
    </row>
    <row r="33" spans="3:12">
      <c r="C33" s="2" t="s">
        <v>677</v>
      </c>
      <c r="D33" s="2">
        <v>28</v>
      </c>
      <c r="E33" s="2" t="s">
        <v>657</v>
      </c>
      <c r="F33" s="181">
        <v>278427.84000000003</v>
      </c>
      <c r="G33" s="96" t="b">
        <f t="shared" si="0"/>
        <v>1</v>
      </c>
      <c r="H33" s="96" t="b">
        <f t="shared" si="1"/>
        <v>1</v>
      </c>
      <c r="I33" s="2"/>
      <c r="J33" s="2"/>
      <c r="K33" s="7">
        <v>28</v>
      </c>
      <c r="L33" s="7">
        <v>278427.84000000003</v>
      </c>
    </row>
    <row r="34" spans="3:12">
      <c r="C34" s="2" t="s">
        <v>678</v>
      </c>
      <c r="D34" s="2">
        <v>8</v>
      </c>
      <c r="E34" s="2" t="s">
        <v>657</v>
      </c>
      <c r="F34" s="181">
        <v>198003.68</v>
      </c>
      <c r="G34" s="96" t="b">
        <f t="shared" si="0"/>
        <v>1</v>
      </c>
      <c r="H34" s="96" t="b">
        <f t="shared" si="1"/>
        <v>1</v>
      </c>
      <c r="I34" s="2"/>
      <c r="J34" s="2"/>
      <c r="K34" s="7">
        <v>8</v>
      </c>
      <c r="L34" s="7">
        <v>198003.68</v>
      </c>
    </row>
    <row r="35" spans="3:12">
      <c r="C35" s="96" t="s">
        <v>679</v>
      </c>
      <c r="D35" s="96">
        <v>30</v>
      </c>
      <c r="E35" s="96" t="s">
        <v>659</v>
      </c>
      <c r="F35" s="180">
        <v>47296.4</v>
      </c>
      <c r="G35" s="96" t="b">
        <f t="shared" si="0"/>
        <v>1</v>
      </c>
      <c r="H35" s="96" t="b">
        <f t="shared" si="1"/>
        <v>1</v>
      </c>
      <c r="I35" s="96"/>
      <c r="J35" s="96"/>
      <c r="K35" s="176">
        <v>30</v>
      </c>
      <c r="L35" s="176">
        <v>47296.4</v>
      </c>
    </row>
    <row r="36" spans="3:12">
      <c r="C36" s="177"/>
      <c r="D36" s="177"/>
      <c r="E36" s="177"/>
      <c r="F36" s="177"/>
      <c r="G36" s="177"/>
      <c r="H36" s="177"/>
      <c r="I36" s="177"/>
      <c r="J36" s="177"/>
      <c r="K36" s="178">
        <f>SUBTOTAL(9,K3:K35)</f>
        <v>2173</v>
      </c>
      <c r="L36" s="179">
        <f>SUBTOTAL(9,L3:L35)</f>
        <v>17237125.320000004</v>
      </c>
    </row>
    <row r="38" spans="3:12">
      <c r="L38" s="7"/>
    </row>
    <row r="39" spans="3:12">
      <c r="K39" s="17">
        <f>SUM(K36,R6,0)</f>
        <v>2182</v>
      </c>
      <c r="L39" s="7">
        <f>SUM(S6,L36,)</f>
        <v>17359109.160000004</v>
      </c>
    </row>
    <row r="40" spans="3:12">
      <c r="L40" s="15"/>
    </row>
    <row r="41" spans="3:12">
      <c r="L41" s="15">
        <v>3665303.56</v>
      </c>
    </row>
  </sheetData>
  <autoFilter ref="C2:L35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C3:E25"/>
  <sheetViews>
    <sheetView workbookViewId="0">
      <selection activeCell="G25" sqref="G24:G25"/>
    </sheetView>
  </sheetViews>
  <sheetFormatPr baseColWidth="10" defaultColWidth="8.83203125" defaultRowHeight="14" x14ac:dyDescent="0"/>
  <cols>
    <col min="3" max="3" width="30.1640625" bestFit="1" customWidth="1"/>
    <col min="4" max="4" width="9.6640625" bestFit="1" customWidth="1"/>
    <col min="5" max="5" width="19" bestFit="1" customWidth="1"/>
  </cols>
  <sheetData>
    <row r="3" spans="3:5">
      <c r="C3" s="1" t="s">
        <v>143</v>
      </c>
      <c r="D3" t="s">
        <v>199</v>
      </c>
      <c r="E3" t="s">
        <v>198</v>
      </c>
    </row>
    <row r="4" spans="3:5" hidden="1">
      <c r="C4" s="2" t="s">
        <v>144</v>
      </c>
      <c r="D4" s="7">
        <v>6</v>
      </c>
      <c r="E4" s="7">
        <v>1777.83</v>
      </c>
    </row>
    <row r="5" spans="3:5" hidden="1">
      <c r="C5" s="2" t="s">
        <v>145</v>
      </c>
      <c r="D5" s="7">
        <v>6</v>
      </c>
      <c r="E5" s="7">
        <v>77253.240000000005</v>
      </c>
    </row>
    <row r="6" spans="3:5" hidden="1">
      <c r="C6" s="10" t="s">
        <v>146</v>
      </c>
      <c r="D6" s="7">
        <v>2</v>
      </c>
      <c r="E6" s="7">
        <v>44000.32</v>
      </c>
    </row>
    <row r="7" spans="3:5" hidden="1">
      <c r="C7" s="2" t="s">
        <v>147</v>
      </c>
      <c r="D7" s="7">
        <v>8</v>
      </c>
      <c r="E7" s="7">
        <v>110626.84</v>
      </c>
    </row>
    <row r="8" spans="3:5" hidden="1">
      <c r="C8" s="2" t="s">
        <v>148</v>
      </c>
      <c r="D8" s="7">
        <v>11</v>
      </c>
      <c r="E8" s="7">
        <v>26606.720000000001</v>
      </c>
    </row>
    <row r="9" spans="3:5" hidden="1">
      <c r="C9" s="2" t="s">
        <v>149</v>
      </c>
      <c r="D9" s="7">
        <v>4</v>
      </c>
      <c r="E9" s="7">
        <v>74166.759999999995</v>
      </c>
    </row>
    <row r="10" spans="3:5">
      <c r="C10" s="2" t="s">
        <v>150</v>
      </c>
      <c r="D10" s="7">
        <v>8</v>
      </c>
      <c r="E10" s="7">
        <v>75546.36</v>
      </c>
    </row>
    <row r="11" spans="3:5">
      <c r="C11" s="10" t="s">
        <v>151</v>
      </c>
      <c r="D11" s="7">
        <v>2</v>
      </c>
      <c r="E11" s="7">
        <v>19176.32</v>
      </c>
    </row>
    <row r="12" spans="3:5">
      <c r="C12" s="2" t="s">
        <v>152</v>
      </c>
      <c r="D12" s="7">
        <v>24</v>
      </c>
      <c r="E12" s="7">
        <v>324609.40000000002</v>
      </c>
    </row>
    <row r="13" spans="3:5">
      <c r="C13" s="10" t="s">
        <v>153</v>
      </c>
      <c r="D13" s="7">
        <v>48</v>
      </c>
      <c r="E13" s="7">
        <v>505038.28</v>
      </c>
    </row>
    <row r="14" spans="3:5">
      <c r="C14" s="10" t="s">
        <v>154</v>
      </c>
      <c r="D14" s="7">
        <v>97</v>
      </c>
      <c r="E14" s="7">
        <v>979885.96</v>
      </c>
    </row>
    <row r="15" spans="3:5">
      <c r="C15" s="2" t="s">
        <v>155</v>
      </c>
      <c r="D15" s="7">
        <v>52</v>
      </c>
      <c r="E15" s="7">
        <v>322907</v>
      </c>
    </row>
    <row r="16" spans="3:5">
      <c r="C16" s="10" t="s">
        <v>156</v>
      </c>
      <c r="D16" s="7">
        <v>93</v>
      </c>
      <c r="E16" s="7">
        <v>891607.48</v>
      </c>
    </row>
    <row r="17" spans="3:5">
      <c r="C17" s="2" t="s">
        <v>157</v>
      </c>
      <c r="D17" s="7">
        <v>268</v>
      </c>
      <c r="E17" s="7">
        <v>4893207.6399999997</v>
      </c>
    </row>
    <row r="18" spans="3:5">
      <c r="C18" s="2" t="s">
        <v>158</v>
      </c>
      <c r="D18" s="7">
        <v>5988</v>
      </c>
      <c r="E18" s="7">
        <v>18039976.879999999</v>
      </c>
    </row>
    <row r="19" spans="3:5">
      <c r="C19">
        <v>9</v>
      </c>
      <c r="D19" s="14">
        <f>SUBTOTAL(9,D4:D18)</f>
        <v>6580</v>
      </c>
      <c r="E19" s="13">
        <f>SUBTOTAL(9,E4:E18)</f>
        <v>26051955.32</v>
      </c>
    </row>
    <row r="25" spans="3:5">
      <c r="E25" s="13"/>
    </row>
  </sheetData>
  <autoFilter ref="C3:E18">
    <filterColumn colId="0">
      <filters>
        <filter val="MA‐015 8 Severe 75,546.36"/>
        <filter val="MA‐015A 2 Severe 19,176.32"/>
        <filter val="MA‐016 24 Severe 324,609.40"/>
        <filter val="MA‐016A 48 Severe 505,038.28"/>
        <filter val="MA‐016B 97 Severe 979,885.96"/>
        <filter val="MA‐017 52 Severe 322,907.00"/>
        <filter val="MA‐017A 93 Severe 891,607.48"/>
        <filter val="MA‐018 268 Severe 4,893,207.64"/>
        <filter val="MA‐019 5,988 Severe 18,039,976.88"/>
      </filters>
    </filterColumn>
  </autoFilter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C2:L45"/>
  <sheetViews>
    <sheetView topLeftCell="A2" workbookViewId="0">
      <selection activeCell="F51" sqref="F51"/>
    </sheetView>
  </sheetViews>
  <sheetFormatPr baseColWidth="10" defaultColWidth="8.83203125" defaultRowHeight="14" x14ac:dyDescent="0"/>
  <cols>
    <col min="3" max="3" width="34.33203125" bestFit="1" customWidth="1"/>
    <col min="5" max="5" width="19" bestFit="1" customWidth="1"/>
    <col min="10" max="10" width="34.33203125" bestFit="1" customWidth="1"/>
    <col min="12" max="12" width="10.1640625" bestFit="1" customWidth="1"/>
  </cols>
  <sheetData>
    <row r="2" spans="3:5">
      <c r="C2" s="1" t="s">
        <v>159</v>
      </c>
      <c r="D2" t="s">
        <v>200</v>
      </c>
      <c r="E2" t="s">
        <v>198</v>
      </c>
    </row>
    <row r="3" spans="3:5">
      <c r="C3" s="2" t="s">
        <v>160</v>
      </c>
      <c r="D3" s="7">
        <v>14</v>
      </c>
      <c r="E3" s="7">
        <v>229445.36</v>
      </c>
    </row>
    <row r="4" spans="3:5">
      <c r="C4" s="2" t="s">
        <v>161</v>
      </c>
      <c r="D4" s="7">
        <v>58</v>
      </c>
      <c r="E4" s="7">
        <v>602233.36</v>
      </c>
    </row>
    <row r="5" spans="3:5">
      <c r="C5" s="2" t="s">
        <v>162</v>
      </c>
      <c r="D5" s="7">
        <v>23</v>
      </c>
      <c r="E5" s="7">
        <v>337894.2</v>
      </c>
    </row>
    <row r="6" spans="3:5" hidden="1">
      <c r="C6" s="2" t="s">
        <v>163</v>
      </c>
      <c r="D6" s="7">
        <v>11</v>
      </c>
      <c r="E6" s="7">
        <v>61287.44</v>
      </c>
    </row>
    <row r="7" spans="3:5">
      <c r="C7" s="2" t="s">
        <v>164</v>
      </c>
      <c r="D7" s="7">
        <v>50</v>
      </c>
      <c r="E7" s="7">
        <v>690405.36</v>
      </c>
    </row>
    <row r="8" spans="3:5">
      <c r="C8" s="2" t="s">
        <v>165</v>
      </c>
      <c r="D8" s="7">
        <v>40</v>
      </c>
      <c r="E8" s="7">
        <v>624066.52</v>
      </c>
    </row>
    <row r="9" spans="3:5" hidden="1">
      <c r="C9" s="2" t="s">
        <v>166</v>
      </c>
      <c r="D9" s="7">
        <v>1.6</v>
      </c>
      <c r="E9" s="7">
        <v>19707.84</v>
      </c>
    </row>
    <row r="10" spans="3:5">
      <c r="C10" s="2" t="s">
        <v>167</v>
      </c>
      <c r="D10" s="7">
        <v>17</v>
      </c>
      <c r="E10" s="7">
        <v>82458.320000000007</v>
      </c>
    </row>
    <row r="11" spans="3:5">
      <c r="C11" s="2" t="s">
        <v>168</v>
      </c>
      <c r="D11" s="7">
        <v>212</v>
      </c>
      <c r="E11" s="7">
        <v>1719428.72</v>
      </c>
    </row>
    <row r="12" spans="3:5" hidden="1">
      <c r="C12" s="2" t="s">
        <v>169</v>
      </c>
      <c r="D12" s="7">
        <v>4</v>
      </c>
      <c r="E12" s="7">
        <v>24721.88</v>
      </c>
    </row>
    <row r="13" spans="3:5" hidden="1">
      <c r="C13" s="2" t="s">
        <v>170</v>
      </c>
      <c r="D13" s="7">
        <v>53</v>
      </c>
      <c r="E13" s="7">
        <v>356953.8</v>
      </c>
    </row>
    <row r="14" spans="3:5" hidden="1">
      <c r="C14" s="2" t="s">
        <v>171</v>
      </c>
      <c r="D14" s="7">
        <v>17</v>
      </c>
      <c r="E14" s="7">
        <v>266388.02</v>
      </c>
    </row>
    <row r="15" spans="3:5" hidden="1">
      <c r="C15" s="2" t="s">
        <v>172</v>
      </c>
      <c r="D15" s="7">
        <v>29</v>
      </c>
      <c r="E15" s="7">
        <v>556988.56000000006</v>
      </c>
    </row>
    <row r="16" spans="3:5" hidden="1">
      <c r="C16" s="2" t="s">
        <v>173</v>
      </c>
      <c r="D16" s="7">
        <v>7</v>
      </c>
      <c r="E16" s="7">
        <v>116723.95</v>
      </c>
    </row>
    <row r="17" spans="3:12" hidden="1">
      <c r="C17" s="2" t="s">
        <v>174</v>
      </c>
      <c r="D17" s="7">
        <v>14</v>
      </c>
      <c r="E17" s="7">
        <v>112607.31</v>
      </c>
    </row>
    <row r="18" spans="3:12" hidden="1">
      <c r="C18" s="2" t="s">
        <v>175</v>
      </c>
      <c r="D18" s="7">
        <v>13</v>
      </c>
      <c r="E18" s="7">
        <v>93696.09</v>
      </c>
      <c r="J18" s="2" t="s">
        <v>176</v>
      </c>
      <c r="K18" s="7">
        <v>15</v>
      </c>
      <c r="L18" s="7">
        <v>128054.56</v>
      </c>
    </row>
    <row r="19" spans="3:12">
      <c r="C19" s="2" t="s">
        <v>176</v>
      </c>
      <c r="D19" s="7">
        <v>15</v>
      </c>
      <c r="E19" s="7">
        <v>128054.56</v>
      </c>
    </row>
    <row r="20" spans="3:12" hidden="1">
      <c r="C20" s="2" t="s">
        <v>177</v>
      </c>
      <c r="D20" s="7">
        <v>7</v>
      </c>
      <c r="E20" s="7">
        <v>117433.89</v>
      </c>
    </row>
    <row r="21" spans="3:12" hidden="1">
      <c r="C21" s="2" t="s">
        <v>178</v>
      </c>
      <c r="D21" s="7">
        <v>7</v>
      </c>
      <c r="E21" s="7">
        <v>57831.96</v>
      </c>
    </row>
    <row r="22" spans="3:12" hidden="1">
      <c r="C22" s="2" t="s">
        <v>179</v>
      </c>
      <c r="D22" s="7">
        <v>18</v>
      </c>
      <c r="E22" s="7">
        <v>65628.12</v>
      </c>
    </row>
    <row r="23" spans="3:12" hidden="1">
      <c r="C23" s="2" t="s">
        <v>180</v>
      </c>
      <c r="D23" s="7">
        <v>12</v>
      </c>
      <c r="E23" s="7">
        <v>122211.36</v>
      </c>
    </row>
    <row r="24" spans="3:12" hidden="1">
      <c r="C24" s="2" t="s">
        <v>181</v>
      </c>
      <c r="D24" s="7">
        <v>7</v>
      </c>
      <c r="E24" s="7">
        <v>87407.6</v>
      </c>
    </row>
    <row r="25" spans="3:12" hidden="1">
      <c r="C25" s="2" t="s">
        <v>182</v>
      </c>
      <c r="D25" s="7">
        <v>16</v>
      </c>
      <c r="E25" s="7">
        <v>128008.2</v>
      </c>
    </row>
    <row r="26" spans="3:12" hidden="1">
      <c r="C26" s="2" t="s">
        <v>183</v>
      </c>
      <c r="D26" s="7">
        <v>10</v>
      </c>
      <c r="E26" s="7">
        <v>101810.36</v>
      </c>
    </row>
    <row r="27" spans="3:12" hidden="1">
      <c r="C27" s="2" t="s">
        <v>184</v>
      </c>
      <c r="D27" s="7">
        <v>4</v>
      </c>
      <c r="E27" s="7">
        <v>39602.1</v>
      </c>
    </row>
    <row r="28" spans="3:12">
      <c r="C28" s="2" t="s">
        <v>185</v>
      </c>
      <c r="D28" s="7">
        <v>25</v>
      </c>
      <c r="E28" s="7">
        <v>60958.95</v>
      </c>
    </row>
    <row r="29" spans="3:12" hidden="1">
      <c r="C29" s="2" t="s">
        <v>186</v>
      </c>
      <c r="D29" s="7">
        <v>5</v>
      </c>
      <c r="E29" s="7">
        <v>33138.160000000003</v>
      </c>
    </row>
    <row r="30" spans="3:12" hidden="1">
      <c r="C30" s="2" t="s">
        <v>187</v>
      </c>
      <c r="D30" s="7">
        <v>12</v>
      </c>
      <c r="E30" s="7">
        <v>63242.85</v>
      </c>
    </row>
    <row r="31" spans="3:12" hidden="1">
      <c r="C31" s="2" t="s">
        <v>188</v>
      </c>
      <c r="D31" s="7">
        <v>15</v>
      </c>
      <c r="E31" s="7">
        <v>128716.84</v>
      </c>
    </row>
    <row r="32" spans="3:12" hidden="1">
      <c r="C32" s="2" t="s">
        <v>189</v>
      </c>
      <c r="D32" s="7">
        <v>6</v>
      </c>
      <c r="E32" s="7">
        <v>46276.9</v>
      </c>
    </row>
    <row r="33" spans="3:5" hidden="1">
      <c r="C33" s="2" t="s">
        <v>190</v>
      </c>
      <c r="D33" s="7">
        <v>2</v>
      </c>
      <c r="E33" s="7">
        <v>28237.87</v>
      </c>
    </row>
    <row r="34" spans="3:5">
      <c r="C34" s="2" t="s">
        <v>191</v>
      </c>
      <c r="D34" s="7">
        <v>9</v>
      </c>
      <c r="E34" s="7">
        <v>53290.05</v>
      </c>
    </row>
    <row r="35" spans="3:5" hidden="1">
      <c r="C35" s="2" t="s">
        <v>192</v>
      </c>
      <c r="D35" s="7">
        <v>40</v>
      </c>
      <c r="E35" s="7">
        <v>89261.56</v>
      </c>
    </row>
    <row r="36" spans="3:5" hidden="1">
      <c r="C36" s="2" t="s">
        <v>193</v>
      </c>
      <c r="D36" s="7">
        <v>22</v>
      </c>
      <c r="E36" s="7">
        <v>149176</v>
      </c>
    </row>
    <row r="37" spans="3:5" hidden="1">
      <c r="C37" s="2" t="s">
        <v>194</v>
      </c>
      <c r="D37" s="7">
        <v>14</v>
      </c>
      <c r="E37" s="7">
        <v>78625</v>
      </c>
    </row>
    <row r="38" spans="3:5" hidden="1">
      <c r="C38" s="2" t="s">
        <v>195</v>
      </c>
      <c r="D38" s="7">
        <v>15</v>
      </c>
      <c r="E38" s="7">
        <v>25992.639999999999</v>
      </c>
    </row>
    <row r="39" spans="3:5" hidden="1">
      <c r="C39" s="2" t="s">
        <v>196</v>
      </c>
      <c r="D39" s="7">
        <v>12</v>
      </c>
      <c r="E39" s="7">
        <v>48024.68</v>
      </c>
    </row>
    <row r="40" spans="3:5" hidden="1">
      <c r="C40" s="2" t="s">
        <v>197</v>
      </c>
      <c r="D40" s="7">
        <v>13</v>
      </c>
      <c r="E40" s="7">
        <v>133546.44</v>
      </c>
    </row>
    <row r="41" spans="3:5" hidden="1">
      <c r="D41" s="9"/>
      <c r="E41" s="9"/>
    </row>
    <row r="42" spans="3:5" hidden="1">
      <c r="C42" s="12"/>
      <c r="D42" s="9"/>
      <c r="E42" s="9"/>
    </row>
    <row r="43" spans="3:5" hidden="1">
      <c r="C43" s="12"/>
      <c r="D43" s="9"/>
      <c r="E43" s="9"/>
    </row>
    <row r="44" spans="3:5" hidden="1">
      <c r="C44" s="12">
        <v>28</v>
      </c>
      <c r="D44" s="12">
        <v>386.6</v>
      </c>
      <c r="E44" s="13">
        <v>3153247.42</v>
      </c>
    </row>
    <row r="45" spans="3:5">
      <c r="D45" s="12">
        <v>463</v>
      </c>
      <c r="E45" s="9">
        <v>4258235.4000000004</v>
      </c>
    </row>
  </sheetData>
  <autoFilter ref="C2:E44">
    <filterColumn colId="0">
      <filters>
        <filter val="MC‐007 14 Severe 229,445.36"/>
        <filter val="MC‐009 58 Severe 602,233.36"/>
        <filter val="MC‐009.1 23 Severe 337,894.20"/>
        <filter val="MC‐010 50 Severe 690,405.36"/>
        <filter val="MC‐011 40 Severe 624,066.52"/>
        <filter val="MC‐015.1 17 Severe 82,458.32"/>
        <filter val="MC‐015.2 212 Severe 1,719,428.72"/>
        <filter val="MC‐022 15 Severelly Affected 128,054.56"/>
        <filter val="MC‐032 25 Severe 60,958.95"/>
        <filter val="MC‐039 9 Severe 53,290.05"/>
      </filters>
    </filterColumn>
  </autoFilter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9"/>
  <sheetViews>
    <sheetView topLeftCell="A3" workbookViewId="0">
      <selection activeCell="H13" sqref="H13"/>
    </sheetView>
  </sheetViews>
  <sheetFormatPr baseColWidth="10" defaultColWidth="8.83203125" defaultRowHeight="14" x14ac:dyDescent="0"/>
  <cols>
    <col min="3" max="3" width="34.6640625" bestFit="1" customWidth="1"/>
    <col min="4" max="4" width="9.6640625" bestFit="1" customWidth="1"/>
    <col min="5" max="5" width="19" bestFit="1" customWidth="1"/>
  </cols>
  <sheetData>
    <row r="2" spans="3:5">
      <c r="C2" s="1" t="s">
        <v>115</v>
      </c>
      <c r="D2" t="s">
        <v>199</v>
      </c>
      <c r="E2" t="s">
        <v>198</v>
      </c>
    </row>
    <row r="3" spans="3:5">
      <c r="C3" s="2" t="s">
        <v>116</v>
      </c>
      <c r="D3">
        <v>1</v>
      </c>
      <c r="E3" s="7">
        <v>25034.400000000001</v>
      </c>
    </row>
    <row r="4" spans="3:5">
      <c r="C4" s="2" t="s">
        <v>117</v>
      </c>
      <c r="D4">
        <v>21</v>
      </c>
      <c r="E4" s="7">
        <v>97742.79</v>
      </c>
    </row>
    <row r="5" spans="3:5">
      <c r="C5" s="10" t="s">
        <v>118</v>
      </c>
      <c r="D5">
        <v>5</v>
      </c>
      <c r="E5" s="7">
        <v>8096.04</v>
      </c>
    </row>
    <row r="6" spans="3:5">
      <c r="C6" s="10" t="s">
        <v>119</v>
      </c>
      <c r="D6">
        <v>5</v>
      </c>
      <c r="E6" s="8">
        <v>12931</v>
      </c>
    </row>
    <row r="7" spans="3:5">
      <c r="C7" s="2" t="s">
        <v>120</v>
      </c>
      <c r="D7">
        <v>22</v>
      </c>
      <c r="E7" s="7">
        <v>66368.479999999996</v>
      </c>
    </row>
    <row r="8" spans="3:5">
      <c r="C8" s="2" t="s">
        <v>121</v>
      </c>
      <c r="D8">
        <v>200</v>
      </c>
      <c r="E8" s="7">
        <v>1220671.8799999999</v>
      </c>
    </row>
    <row r="9" spans="3:5">
      <c r="C9" s="2" t="s">
        <v>122</v>
      </c>
      <c r="D9">
        <v>2</v>
      </c>
      <c r="E9" s="7">
        <v>8708.85</v>
      </c>
    </row>
    <row r="10" spans="3:5">
      <c r="C10" s="2" t="s">
        <v>123</v>
      </c>
      <c r="D10">
        <v>15</v>
      </c>
      <c r="E10" s="8">
        <v>3752</v>
      </c>
    </row>
    <row r="11" spans="3:5">
      <c r="C11" s="2" t="s">
        <v>124</v>
      </c>
      <c r="D11">
        <v>42</v>
      </c>
      <c r="E11" s="7">
        <v>45294.52</v>
      </c>
    </row>
    <row r="12" spans="3:5">
      <c r="C12" s="2" t="s">
        <v>125</v>
      </c>
      <c r="D12">
        <v>175</v>
      </c>
      <c r="E12" s="7">
        <v>857048.58</v>
      </c>
    </row>
    <row r="13" spans="3:5">
      <c r="C13" s="2" t="s">
        <v>126</v>
      </c>
      <c r="D13">
        <v>283</v>
      </c>
      <c r="E13" s="7">
        <v>3848749.12</v>
      </c>
    </row>
    <row r="14" spans="3:5">
      <c r="C14" s="2" t="s">
        <v>127</v>
      </c>
      <c r="D14">
        <v>103</v>
      </c>
      <c r="E14" s="7">
        <v>1410200.56</v>
      </c>
    </row>
    <row r="15" spans="3:5">
      <c r="C15" s="2" t="s">
        <v>128</v>
      </c>
      <c r="D15">
        <v>46</v>
      </c>
      <c r="E15" s="7">
        <v>50773.919999999998</v>
      </c>
    </row>
    <row r="16" spans="3:5">
      <c r="C16" s="2" t="s">
        <v>129</v>
      </c>
      <c r="D16">
        <v>70</v>
      </c>
      <c r="E16" s="7">
        <v>1329080.79</v>
      </c>
    </row>
    <row r="17" spans="3:5">
      <c r="C17" s="10" t="s">
        <v>130</v>
      </c>
      <c r="D17">
        <v>20</v>
      </c>
      <c r="E17" s="7">
        <v>325283.88</v>
      </c>
    </row>
    <row r="18" spans="3:5">
      <c r="C18" s="2" t="s">
        <v>131</v>
      </c>
      <c r="D18">
        <v>12</v>
      </c>
      <c r="E18" s="7">
        <v>130812.52</v>
      </c>
    </row>
    <row r="19" spans="3:5">
      <c r="C19" s="10" t="s">
        <v>132</v>
      </c>
      <c r="D19">
        <v>16</v>
      </c>
      <c r="E19" s="7">
        <v>76980.759999999995</v>
      </c>
    </row>
    <row r="20" spans="3:5">
      <c r="C20" s="2" t="s">
        <v>133</v>
      </c>
      <c r="D20">
        <v>6</v>
      </c>
      <c r="E20" s="7">
        <v>86680.44</v>
      </c>
    </row>
    <row r="21" spans="3:5">
      <c r="C21" s="2" t="s">
        <v>134</v>
      </c>
      <c r="D21">
        <v>4</v>
      </c>
      <c r="E21" s="7">
        <v>90230.32</v>
      </c>
    </row>
    <row r="22" spans="3:5">
      <c r="C22" s="2" t="s">
        <v>135</v>
      </c>
      <c r="D22">
        <v>8</v>
      </c>
      <c r="E22" s="7">
        <v>181460.16</v>
      </c>
    </row>
    <row r="23" spans="3:5">
      <c r="C23" s="2" t="s">
        <v>136</v>
      </c>
      <c r="D23">
        <v>34</v>
      </c>
      <c r="E23" s="7">
        <v>83116.240000000005</v>
      </c>
    </row>
    <row r="24" spans="3:5">
      <c r="C24" s="2" t="s">
        <v>137</v>
      </c>
      <c r="D24">
        <v>3</v>
      </c>
      <c r="E24" s="7">
        <v>50084.57</v>
      </c>
    </row>
    <row r="25" spans="3:5">
      <c r="C25" s="2" t="s">
        <v>138</v>
      </c>
      <c r="D25">
        <v>1</v>
      </c>
      <c r="E25" s="7">
        <v>16397.439999999999</v>
      </c>
    </row>
    <row r="26" spans="3:5">
      <c r="C26" s="12">
        <v>10</v>
      </c>
      <c r="D26" s="12">
        <f>SUBTOTAL(9,D3:D25)</f>
        <v>1094</v>
      </c>
      <c r="E26" s="13">
        <f>SUBTOTAL(9,E3:E25)</f>
        <v>10025499.26</v>
      </c>
    </row>
    <row r="29" spans="3:5">
      <c r="E29" s="15"/>
    </row>
  </sheetData>
  <autoFilter ref="C2:E25"/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Masterlist</vt:lpstr>
      <vt:lpstr>Tables</vt:lpstr>
      <vt:lpstr>VC Summary</vt:lpstr>
      <vt:lpstr>VC Raw</vt:lpstr>
      <vt:lpstr>MY Summary</vt:lpstr>
      <vt:lpstr>MY</vt:lpstr>
      <vt:lpstr>MA</vt:lpstr>
      <vt:lpstr>MC</vt:lpstr>
      <vt:lpstr>GG</vt:lpstr>
      <vt:lpstr>BA</vt:lpstr>
      <vt:lpstr>BO</vt:lpstr>
      <vt:lpstr>MN</vt:lpstr>
      <vt:lpstr>CA</vt:lpstr>
      <vt:lpstr>Summary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Liezyl Liton</cp:lastModifiedBy>
  <cp:lastPrinted>2017-08-30T20:23:08Z</cp:lastPrinted>
  <dcterms:created xsi:type="dcterms:W3CDTF">2017-07-27T15:05:33Z</dcterms:created>
  <dcterms:modified xsi:type="dcterms:W3CDTF">2017-09-04T17:19:11Z</dcterms:modified>
</cp:coreProperties>
</file>