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ocuments\Files\Investigation Division\Budget\"/>
    </mc:Choice>
  </mc:AlternateContent>
  <xr:revisionPtr revIDLastSave="0" documentId="13_ncr:1_{67D7FAEC-7198-4BBE-B46A-AF433986218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WFP 2023" sheetId="1" r:id="rId1"/>
    <sheet name="Sheet1" sheetId="2" r:id="rId2"/>
    <sheet name="DCT 2023" sheetId="3" r:id="rId3"/>
    <sheet name="PMF 2023" sheetId="4" r:id="rId4"/>
    <sheet name="PPMP" sheetId="5" r:id="rId5"/>
    <sheet name="Others" sheetId="6" state="hidden" r:id="rId6"/>
    <sheet name="Copy of DCT RCO Breakdown 2" sheetId="7" state="hidden" r:id="rId7"/>
    <sheet name="Copy of DCT RCO Breakdown 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1YwV0jGxmjz3u8rhHKce+HEAiOw=="/>
    </ext>
  </extLst>
</workbook>
</file>

<file path=xl/calcChain.xml><?xml version="1.0" encoding="utf-8"?>
<calcChain xmlns="http://schemas.openxmlformats.org/spreadsheetml/2006/main">
  <c r="I275" i="8" l="1"/>
  <c r="BQ254" i="8"/>
  <c r="BP254" i="8"/>
  <c r="BO254" i="8"/>
  <c r="BN254" i="8"/>
  <c r="BM254" i="8"/>
  <c r="BL254" i="8"/>
  <c r="BK254" i="8"/>
  <c r="BJ254" i="8"/>
  <c r="BI254" i="8"/>
  <c r="BH254" i="8"/>
  <c r="BG254" i="8"/>
  <c r="B265" i="8" s="1"/>
  <c r="BE254" i="8"/>
  <c r="BD254" i="8"/>
  <c r="BC254" i="8"/>
  <c r="BB254" i="8"/>
  <c r="BA254" i="8"/>
  <c r="AZ254" i="8"/>
  <c r="AY254" i="8"/>
  <c r="AV254" i="8"/>
  <c r="AU254" i="8"/>
  <c r="AT254" i="8"/>
  <c r="AS254" i="8"/>
  <c r="AR254" i="8"/>
  <c r="AQ254" i="8"/>
  <c r="AP254" i="8"/>
  <c r="AO254" i="8"/>
  <c r="AN254" i="8"/>
  <c r="AM254" i="8"/>
  <c r="AL254" i="8"/>
  <c r="AK254" i="8"/>
  <c r="AJ254" i="8"/>
  <c r="AI254" i="8"/>
  <c r="AG254" i="8"/>
  <c r="AF254" i="8"/>
  <c r="AE254" i="8"/>
  <c r="AD254" i="8"/>
  <c r="AC254" i="8"/>
  <c r="AB254" i="8"/>
  <c r="Z254" i="8"/>
  <c r="Y254" i="8"/>
  <c r="X254" i="8"/>
  <c r="W254" i="8"/>
  <c r="V254" i="8"/>
  <c r="U254" i="8"/>
  <c r="T254" i="8"/>
  <c r="O254" i="8"/>
  <c r="N254" i="8"/>
  <c r="M254" i="8"/>
  <c r="L254" i="8"/>
  <c r="H254" i="8"/>
  <c r="G254" i="8"/>
  <c r="F254" i="8"/>
  <c r="E254" i="8"/>
  <c r="BS253" i="8"/>
  <c r="BR253" i="8"/>
  <c r="BF253" i="8"/>
  <c r="BR252" i="8"/>
  <c r="BF252" i="8"/>
  <c r="BS252" i="8" s="1"/>
  <c r="BR251" i="8"/>
  <c r="BF251" i="8"/>
  <c r="BS251" i="8" s="1"/>
  <c r="BR250" i="8"/>
  <c r="BF250" i="8"/>
  <c r="AH250" i="8"/>
  <c r="AH254" i="8" s="1"/>
  <c r="BS249" i="8"/>
  <c r="BR249" i="8"/>
  <c r="BF249" i="8"/>
  <c r="BS248" i="8"/>
  <c r="BR248" i="8"/>
  <c r="BF248" i="8"/>
  <c r="BR247" i="8"/>
  <c r="BF247" i="8"/>
  <c r="BS247" i="8" s="1"/>
  <c r="BR246" i="8"/>
  <c r="BF246" i="8"/>
  <c r="BS246" i="8" s="1"/>
  <c r="BR245" i="8"/>
  <c r="BF245" i="8"/>
  <c r="BS244" i="8"/>
  <c r="BR244" i="8"/>
  <c r="BF244" i="8"/>
  <c r="BS243" i="8"/>
  <c r="BR243" i="8"/>
  <c r="BF243" i="8"/>
  <c r="BR242" i="8"/>
  <c r="BF242" i="8"/>
  <c r="BS242" i="8" s="1"/>
  <c r="BR241" i="8"/>
  <c r="BF241" i="8"/>
  <c r="BS241" i="8" s="1"/>
  <c r="BR240" i="8"/>
  <c r="BF240" i="8"/>
  <c r="BS239" i="8"/>
  <c r="BR239" i="8"/>
  <c r="BF239" i="8"/>
  <c r="BS238" i="8"/>
  <c r="BR238" i="8"/>
  <c r="BF238" i="8"/>
  <c r="BR237" i="8"/>
  <c r="BF237" i="8"/>
  <c r="BS237" i="8" s="1"/>
  <c r="BR236" i="8"/>
  <c r="BF236" i="8"/>
  <c r="BS236" i="8" s="1"/>
  <c r="BR235" i="8"/>
  <c r="K235" i="8"/>
  <c r="K254" i="8" s="1"/>
  <c r="BS234" i="8"/>
  <c r="BR234" i="8"/>
  <c r="BF234" i="8"/>
  <c r="BS233" i="8"/>
  <c r="BS232" i="8"/>
  <c r="BS231" i="8"/>
  <c r="BR230" i="8"/>
  <c r="BF230" i="8"/>
  <c r="BS230" i="8" s="1"/>
  <c r="BR229" i="8"/>
  <c r="BF229" i="8"/>
  <c r="BS229" i="8" s="1"/>
  <c r="BR228" i="8"/>
  <c r="BF228" i="8"/>
  <c r="BS228" i="8" s="1"/>
  <c r="BS227" i="8"/>
  <c r="BR227" i="8"/>
  <c r="BF227" i="8"/>
  <c r="BS226" i="8"/>
  <c r="BT225" i="8" s="1"/>
  <c r="BR226" i="8"/>
  <c r="BF226" i="8"/>
  <c r="BR225" i="8"/>
  <c r="BF225" i="8"/>
  <c r="BS225" i="8" s="1"/>
  <c r="BR224" i="8"/>
  <c r="BF224" i="8"/>
  <c r="BS224" i="8" s="1"/>
  <c r="BR223" i="8"/>
  <c r="BF223" i="8"/>
  <c r="BS223" i="8" s="1"/>
  <c r="BS222" i="8"/>
  <c r="BR222" i="8"/>
  <c r="BF222" i="8"/>
  <c r="AP222" i="8"/>
  <c r="I222" i="8"/>
  <c r="BS221" i="8"/>
  <c r="BR221" i="8"/>
  <c r="BF221" i="8"/>
  <c r="BR220" i="8"/>
  <c r="I220" i="8"/>
  <c r="BF220" i="8" s="1"/>
  <c r="BS220" i="8" s="1"/>
  <c r="BR219" i="8"/>
  <c r="Q219" i="8"/>
  <c r="Q254" i="8" s="1"/>
  <c r="P219" i="8"/>
  <c r="P254" i="8" s="1"/>
  <c r="J219" i="8"/>
  <c r="I219" i="8"/>
  <c r="BS218" i="8"/>
  <c r="BR218" i="8"/>
  <c r="BF218" i="8"/>
  <c r="BR217" i="8"/>
  <c r="AM217" i="8"/>
  <c r="BF217" i="8" s="1"/>
  <c r="BS217" i="8" s="1"/>
  <c r="BR216" i="8"/>
  <c r="BF216" i="8"/>
  <c r="BS216" i="8" s="1"/>
  <c r="BS215" i="8"/>
  <c r="BR215" i="8"/>
  <c r="BF215" i="8"/>
  <c r="S215" i="8"/>
  <c r="BS214" i="8"/>
  <c r="BR214" i="8"/>
  <c r="BF214" i="8"/>
  <c r="S214" i="8"/>
  <c r="BR213" i="8"/>
  <c r="S213" i="8"/>
  <c r="BF213" i="8" s="1"/>
  <c r="BS213" i="8" s="1"/>
  <c r="BR212" i="8"/>
  <c r="S212" i="8"/>
  <c r="BF212" i="8" s="1"/>
  <c r="BS212" i="8" s="1"/>
  <c r="BS211" i="8"/>
  <c r="BR211" i="8"/>
  <c r="BF211" i="8"/>
  <c r="S211" i="8"/>
  <c r="BS210" i="8"/>
  <c r="BR210" i="8"/>
  <c r="BF210" i="8"/>
  <c r="S210" i="8"/>
  <c r="BR209" i="8"/>
  <c r="S209" i="8"/>
  <c r="BF209" i="8" s="1"/>
  <c r="BS209" i="8" s="1"/>
  <c r="BT207" i="8" s="1"/>
  <c r="BR208" i="8"/>
  <c r="S208" i="8"/>
  <c r="BF208" i="8" s="1"/>
  <c r="BS208" i="8" s="1"/>
  <c r="BS207" i="8"/>
  <c r="BR207" i="8"/>
  <c r="BF207" i="8"/>
  <c r="BT206" i="8"/>
  <c r="BS206" i="8"/>
  <c r="BR206" i="8"/>
  <c r="BF206" i="8"/>
  <c r="BR205" i="8"/>
  <c r="BE205" i="8"/>
  <c r="BF205" i="8" s="1"/>
  <c r="BS205" i="8" s="1"/>
  <c r="BT205" i="8" s="1"/>
  <c r="BR204" i="8"/>
  <c r="BF204" i="8"/>
  <c r="BS204" i="8" s="1"/>
  <c r="BT204" i="8" s="1"/>
  <c r="BS203" i="8"/>
  <c r="BT203" i="8" s="1"/>
  <c r="BR203" i="8"/>
  <c r="BF203" i="8"/>
  <c r="BS202" i="8"/>
  <c r="BR202" i="8"/>
  <c r="BF202" i="8"/>
  <c r="AX202" i="8"/>
  <c r="BR201" i="8"/>
  <c r="AX201" i="8"/>
  <c r="BF201" i="8" s="1"/>
  <c r="BS201" i="8" s="1"/>
  <c r="BR200" i="8"/>
  <c r="AX200" i="8"/>
  <c r="BF200" i="8" s="1"/>
  <c r="BS200" i="8" s="1"/>
  <c r="BS199" i="8"/>
  <c r="BR199" i="8"/>
  <c r="BF199" i="8"/>
  <c r="BS198" i="8"/>
  <c r="BR198" i="8"/>
  <c r="BF198" i="8"/>
  <c r="AX198" i="8"/>
  <c r="D198" i="8"/>
  <c r="BR197" i="8"/>
  <c r="AX197" i="8"/>
  <c r="BF197" i="8" s="1"/>
  <c r="BS197" i="8" s="1"/>
  <c r="BR196" i="8"/>
  <c r="AX196" i="8"/>
  <c r="BF196" i="8" s="1"/>
  <c r="BS196" i="8" s="1"/>
  <c r="BS195" i="8"/>
  <c r="BR195" i="8"/>
  <c r="BF195" i="8"/>
  <c r="BS194" i="8"/>
  <c r="BF194" i="8"/>
  <c r="BS193" i="8"/>
  <c r="BR193" i="8"/>
  <c r="BF193" i="8"/>
  <c r="BR192" i="8"/>
  <c r="AA192" i="8"/>
  <c r="R192" i="8"/>
  <c r="BF192" i="8" s="1"/>
  <c r="BS192" i="8" s="1"/>
  <c r="BR191" i="8"/>
  <c r="BF191" i="8"/>
  <c r="BS191" i="8" s="1"/>
  <c r="AA191" i="8"/>
  <c r="BS190" i="8"/>
  <c r="BR190" i="8"/>
  <c r="BF190" i="8"/>
  <c r="BR189" i="8"/>
  <c r="AA189" i="8"/>
  <c r="R189" i="8"/>
  <c r="BF189" i="8" s="1"/>
  <c r="BS189" i="8" s="1"/>
  <c r="BR188" i="8"/>
  <c r="AA188" i="8"/>
  <c r="BF188" i="8" s="1"/>
  <c r="BS188" i="8" s="1"/>
  <c r="BR187" i="8"/>
  <c r="AA187" i="8"/>
  <c r="AA254" i="8" s="1"/>
  <c r="R187" i="8"/>
  <c r="BS186" i="8"/>
  <c r="BR186" i="8"/>
  <c r="BF186" i="8"/>
  <c r="AA186" i="8"/>
  <c r="R186" i="8"/>
  <c r="BR185" i="8"/>
  <c r="AA185" i="8"/>
  <c r="R185" i="8"/>
  <c r="BF185" i="8" s="1"/>
  <c r="BS185" i="8" s="1"/>
  <c r="BR184" i="8"/>
  <c r="BF184" i="8"/>
  <c r="BS184" i="8" s="1"/>
  <c r="BS183" i="8"/>
  <c r="BR183" i="8"/>
  <c r="BF183" i="8"/>
  <c r="BS182" i="8"/>
  <c r="BR182" i="8"/>
  <c r="BF182" i="8"/>
  <c r="BR181" i="8"/>
  <c r="BF181" i="8"/>
  <c r="BS181" i="8" s="1"/>
  <c r="BR180" i="8"/>
  <c r="BF180" i="8"/>
  <c r="BS180" i="8" s="1"/>
  <c r="BR179" i="8"/>
  <c r="BF179" i="8"/>
  <c r="BS179" i="8" s="1"/>
  <c r="BS178" i="8"/>
  <c r="BR178" i="8"/>
  <c r="BF178" i="8"/>
  <c r="BS177" i="8"/>
  <c r="BR177" i="8"/>
  <c r="BF177" i="8"/>
  <c r="BS176" i="8"/>
  <c r="BR176" i="8"/>
  <c r="BF176" i="8"/>
  <c r="BR175" i="8"/>
  <c r="BF175" i="8"/>
  <c r="BS175" i="8" s="1"/>
  <c r="BS174" i="8"/>
  <c r="BT174" i="8" s="1"/>
  <c r="BT173" i="8"/>
  <c r="BS173" i="8"/>
  <c r="BF173" i="8"/>
  <c r="BT171" i="8"/>
  <c r="BS171" i="8"/>
  <c r="BR171" i="8"/>
  <c r="BF171" i="8"/>
  <c r="BS170" i="8"/>
  <c r="BR170" i="8"/>
  <c r="BF170" i="8"/>
  <c r="BR169" i="8"/>
  <c r="BF169" i="8"/>
  <c r="BS169" i="8" s="1"/>
  <c r="BR168" i="8"/>
  <c r="BF168" i="8"/>
  <c r="BS168" i="8" s="1"/>
  <c r="BR167" i="8"/>
  <c r="BF167" i="8"/>
  <c r="BS167" i="8" s="1"/>
  <c r="BS166" i="8"/>
  <c r="BR166" i="8"/>
  <c r="BF166" i="8"/>
  <c r="BS165" i="8"/>
  <c r="BR165" i="8"/>
  <c r="BF165" i="8"/>
  <c r="BR164" i="8"/>
  <c r="BF164" i="8"/>
  <c r="BS164" i="8" s="1"/>
  <c r="BR163" i="8"/>
  <c r="BF163" i="8"/>
  <c r="BS163" i="8" s="1"/>
  <c r="BR162" i="8"/>
  <c r="BF162" i="8"/>
  <c r="BS162" i="8" s="1"/>
  <c r="BS161" i="8"/>
  <c r="BR161" i="8"/>
  <c r="BF161" i="8"/>
  <c r="BS160" i="8"/>
  <c r="BR160" i="8"/>
  <c r="BF160" i="8"/>
  <c r="I160" i="8"/>
  <c r="BR159" i="8"/>
  <c r="I159" i="8"/>
  <c r="BF159" i="8" s="1"/>
  <c r="BS159" i="8" s="1"/>
  <c r="BR158" i="8"/>
  <c r="I158" i="8"/>
  <c r="BF158" i="8" s="1"/>
  <c r="BS158" i="8" s="1"/>
  <c r="BS157" i="8"/>
  <c r="BR157" i="8"/>
  <c r="BF157" i="8"/>
  <c r="I157" i="8"/>
  <c r="BS156" i="8"/>
  <c r="BR156" i="8"/>
  <c r="BF156" i="8"/>
  <c r="I156" i="8"/>
  <c r="BR155" i="8"/>
  <c r="I155" i="8"/>
  <c r="BF155" i="8" s="1"/>
  <c r="BS155" i="8" s="1"/>
  <c r="BR154" i="8"/>
  <c r="I154" i="8"/>
  <c r="BF154" i="8" s="1"/>
  <c r="BS154" i="8" s="1"/>
  <c r="BS153" i="8"/>
  <c r="BR153" i="8"/>
  <c r="BF153" i="8"/>
  <c r="I153" i="8"/>
  <c r="BS151" i="8"/>
  <c r="BR151" i="8"/>
  <c r="BF151" i="8"/>
  <c r="BR150" i="8"/>
  <c r="BF150" i="8"/>
  <c r="BS150" i="8" s="1"/>
  <c r="BR149" i="8"/>
  <c r="J149" i="8"/>
  <c r="D149" i="8"/>
  <c r="BF149" i="8" s="1"/>
  <c r="BS149" i="8" s="1"/>
  <c r="BS148" i="8"/>
  <c r="BR148" i="8"/>
  <c r="BF148" i="8"/>
  <c r="BS147" i="8"/>
  <c r="BR147" i="8"/>
  <c r="BF147" i="8"/>
  <c r="BR146" i="8"/>
  <c r="BF146" i="8"/>
  <c r="BS146" i="8" s="1"/>
  <c r="BR145" i="8"/>
  <c r="BF145" i="8"/>
  <c r="BS145" i="8" s="1"/>
  <c r="BR144" i="8"/>
  <c r="BF144" i="8"/>
  <c r="BS144" i="8" s="1"/>
  <c r="BS143" i="8"/>
  <c r="BT143" i="8" s="1"/>
  <c r="BR143" i="8"/>
  <c r="BF143" i="8"/>
  <c r="BS142" i="8"/>
  <c r="BR142" i="8"/>
  <c r="BF142" i="8"/>
  <c r="BR141" i="8"/>
  <c r="BF141" i="8"/>
  <c r="BS141" i="8" s="1"/>
  <c r="BR140" i="8"/>
  <c r="BF140" i="8"/>
  <c r="BS140" i="8" s="1"/>
  <c r="BR139" i="8"/>
  <c r="BF139" i="8"/>
  <c r="BS139" i="8" s="1"/>
  <c r="BR138" i="8"/>
  <c r="BS138" i="8" s="1"/>
  <c r="BF138" i="8"/>
  <c r="D138" i="8"/>
  <c r="BS137" i="8"/>
  <c r="BR137" i="8"/>
  <c r="BF137" i="8"/>
  <c r="BR136" i="8"/>
  <c r="BF136" i="8"/>
  <c r="BS136" i="8" s="1"/>
  <c r="BR135" i="8"/>
  <c r="BF135" i="8"/>
  <c r="BS135" i="8" s="1"/>
  <c r="BR134" i="8"/>
  <c r="BF134" i="8"/>
  <c r="BS134" i="8" s="1"/>
  <c r="BS133" i="8"/>
  <c r="BR133" i="8"/>
  <c r="BF133" i="8"/>
  <c r="BS132" i="8"/>
  <c r="BS131" i="8"/>
  <c r="BS130" i="8"/>
  <c r="BR130" i="8"/>
  <c r="BF130" i="8"/>
  <c r="BR129" i="8"/>
  <c r="AX129" i="8"/>
  <c r="BF129" i="8" s="1"/>
  <c r="BS129" i="8" s="1"/>
  <c r="BR128" i="8"/>
  <c r="BF128" i="8"/>
  <c r="BS128" i="8" s="1"/>
  <c r="BR127" i="8"/>
  <c r="BF127" i="8"/>
  <c r="BS127" i="8" s="1"/>
  <c r="BS126" i="8"/>
  <c r="BR126" i="8"/>
  <c r="BF126" i="8"/>
  <c r="BR125" i="8"/>
  <c r="BF125" i="8"/>
  <c r="BS125" i="8" s="1"/>
  <c r="BR124" i="8"/>
  <c r="BF124" i="8"/>
  <c r="BS124" i="8" s="1"/>
  <c r="BR123" i="8"/>
  <c r="BF123" i="8"/>
  <c r="BS123" i="8" s="1"/>
  <c r="BR122" i="8"/>
  <c r="BF122" i="8"/>
  <c r="BS122" i="8" s="1"/>
  <c r="BT116" i="8" s="1"/>
  <c r="BS121" i="8"/>
  <c r="BR121" i="8"/>
  <c r="BF121" i="8"/>
  <c r="BS120" i="8"/>
  <c r="BR120" i="8"/>
  <c r="BF120" i="8"/>
  <c r="BR119" i="8"/>
  <c r="BF119" i="8"/>
  <c r="BS119" i="8" s="1"/>
  <c r="BR118" i="8"/>
  <c r="BF118" i="8"/>
  <c r="BS118" i="8" s="1"/>
  <c r="BR117" i="8"/>
  <c r="BF117" i="8"/>
  <c r="BS117" i="8" s="1"/>
  <c r="BS116" i="8"/>
  <c r="BR116" i="8"/>
  <c r="BF116" i="8"/>
  <c r="BS115" i="8"/>
  <c r="BR115" i="8"/>
  <c r="BF115" i="8"/>
  <c r="BR114" i="8"/>
  <c r="BF114" i="8"/>
  <c r="BS114" i="8" s="1"/>
  <c r="BR113" i="8"/>
  <c r="BF113" i="8"/>
  <c r="BS113" i="8" s="1"/>
  <c r="BR112" i="8"/>
  <c r="BF112" i="8"/>
  <c r="BS111" i="8"/>
  <c r="BR111" i="8"/>
  <c r="BF111" i="8"/>
  <c r="BS110" i="8"/>
  <c r="BR110" i="8"/>
  <c r="BF110" i="8"/>
  <c r="BR109" i="8"/>
  <c r="BF109" i="8"/>
  <c r="BS109" i="8" s="1"/>
  <c r="BR108" i="8"/>
  <c r="BF108" i="8"/>
  <c r="BS108" i="8" s="1"/>
  <c r="BR107" i="8"/>
  <c r="BF107" i="8"/>
  <c r="BS106" i="8"/>
  <c r="BR106" i="8"/>
  <c r="BF106" i="8"/>
  <c r="BS105" i="8"/>
  <c r="BR105" i="8"/>
  <c r="BF105" i="8"/>
  <c r="BR104" i="8"/>
  <c r="AX104" i="8"/>
  <c r="I104" i="8"/>
  <c r="F104" i="8"/>
  <c r="BF104" i="8" s="1"/>
  <c r="BS104" i="8" s="1"/>
  <c r="BR103" i="8"/>
  <c r="BF103" i="8"/>
  <c r="BS103" i="8" s="1"/>
  <c r="BR102" i="8"/>
  <c r="BS102" i="8" s="1"/>
  <c r="BF102" i="8"/>
  <c r="BS101" i="8"/>
  <c r="BR101" i="8"/>
  <c r="BS100" i="8"/>
  <c r="BR100" i="8"/>
  <c r="BF100" i="8"/>
  <c r="BR99" i="8"/>
  <c r="G99" i="8"/>
  <c r="D99" i="8"/>
  <c r="BF99" i="8" s="1"/>
  <c r="BS99" i="8" s="1"/>
  <c r="BR98" i="8"/>
  <c r="BF98" i="8"/>
  <c r="BS97" i="8"/>
  <c r="BR97" i="8"/>
  <c r="BF97" i="8"/>
  <c r="BS96" i="8"/>
  <c r="BR96" i="8"/>
  <c r="BF96" i="8"/>
  <c r="BR95" i="8"/>
  <c r="BF95" i="8"/>
  <c r="BS95" i="8" s="1"/>
  <c r="BT95" i="8" s="1"/>
  <c r="BR94" i="8"/>
  <c r="BF94" i="8"/>
  <c r="BS94" i="8" s="1"/>
  <c r="BR93" i="8"/>
  <c r="BF93" i="8"/>
  <c r="BS93" i="8" s="1"/>
  <c r="BS92" i="8"/>
  <c r="BR92" i="8"/>
  <c r="BF92" i="8"/>
  <c r="AW92" i="8"/>
  <c r="AW254" i="8" s="1"/>
  <c r="BS91" i="8"/>
  <c r="BR91" i="8"/>
  <c r="BF91" i="8"/>
  <c r="BR90" i="8"/>
  <c r="BF90" i="8"/>
  <c r="BS90" i="8" s="1"/>
  <c r="BR89" i="8"/>
  <c r="BF89" i="8"/>
  <c r="BS89" i="8" s="1"/>
  <c r="BR88" i="8"/>
  <c r="BF88" i="8"/>
  <c r="BS88" i="8" s="1"/>
  <c r="BS87" i="8"/>
  <c r="BT86" i="8" s="1"/>
  <c r="BR87" i="8"/>
  <c r="BF87" i="8"/>
  <c r="BS86" i="8"/>
  <c r="BR86" i="8"/>
  <c r="BF86" i="8"/>
  <c r="BR85" i="8"/>
  <c r="BF85" i="8"/>
  <c r="BS85" i="8" s="1"/>
  <c r="BR84" i="8"/>
  <c r="BF84" i="8"/>
  <c r="BS84" i="8" s="1"/>
  <c r="BR83" i="8"/>
  <c r="BF83" i="8"/>
  <c r="BS83" i="8" s="1"/>
  <c r="BS82" i="8"/>
  <c r="BR82" i="8"/>
  <c r="BF82" i="8"/>
  <c r="AX82" i="8"/>
  <c r="I82" i="8"/>
  <c r="BR81" i="8"/>
  <c r="BF81" i="8"/>
  <c r="BS81" i="8" s="1"/>
  <c r="BR80" i="8"/>
  <c r="BF80" i="8"/>
  <c r="BS80" i="8" s="1"/>
  <c r="BR79" i="8"/>
  <c r="BF79" i="8"/>
  <c r="BS79" i="8" s="1"/>
  <c r="BR78" i="8"/>
  <c r="D274" i="8" s="1"/>
  <c r="BF78" i="8"/>
  <c r="BS78" i="8" s="1"/>
  <c r="BT77" i="8" s="1"/>
  <c r="BS77" i="8"/>
  <c r="BR77" i="8"/>
  <c r="BF77" i="8"/>
  <c r="BR76" i="8"/>
  <c r="BF76" i="8"/>
  <c r="BS76" i="8" s="1"/>
  <c r="BR75" i="8"/>
  <c r="BF75" i="8"/>
  <c r="BS75" i="8" s="1"/>
  <c r="BR74" i="8"/>
  <c r="BF74" i="8"/>
  <c r="BS74" i="8" s="1"/>
  <c r="BR73" i="8"/>
  <c r="BF73" i="8"/>
  <c r="BS73" i="8" s="1"/>
  <c r="BS72" i="8"/>
  <c r="BR72" i="8"/>
  <c r="BF72" i="8"/>
  <c r="BS71" i="8"/>
  <c r="BR71" i="8"/>
  <c r="BF71" i="8"/>
  <c r="BR70" i="8"/>
  <c r="BF70" i="8"/>
  <c r="BS70" i="8" s="1"/>
  <c r="BR69" i="8"/>
  <c r="BF69" i="8"/>
  <c r="BS69" i="8" s="1"/>
  <c r="BS68" i="8"/>
  <c r="BR68" i="8"/>
  <c r="BF68" i="8"/>
  <c r="BS67" i="8"/>
  <c r="BR67" i="8"/>
  <c r="BF67" i="8"/>
  <c r="BS66" i="8"/>
  <c r="BR66" i="8"/>
  <c r="BF66" i="8"/>
  <c r="BR65" i="8"/>
  <c r="BF65" i="8"/>
  <c r="BS65" i="8" s="1"/>
  <c r="BR64" i="8"/>
  <c r="BF64" i="8"/>
  <c r="BS64" i="8" s="1"/>
  <c r="BR63" i="8"/>
  <c r="BF63" i="8"/>
  <c r="BS62" i="8"/>
  <c r="BR62" i="8"/>
  <c r="BF62" i="8"/>
  <c r="BS61" i="8"/>
  <c r="BR61" i="8"/>
  <c r="BF61" i="8"/>
  <c r="BS60" i="8"/>
  <c r="BR60" i="8"/>
  <c r="BF60" i="8"/>
  <c r="BR59" i="8"/>
  <c r="BF59" i="8"/>
  <c r="BS59" i="8" s="1"/>
  <c r="BR58" i="8"/>
  <c r="BF58" i="8"/>
  <c r="BS58" i="8" s="1"/>
  <c r="BS57" i="8"/>
  <c r="BR57" i="8"/>
  <c r="BF57" i="8"/>
  <c r="BS56" i="8"/>
  <c r="BR56" i="8"/>
  <c r="BF56" i="8"/>
  <c r="BR55" i="8"/>
  <c r="BF55" i="8"/>
  <c r="BS55" i="8" s="1"/>
  <c r="BR54" i="8"/>
  <c r="BF54" i="8"/>
  <c r="BS54" i="8" s="1"/>
  <c r="BR53" i="8"/>
  <c r="BF53" i="8"/>
  <c r="BS53" i="8" s="1"/>
  <c r="BS52" i="8"/>
  <c r="BR52" i="8"/>
  <c r="BF52" i="8"/>
  <c r="BS51" i="8"/>
  <c r="BR51" i="8"/>
  <c r="BF51" i="8"/>
  <c r="BR50" i="8"/>
  <c r="BF50" i="8"/>
  <c r="BS50" i="8" s="1"/>
  <c r="BR49" i="8"/>
  <c r="BF49" i="8"/>
  <c r="BS49" i="8" s="1"/>
  <c r="BR48" i="8"/>
  <c r="J48" i="8"/>
  <c r="J254" i="8" s="1"/>
  <c r="D48" i="8"/>
  <c r="BF48" i="8" s="1"/>
  <c r="BS48" i="8" s="1"/>
  <c r="BS47" i="8"/>
  <c r="BR47" i="8"/>
  <c r="BF47" i="8"/>
  <c r="BS46" i="8"/>
  <c r="BR46" i="8"/>
  <c r="BF46" i="8"/>
  <c r="BR44" i="8"/>
  <c r="I44" i="8"/>
  <c r="D44" i="8"/>
  <c r="BF44" i="8" s="1"/>
  <c r="BS44" i="8" s="1"/>
  <c r="BR43" i="8"/>
  <c r="BF43" i="8"/>
  <c r="BS43" i="8" s="1"/>
  <c r="I43" i="8"/>
  <c r="I254" i="8" s="1"/>
  <c r="BS42" i="8"/>
  <c r="BR42" i="8"/>
  <c r="BF42" i="8"/>
  <c r="I42" i="8"/>
  <c r="BS41" i="8"/>
  <c r="BR41" i="8"/>
  <c r="BF41" i="8"/>
  <c r="I41" i="8"/>
  <c r="BR40" i="8"/>
  <c r="BF40" i="8"/>
  <c r="BS40" i="8" s="1"/>
  <c r="BR39" i="8"/>
  <c r="D281" i="8" s="1"/>
  <c r="BF39" i="8"/>
  <c r="BS39" i="8" s="1"/>
  <c r="AX39" i="8"/>
  <c r="BS38" i="8"/>
  <c r="BR38" i="8"/>
  <c r="BF38" i="8"/>
  <c r="AX38" i="8"/>
  <c r="I38" i="8"/>
  <c r="BR37" i="8"/>
  <c r="D37" i="8"/>
  <c r="BF37" i="8" s="1"/>
  <c r="BS37" i="8" s="1"/>
  <c r="BR36" i="8"/>
  <c r="AX36" i="8"/>
  <c r="BF36" i="8" s="1"/>
  <c r="BS36" i="8" s="1"/>
  <c r="BR35" i="8"/>
  <c r="BF35" i="8"/>
  <c r="AX35" i="8"/>
  <c r="BS34" i="8"/>
  <c r="BR34" i="8"/>
  <c r="BF34" i="8"/>
  <c r="AX34" i="8"/>
  <c r="AX254" i="8" s="1"/>
  <c r="BR33" i="8"/>
  <c r="BF33" i="8"/>
  <c r="BS33" i="8" s="1"/>
  <c r="BR32" i="8"/>
  <c r="D32" i="8"/>
  <c r="BF32" i="8" s="1"/>
  <c r="BS32" i="8" s="1"/>
  <c r="BR31" i="8"/>
  <c r="BF31" i="8"/>
  <c r="BS31" i="8" s="1"/>
  <c r="BS30" i="8"/>
  <c r="BR30" i="8"/>
  <c r="BF30" i="8"/>
  <c r="BS29" i="8"/>
  <c r="BR29" i="8"/>
  <c r="BF29" i="8"/>
  <c r="BR28" i="8"/>
  <c r="D280" i="8" s="1"/>
  <c r="BF28" i="8"/>
  <c r="BR27" i="8"/>
  <c r="BF27" i="8"/>
  <c r="BR26" i="8"/>
  <c r="D278" i="8" s="1"/>
  <c r="BF26" i="8"/>
  <c r="BS26" i="8" s="1"/>
  <c r="BS25" i="8"/>
  <c r="BR25" i="8"/>
  <c r="BF25" i="8"/>
  <c r="D25" i="8"/>
  <c r="D254" i="8" s="1"/>
  <c r="BS24" i="8"/>
  <c r="BR24" i="8"/>
  <c r="BF24" i="8"/>
  <c r="BR23" i="8"/>
  <c r="BS23" i="8" s="1"/>
  <c r="BF23" i="8"/>
  <c r="BR22" i="8"/>
  <c r="J22" i="8"/>
  <c r="BF22" i="8" s="1"/>
  <c r="BR21" i="8"/>
  <c r="BF21" i="8"/>
  <c r="BS20" i="8"/>
  <c r="BR20" i="8"/>
  <c r="BF20" i="8"/>
  <c r="BR19" i="8"/>
  <c r="BF19" i="8"/>
  <c r="BS19" i="8" s="1"/>
  <c r="BT19" i="8" s="1"/>
  <c r="BR18" i="8"/>
  <c r="BF18" i="8"/>
  <c r="BS18" i="8" s="1"/>
  <c r="I213" i="7"/>
  <c r="B198" i="7"/>
  <c r="BQ192" i="7"/>
  <c r="BP192" i="7"/>
  <c r="BO192" i="7"/>
  <c r="BN192" i="7"/>
  <c r="BM192" i="7"/>
  <c r="BL192" i="7"/>
  <c r="BK192" i="7"/>
  <c r="BJ192" i="7"/>
  <c r="BI192" i="7"/>
  <c r="BH192" i="7"/>
  <c r="BG192" i="7"/>
  <c r="BD192" i="7"/>
  <c r="BC192" i="7"/>
  <c r="BB192" i="7"/>
  <c r="BA192" i="7"/>
  <c r="AZ192" i="7"/>
  <c r="AY192" i="7"/>
  <c r="AV192" i="7"/>
  <c r="AU192" i="7"/>
  <c r="AT192" i="7"/>
  <c r="AS192" i="7"/>
  <c r="AR192" i="7"/>
  <c r="AQ192" i="7"/>
  <c r="AP192" i="7"/>
  <c r="AO192" i="7"/>
  <c r="AN192" i="7"/>
  <c r="AL192" i="7"/>
  <c r="AK192" i="7"/>
  <c r="AJ192" i="7"/>
  <c r="AI192" i="7"/>
  <c r="AH192" i="7"/>
  <c r="AG192" i="7"/>
  <c r="AF192" i="7"/>
  <c r="AE192" i="7"/>
  <c r="AD192" i="7"/>
  <c r="AC192" i="7"/>
  <c r="AB192" i="7"/>
  <c r="Z192" i="7"/>
  <c r="Y192" i="7"/>
  <c r="X192" i="7"/>
  <c r="W192" i="7"/>
  <c r="V192" i="7"/>
  <c r="U192" i="7"/>
  <c r="T192" i="7"/>
  <c r="Q192" i="7"/>
  <c r="P192" i="7"/>
  <c r="O192" i="7"/>
  <c r="N192" i="7"/>
  <c r="M192" i="7"/>
  <c r="L192" i="7"/>
  <c r="K192" i="7"/>
  <c r="J192" i="7"/>
  <c r="H192" i="7"/>
  <c r="E192" i="7"/>
  <c r="BR191" i="7"/>
  <c r="BF191" i="7"/>
  <c r="BS191" i="7" s="1"/>
  <c r="BR190" i="7"/>
  <c r="BF190" i="7"/>
  <c r="BS190" i="7" s="1"/>
  <c r="BR189" i="7"/>
  <c r="BS189" i="7" s="1"/>
  <c r="BF189" i="7"/>
  <c r="BS188" i="7"/>
  <c r="BR188" i="7"/>
  <c r="BF188" i="7"/>
  <c r="AH188" i="7"/>
  <c r="BR187" i="7"/>
  <c r="BF187" i="7"/>
  <c r="BS187" i="7" s="1"/>
  <c r="BR186" i="7"/>
  <c r="BF186" i="7"/>
  <c r="BS186" i="7" s="1"/>
  <c r="BR185" i="7"/>
  <c r="BF185" i="7"/>
  <c r="BS185" i="7" s="1"/>
  <c r="BS184" i="7"/>
  <c r="BR184" i="7"/>
  <c r="BF184" i="7"/>
  <c r="BS183" i="7"/>
  <c r="BR183" i="7"/>
  <c r="BF183" i="7"/>
  <c r="BR182" i="7"/>
  <c r="BF182" i="7"/>
  <c r="BS182" i="7" s="1"/>
  <c r="BR181" i="7"/>
  <c r="BF181" i="7"/>
  <c r="BS181" i="7" s="1"/>
  <c r="BR180" i="7"/>
  <c r="BF180" i="7"/>
  <c r="BS179" i="7"/>
  <c r="BR179" i="7"/>
  <c r="BF179" i="7"/>
  <c r="BS178" i="7"/>
  <c r="BR178" i="7"/>
  <c r="BF178" i="7"/>
  <c r="BR177" i="7"/>
  <c r="BF177" i="7"/>
  <c r="BS177" i="7" s="1"/>
  <c r="BR176" i="7"/>
  <c r="BF176" i="7"/>
  <c r="BS176" i="7" s="1"/>
  <c r="BR175" i="7"/>
  <c r="BF175" i="7"/>
  <c r="BS175" i="7" s="1"/>
  <c r="BR174" i="7"/>
  <c r="BS174" i="7" s="1"/>
  <c r="BF174" i="7"/>
  <c r="BS173" i="7"/>
  <c r="BR173" i="7"/>
  <c r="BF173" i="7"/>
  <c r="K173" i="7"/>
  <c r="BR172" i="7"/>
  <c r="BF172" i="7"/>
  <c r="BS172" i="7" s="1"/>
  <c r="BS171" i="7"/>
  <c r="BS170" i="7"/>
  <c r="BS169" i="7"/>
  <c r="BR168" i="7"/>
  <c r="BF168" i="7"/>
  <c r="BS167" i="7"/>
  <c r="BR167" i="7"/>
  <c r="BF167" i="7"/>
  <c r="BS166" i="7"/>
  <c r="BR166" i="7"/>
  <c r="BF166" i="7"/>
  <c r="BR165" i="7"/>
  <c r="BF165" i="7"/>
  <c r="BS165" i="7" s="1"/>
  <c r="BR164" i="7"/>
  <c r="BF164" i="7"/>
  <c r="BS164" i="7" s="1"/>
  <c r="BR163" i="7"/>
  <c r="BF163" i="7"/>
  <c r="BS162" i="7"/>
  <c r="BR162" i="7"/>
  <c r="BF162" i="7"/>
  <c r="BS161" i="7"/>
  <c r="BR161" i="7"/>
  <c r="BF161" i="7"/>
  <c r="BR160" i="7"/>
  <c r="AP160" i="7"/>
  <c r="I160" i="7"/>
  <c r="BF160" i="7" s="1"/>
  <c r="BS160" i="7" s="1"/>
  <c r="BR159" i="7"/>
  <c r="BF159" i="7"/>
  <c r="BS159" i="7" s="1"/>
  <c r="BR158" i="7"/>
  <c r="I158" i="7"/>
  <c r="BF158" i="7" s="1"/>
  <c r="BS158" i="7" s="1"/>
  <c r="BS157" i="7"/>
  <c r="BR157" i="7"/>
  <c r="BF157" i="7"/>
  <c r="Q157" i="7"/>
  <c r="P157" i="7"/>
  <c r="J157" i="7"/>
  <c r="I157" i="7"/>
  <c r="BR156" i="7"/>
  <c r="BF156" i="7"/>
  <c r="BS156" i="7" s="1"/>
  <c r="BR155" i="7"/>
  <c r="AM155" i="7"/>
  <c r="AM192" i="7" s="1"/>
  <c r="BS154" i="7"/>
  <c r="BR154" i="7"/>
  <c r="BF154" i="7"/>
  <c r="BS153" i="7"/>
  <c r="BR153" i="7"/>
  <c r="BF153" i="7"/>
  <c r="S153" i="7"/>
  <c r="BR152" i="7"/>
  <c r="S152" i="7"/>
  <c r="BF152" i="7" s="1"/>
  <c r="BS152" i="7" s="1"/>
  <c r="BR151" i="7"/>
  <c r="S151" i="7"/>
  <c r="BF151" i="7" s="1"/>
  <c r="BS151" i="7" s="1"/>
  <c r="BR150" i="7"/>
  <c r="BS150" i="7" s="1"/>
  <c r="BF150" i="7"/>
  <c r="S150" i="7"/>
  <c r="BS149" i="7"/>
  <c r="BR149" i="7"/>
  <c r="BF149" i="7"/>
  <c r="S149" i="7"/>
  <c r="BR148" i="7"/>
  <c r="S148" i="7"/>
  <c r="BF148" i="7" s="1"/>
  <c r="BS148" i="7" s="1"/>
  <c r="BR147" i="7"/>
  <c r="S147" i="7"/>
  <c r="BF147" i="7" s="1"/>
  <c r="BS147" i="7" s="1"/>
  <c r="BR146" i="7"/>
  <c r="BS146" i="7" s="1"/>
  <c r="BF146" i="7"/>
  <c r="S146" i="7"/>
  <c r="BS145" i="7"/>
  <c r="BR145" i="7"/>
  <c r="BF145" i="7"/>
  <c r="BR144" i="7"/>
  <c r="BF144" i="7"/>
  <c r="BS144" i="7" s="1"/>
  <c r="BT144" i="7" s="1"/>
  <c r="BR143" i="7"/>
  <c r="BE143" i="7"/>
  <c r="BE192" i="7" s="1"/>
  <c r="BT142" i="7"/>
  <c r="BS142" i="7"/>
  <c r="BR142" i="7"/>
  <c r="BF142" i="7"/>
  <c r="BR141" i="7"/>
  <c r="BF141" i="7"/>
  <c r="BS141" i="7" s="1"/>
  <c r="BT141" i="7" s="1"/>
  <c r="BR140" i="7"/>
  <c r="AX140" i="7"/>
  <c r="BF140" i="7" s="1"/>
  <c r="BS140" i="7" s="1"/>
  <c r="BR139" i="7"/>
  <c r="BF139" i="7"/>
  <c r="BS139" i="7" s="1"/>
  <c r="AX139" i="7"/>
  <c r="BS138" i="7"/>
  <c r="BR138" i="7"/>
  <c r="BF138" i="7"/>
  <c r="AX138" i="7"/>
  <c r="BS137" i="7"/>
  <c r="BR137" i="7"/>
  <c r="BF137" i="7"/>
  <c r="BR136" i="7"/>
  <c r="AX136" i="7"/>
  <c r="D136" i="7"/>
  <c r="BF136" i="7" s="1"/>
  <c r="BS136" i="7" s="1"/>
  <c r="BR135" i="7"/>
  <c r="BF135" i="7"/>
  <c r="BS135" i="7" s="1"/>
  <c r="AX135" i="7"/>
  <c r="BS134" i="7"/>
  <c r="BR134" i="7"/>
  <c r="BF134" i="7"/>
  <c r="AX134" i="7"/>
  <c r="BS133" i="7"/>
  <c r="BR133" i="7"/>
  <c r="BF133" i="7"/>
  <c r="BS132" i="7"/>
  <c r="BF132" i="7"/>
  <c r="BR131" i="7"/>
  <c r="BF131" i="7"/>
  <c r="BS131" i="7" s="1"/>
  <c r="BR130" i="7"/>
  <c r="AA130" i="7"/>
  <c r="BF130" i="7" s="1"/>
  <c r="BS130" i="7" s="1"/>
  <c r="R130" i="7"/>
  <c r="BS129" i="7"/>
  <c r="BR129" i="7"/>
  <c r="BF129" i="7"/>
  <c r="AA129" i="7"/>
  <c r="BR128" i="7"/>
  <c r="BF128" i="7"/>
  <c r="BS128" i="7" s="1"/>
  <c r="BR127" i="7"/>
  <c r="AA127" i="7"/>
  <c r="R127" i="7"/>
  <c r="BF127" i="7" s="1"/>
  <c r="BS127" i="7" s="1"/>
  <c r="BS126" i="7"/>
  <c r="BR126" i="7"/>
  <c r="BF126" i="7"/>
  <c r="AA126" i="7"/>
  <c r="BS125" i="7"/>
  <c r="BR125" i="7"/>
  <c r="BF125" i="7"/>
  <c r="AA125" i="7"/>
  <c r="R125" i="7"/>
  <c r="BR124" i="7"/>
  <c r="AA124" i="7"/>
  <c r="R124" i="7"/>
  <c r="BF124" i="7" s="1"/>
  <c r="BS124" i="7" s="1"/>
  <c r="BR123" i="7"/>
  <c r="AA123" i="7"/>
  <c r="R123" i="7"/>
  <c r="R192" i="7" s="1"/>
  <c r="BS122" i="7"/>
  <c r="BR122" i="7"/>
  <c r="BF122" i="7"/>
  <c r="AA122" i="7"/>
  <c r="R122" i="7"/>
  <c r="BR121" i="7"/>
  <c r="BF121" i="7"/>
  <c r="BS121" i="7" s="1"/>
  <c r="BR120" i="7"/>
  <c r="BF120" i="7"/>
  <c r="BS120" i="7" s="1"/>
  <c r="BS119" i="7"/>
  <c r="BR119" i="7"/>
  <c r="D217" i="7" s="1"/>
  <c r="BF119" i="7"/>
  <c r="BS118" i="7"/>
  <c r="BR118" i="7"/>
  <c r="BF118" i="7"/>
  <c r="BS117" i="7"/>
  <c r="BR117" i="7"/>
  <c r="BF117" i="7"/>
  <c r="BR116" i="7"/>
  <c r="BF116" i="7"/>
  <c r="BS116" i="7" s="1"/>
  <c r="BR115" i="7"/>
  <c r="BF115" i="7"/>
  <c r="BS115" i="7" s="1"/>
  <c r="BR114" i="7"/>
  <c r="BF114" i="7"/>
  <c r="BS113" i="7"/>
  <c r="BR113" i="7"/>
  <c r="BF113" i="7"/>
  <c r="BT112" i="7"/>
  <c r="BS112" i="7"/>
  <c r="BF111" i="7"/>
  <c r="BS111" i="7" s="1"/>
  <c r="BT111" i="7" s="1"/>
  <c r="AD110" i="7"/>
  <c r="BF110" i="7" s="1"/>
  <c r="BS110" i="7" s="1"/>
  <c r="BT110" i="7" s="1"/>
  <c r="BS109" i="7"/>
  <c r="BT109" i="7" s="1"/>
  <c r="BR109" i="7"/>
  <c r="BF109" i="7"/>
  <c r="BS108" i="7"/>
  <c r="BR108" i="7"/>
  <c r="BF108" i="7"/>
  <c r="BS107" i="7"/>
  <c r="BR107" i="7"/>
  <c r="BF107" i="7"/>
  <c r="BR106" i="7"/>
  <c r="BF106" i="7"/>
  <c r="BS106" i="7" s="1"/>
  <c r="BR105" i="7"/>
  <c r="BF105" i="7"/>
  <c r="BS105" i="7" s="1"/>
  <c r="BR104" i="7"/>
  <c r="BF104" i="7"/>
  <c r="BS104" i="7" s="1"/>
  <c r="BR103" i="7"/>
  <c r="BS103" i="7" s="1"/>
  <c r="BF103" i="7"/>
  <c r="BS102" i="7"/>
  <c r="BR102" i="7"/>
  <c r="BF102" i="7"/>
  <c r="BR101" i="7"/>
  <c r="BF101" i="7"/>
  <c r="BS101" i="7" s="1"/>
  <c r="BR100" i="7"/>
  <c r="BF100" i="7"/>
  <c r="BS100" i="7" s="1"/>
  <c r="BR99" i="7"/>
  <c r="BF99" i="7"/>
  <c r="BR98" i="7"/>
  <c r="BF98" i="7"/>
  <c r="BS98" i="7" s="1"/>
  <c r="I98" i="7"/>
  <c r="BS97" i="7"/>
  <c r="BR97" i="7"/>
  <c r="BF97" i="7"/>
  <c r="I97" i="7"/>
  <c r="BR96" i="7"/>
  <c r="I96" i="7"/>
  <c r="BF96" i="7" s="1"/>
  <c r="BS96" i="7" s="1"/>
  <c r="BR95" i="7"/>
  <c r="I95" i="7"/>
  <c r="BF95" i="7" s="1"/>
  <c r="BS95" i="7" s="1"/>
  <c r="BR94" i="7"/>
  <c r="BF94" i="7"/>
  <c r="BS94" i="7" s="1"/>
  <c r="I94" i="7"/>
  <c r="BS93" i="7"/>
  <c r="BR93" i="7"/>
  <c r="BF93" i="7"/>
  <c r="I93" i="7"/>
  <c r="BR92" i="7"/>
  <c r="I92" i="7"/>
  <c r="BF92" i="7" s="1"/>
  <c r="BS92" i="7" s="1"/>
  <c r="BR91" i="7"/>
  <c r="I91" i="7"/>
  <c r="BR89" i="7"/>
  <c r="BS89" i="7" s="1"/>
  <c r="BF89" i="7"/>
  <c r="BS88" i="7"/>
  <c r="BR88" i="7"/>
  <c r="BF88" i="7"/>
  <c r="BR87" i="7"/>
  <c r="J87" i="7"/>
  <c r="D87" i="7"/>
  <c r="BF87" i="7" s="1"/>
  <c r="BS87" i="7" s="1"/>
  <c r="BR86" i="7"/>
  <c r="BF86" i="7"/>
  <c r="BS86" i="7" s="1"/>
  <c r="BR85" i="7"/>
  <c r="BS85" i="7" s="1"/>
  <c r="BF85" i="7"/>
  <c r="BS84" i="7"/>
  <c r="BR84" i="7"/>
  <c r="BF84" i="7"/>
  <c r="BS83" i="7"/>
  <c r="BR83" i="7"/>
  <c r="BF83" i="7"/>
  <c r="BR82" i="7"/>
  <c r="BF82" i="7"/>
  <c r="BS82" i="7" s="1"/>
  <c r="BR81" i="7"/>
  <c r="BF81" i="7"/>
  <c r="BS81" i="7" s="1"/>
  <c r="BS80" i="7"/>
  <c r="BR80" i="7"/>
  <c r="BF80" i="7"/>
  <c r="BS79" i="7"/>
  <c r="BR79" i="7"/>
  <c r="BF79" i="7"/>
  <c r="BS78" i="7"/>
  <c r="BR78" i="7"/>
  <c r="BF78" i="7"/>
  <c r="BR77" i="7"/>
  <c r="BF77" i="7"/>
  <c r="BS77" i="7" s="1"/>
  <c r="BR76" i="7"/>
  <c r="D76" i="7"/>
  <c r="BF76" i="7" s="1"/>
  <c r="BS76" i="7" s="1"/>
  <c r="BS75" i="7"/>
  <c r="BR75" i="7"/>
  <c r="BF75" i="7"/>
  <c r="BS74" i="7"/>
  <c r="BR74" i="7"/>
  <c r="BF74" i="7"/>
  <c r="BS73" i="7"/>
  <c r="BR73" i="7"/>
  <c r="BF73" i="7"/>
  <c r="BR72" i="7"/>
  <c r="BF72" i="7"/>
  <c r="BS72" i="7" s="1"/>
  <c r="BS71" i="7"/>
  <c r="BR71" i="7"/>
  <c r="BF71" i="7"/>
  <c r="BS70" i="7"/>
  <c r="BS69" i="7"/>
  <c r="BS68" i="7"/>
  <c r="BR68" i="7"/>
  <c r="BF68" i="7"/>
  <c r="BS67" i="7"/>
  <c r="BR67" i="7"/>
  <c r="BF67" i="7"/>
  <c r="AX67" i="7"/>
  <c r="BR66" i="7"/>
  <c r="BF66" i="7"/>
  <c r="BS66" i="7" s="1"/>
  <c r="BR65" i="7"/>
  <c r="BF65" i="7"/>
  <c r="BS65" i="7" s="1"/>
  <c r="BR64" i="7"/>
  <c r="BF64" i="7"/>
  <c r="BS64" i="7" s="1"/>
  <c r="BT63" i="7" s="1"/>
  <c r="BS63" i="7"/>
  <c r="BR63" i="7"/>
  <c r="BF63" i="7"/>
  <c r="BS62" i="7"/>
  <c r="BR62" i="7"/>
  <c r="BF62" i="7"/>
  <c r="BR61" i="7"/>
  <c r="BF61" i="7"/>
  <c r="BS61" i="7" s="1"/>
  <c r="BR60" i="7"/>
  <c r="BF60" i="7"/>
  <c r="BS60" i="7" s="1"/>
  <c r="BR59" i="7"/>
  <c r="BF59" i="7"/>
  <c r="BS59" i="7" s="1"/>
  <c r="BR58" i="7"/>
  <c r="BS58" i="7" s="1"/>
  <c r="BF58" i="7"/>
  <c r="BS57" i="7"/>
  <c r="BR57" i="7"/>
  <c r="BF57" i="7"/>
  <c r="BR56" i="7"/>
  <c r="BF56" i="7"/>
  <c r="BS56" i="7" s="1"/>
  <c r="BR55" i="7"/>
  <c r="BF55" i="7"/>
  <c r="BS55" i="7" s="1"/>
  <c r="BR54" i="7"/>
  <c r="BF54" i="7"/>
  <c r="BS54" i="7" s="1"/>
  <c r="BR53" i="7"/>
  <c r="BS53" i="7" s="1"/>
  <c r="BF53" i="7"/>
  <c r="BS52" i="7"/>
  <c r="BR52" i="7"/>
  <c r="BF52" i="7"/>
  <c r="BR51" i="7"/>
  <c r="BF51" i="7"/>
  <c r="BS51" i="7" s="1"/>
  <c r="BR50" i="7"/>
  <c r="BF50" i="7"/>
  <c r="BS50" i="7" s="1"/>
  <c r="BR49" i="7"/>
  <c r="BF49" i="7"/>
  <c r="BS49" i="7" s="1"/>
  <c r="BR48" i="7"/>
  <c r="BF48" i="7"/>
  <c r="C214" i="7" s="1"/>
  <c r="BS47" i="7"/>
  <c r="BR47" i="7"/>
  <c r="BF47" i="7"/>
  <c r="BS46" i="7"/>
  <c r="BR46" i="7"/>
  <c r="BF46" i="7"/>
  <c r="BR45" i="7"/>
  <c r="BF45" i="7"/>
  <c r="BS45" i="7" s="1"/>
  <c r="BR44" i="7"/>
  <c r="BF44" i="7"/>
  <c r="BS44" i="7" s="1"/>
  <c r="BS43" i="7"/>
  <c r="BR43" i="7"/>
  <c r="BF43" i="7"/>
  <c r="C218" i="7" s="1"/>
  <c r="BS42" i="7"/>
  <c r="BR42" i="7"/>
  <c r="BF42" i="7"/>
  <c r="AX42" i="7"/>
  <c r="I42" i="7"/>
  <c r="F42" i="7"/>
  <c r="F192" i="7" s="1"/>
  <c r="BR41" i="7"/>
  <c r="BF41" i="7"/>
  <c r="BS41" i="7" s="1"/>
  <c r="BR40" i="7"/>
  <c r="BF40" i="7"/>
  <c r="BS40" i="7" s="1"/>
  <c r="BS39" i="7"/>
  <c r="BR39" i="7"/>
  <c r="BR38" i="7"/>
  <c r="BS38" i="7" s="1"/>
  <c r="BF38" i="7"/>
  <c r="C213" i="7" s="1"/>
  <c r="BS37" i="7"/>
  <c r="BR37" i="7"/>
  <c r="BF37" i="7"/>
  <c r="G37" i="7"/>
  <c r="G192" i="7" s="1"/>
  <c r="D37" i="7"/>
  <c r="D192" i="7" s="1"/>
  <c r="BR36" i="7"/>
  <c r="BF36" i="7"/>
  <c r="BS36" i="7" s="1"/>
  <c r="BR35" i="7"/>
  <c r="BF35" i="7"/>
  <c r="BS35" i="7" s="1"/>
  <c r="BR34" i="7"/>
  <c r="BF34" i="7"/>
  <c r="BS34" i="7" s="1"/>
  <c r="BT33" i="7" s="1"/>
  <c r="BS33" i="7"/>
  <c r="BR33" i="7"/>
  <c r="BF33" i="7"/>
  <c r="BR32" i="7"/>
  <c r="BF32" i="7"/>
  <c r="BS32" i="7" s="1"/>
  <c r="BR31" i="7"/>
  <c r="BF31" i="7"/>
  <c r="BS31" i="7" s="1"/>
  <c r="BR30" i="7"/>
  <c r="BF30" i="7"/>
  <c r="BS30" i="7" s="1"/>
  <c r="AW30" i="7"/>
  <c r="AW192" i="7" s="1"/>
  <c r="BS29" i="7"/>
  <c r="BR29" i="7"/>
  <c r="BF29" i="7"/>
  <c r="C216" i="7" s="1"/>
  <c r="BS28" i="7"/>
  <c r="BR28" i="7"/>
  <c r="BF28" i="7"/>
  <c r="BR27" i="7"/>
  <c r="BF27" i="7"/>
  <c r="BS27" i="7" s="1"/>
  <c r="BR26" i="7"/>
  <c r="BF26" i="7"/>
  <c r="BS26" i="7" s="1"/>
  <c r="BR25" i="7"/>
  <c r="BF25" i="7"/>
  <c r="BR24" i="7"/>
  <c r="BS24" i="7" s="1"/>
  <c r="BF24" i="7"/>
  <c r="BT19" i="7"/>
  <c r="BS19" i="7"/>
  <c r="BR19" i="7"/>
  <c r="BF19" i="7"/>
  <c r="BR18" i="7"/>
  <c r="BF18" i="7"/>
  <c r="BS18" i="7" s="1"/>
  <c r="F79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8" i="6"/>
  <c r="F5" i="6"/>
  <c r="F4" i="6"/>
  <c r="F3" i="6"/>
  <c r="B44" i="5"/>
  <c r="F43" i="5"/>
  <c r="B43" i="5"/>
  <c r="H35" i="5"/>
  <c r="H34" i="5"/>
  <c r="H33" i="5"/>
  <c r="F33" i="5"/>
  <c r="F32" i="5"/>
  <c r="H32" i="5" s="1"/>
  <c r="F31" i="5"/>
  <c r="H31" i="5" s="1"/>
  <c r="B29" i="5"/>
  <c r="B28" i="5"/>
  <c r="I27" i="5"/>
  <c r="G27" i="5"/>
  <c r="H27" i="5" s="1"/>
  <c r="C27" i="5"/>
  <c r="B27" i="5"/>
  <c r="A26" i="5"/>
  <c r="B25" i="5"/>
  <c r="G24" i="5"/>
  <c r="B24" i="5"/>
  <c r="G23" i="5"/>
  <c r="B23" i="5"/>
  <c r="G22" i="5"/>
  <c r="B22" i="5"/>
  <c r="G21" i="5"/>
  <c r="B21" i="5"/>
  <c r="G20" i="5"/>
  <c r="B20" i="5"/>
  <c r="G19" i="5"/>
  <c r="B19" i="5"/>
  <c r="G18" i="5"/>
  <c r="H18" i="5" s="1"/>
  <c r="B18" i="5"/>
  <c r="A17" i="5"/>
  <c r="D14" i="5"/>
  <c r="D13" i="5"/>
  <c r="D12" i="5"/>
  <c r="D11" i="5"/>
  <c r="D10" i="5"/>
  <c r="D9" i="5"/>
  <c r="D8" i="5"/>
  <c r="D7" i="5"/>
  <c r="G32" i="4"/>
  <c r="G31" i="4"/>
  <c r="B18" i="4"/>
  <c r="B17" i="4"/>
  <c r="B16" i="4"/>
  <c r="B15" i="4"/>
  <c r="B14" i="4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38" i="3" s="1"/>
  <c r="B19" i="3"/>
  <c r="B18" i="3"/>
  <c r="B17" i="3"/>
  <c r="B16" i="3"/>
  <c r="B15" i="3"/>
  <c r="H25" i="2"/>
  <c r="H20" i="2"/>
  <c r="F17" i="2"/>
  <c r="B1" i="2"/>
  <c r="C1" i="2" s="1"/>
  <c r="D1" i="2" s="1"/>
  <c r="C51" i="1"/>
  <c r="B260" i="8" s="1"/>
  <c r="BT145" i="7" l="1"/>
  <c r="BT18" i="7"/>
  <c r="I192" i="7"/>
  <c r="BF91" i="7"/>
  <c r="BS91" i="7" s="1"/>
  <c r="BT90" i="7" s="1"/>
  <c r="D216" i="7"/>
  <c r="E216" i="7" s="1"/>
  <c r="BT131" i="7"/>
  <c r="BS168" i="7"/>
  <c r="BT163" i="7" s="1"/>
  <c r="BS112" i="8"/>
  <c r="BS254" i="8" s="1"/>
  <c r="BT125" i="8"/>
  <c r="BF192" i="7"/>
  <c r="BT182" i="7"/>
  <c r="B203" i="7"/>
  <c r="C279" i="8"/>
  <c r="E279" i="8" s="1"/>
  <c r="BT49" i="8"/>
  <c r="BT68" i="8"/>
  <c r="BT193" i="8"/>
  <c r="BF235" i="8"/>
  <c r="BS235" i="8" s="1"/>
  <c r="BT54" i="7"/>
  <c r="AA192" i="7"/>
  <c r="C219" i="7"/>
  <c r="E219" i="7" s="1"/>
  <c r="BS21" i="8"/>
  <c r="BF254" i="8"/>
  <c r="D279" i="8"/>
  <c r="BS63" i="8"/>
  <c r="BT59" i="8" s="1"/>
  <c r="D213" i="7"/>
  <c r="E213" i="7" s="1"/>
  <c r="K213" i="7" s="1"/>
  <c r="M213" i="7" s="1"/>
  <c r="BF123" i="7"/>
  <c r="BS123" i="7" s="1"/>
  <c r="BT122" i="7" s="1"/>
  <c r="BF143" i="7"/>
  <c r="BS143" i="7" s="1"/>
  <c r="BT143" i="7" s="1"/>
  <c r="BS163" i="7"/>
  <c r="BR254" i="8"/>
  <c r="C280" i="8"/>
  <c r="E280" i="8" s="1"/>
  <c r="G280" i="8" s="1"/>
  <c r="BS107" i="8"/>
  <c r="BT134" i="8"/>
  <c r="C217" i="7"/>
  <c r="E217" i="7" s="1"/>
  <c r="C274" i="8"/>
  <c r="E274" i="8" s="1"/>
  <c r="K274" i="8" s="1"/>
  <c r="BS22" i="8"/>
  <c r="BT152" i="8"/>
  <c r="BS25" i="7"/>
  <c r="BT24" i="7" s="1"/>
  <c r="BS48" i="7"/>
  <c r="BT45" i="7" s="1"/>
  <c r="BT81" i="7"/>
  <c r="C215" i="7"/>
  <c r="C36" i="5"/>
  <c r="D212" i="7"/>
  <c r="D220" i="7" s="1"/>
  <c r="BT36" i="7"/>
  <c r="E218" i="7"/>
  <c r="G218" i="7" s="1"/>
  <c r="BS99" i="7"/>
  <c r="C275" i="8"/>
  <c r="E275" i="8" s="1"/>
  <c r="K275" i="8" s="1"/>
  <c r="M275" i="8" s="1"/>
  <c r="BS250" i="8"/>
  <c r="B48" i="3"/>
  <c r="B49" i="3" s="1"/>
  <c r="B43" i="3"/>
  <c r="B45" i="3" s="1"/>
  <c r="D219" i="7"/>
  <c r="D218" i="7"/>
  <c r="BS35" i="8"/>
  <c r="BT30" i="8" s="1"/>
  <c r="BS114" i="7"/>
  <c r="BT113" i="7" s="1"/>
  <c r="BF155" i="7"/>
  <c r="BS155" i="7" s="1"/>
  <c r="BT154" i="7" s="1"/>
  <c r="BS180" i="7"/>
  <c r="BT172" i="7" s="1"/>
  <c r="D276" i="8"/>
  <c r="BS245" i="8"/>
  <c r="D214" i="7"/>
  <c r="E214" i="7" s="1"/>
  <c r="K214" i="7" s="1"/>
  <c r="AX192" i="7"/>
  <c r="S192" i="7"/>
  <c r="BF193" i="7" s="1"/>
  <c r="BT18" i="8"/>
  <c r="BT40" i="8"/>
  <c r="BS98" i="8"/>
  <c r="BT175" i="8"/>
  <c r="C281" i="8"/>
  <c r="E281" i="8" s="1"/>
  <c r="C278" i="8"/>
  <c r="E278" i="8" s="1"/>
  <c r="BR192" i="7"/>
  <c r="BT98" i="8"/>
  <c r="BF219" i="8"/>
  <c r="BS219" i="8" s="1"/>
  <c r="BT216" i="8" s="1"/>
  <c r="D215" i="7"/>
  <c r="C277" i="8"/>
  <c r="BT72" i="7"/>
  <c r="D277" i="8"/>
  <c r="D275" i="8"/>
  <c r="D282" i="8" s="1"/>
  <c r="BF187" i="8"/>
  <c r="BS187" i="8" s="1"/>
  <c r="BT184" i="8" s="1"/>
  <c r="BS240" i="8"/>
  <c r="C211" i="7"/>
  <c r="BS28" i="8"/>
  <c r="BS27" i="8"/>
  <c r="R254" i="8"/>
  <c r="BF255" i="8" s="1"/>
  <c r="B44" i="3"/>
  <c r="S254" i="8"/>
  <c r="C273" i="8"/>
  <c r="B259" i="8" l="1"/>
  <c r="B261" i="8" s="1"/>
  <c r="E284" i="8"/>
  <c r="C222" i="7"/>
  <c r="BF194" i="7"/>
  <c r="BT20" i="8"/>
  <c r="B202" i="7"/>
  <c r="B204" i="7" s="1"/>
  <c r="BT244" i="8"/>
  <c r="BT107" i="8"/>
  <c r="C284" i="8"/>
  <c r="BF256" i="8"/>
  <c r="BT234" i="8"/>
  <c r="D284" i="8"/>
  <c r="D285" i="8" s="1"/>
  <c r="BS255" i="8"/>
  <c r="BS256" i="8" s="1"/>
  <c r="E215" i="7"/>
  <c r="K215" i="7" s="1"/>
  <c r="BT192" i="7"/>
  <c r="B264" i="8"/>
  <c r="B266" i="8" s="1"/>
  <c r="BS192" i="7"/>
  <c r="E211" i="7"/>
  <c r="K211" i="7" s="1"/>
  <c r="C220" i="7"/>
  <c r="E277" i="8"/>
  <c r="K277" i="8" s="1"/>
  <c r="BS193" i="7"/>
  <c r="D222" i="7"/>
  <c r="D223" i="7" s="1"/>
  <c r="E273" i="8"/>
  <c r="K273" i="8" s="1"/>
  <c r="C276" i="8"/>
  <c r="E276" i="8" s="1"/>
  <c r="K276" i="8" s="1"/>
  <c r="BT254" i="8"/>
  <c r="C212" i="7"/>
  <c r="E212" i="7" s="1"/>
  <c r="K212" i="7" s="1"/>
  <c r="E220" i="7" l="1"/>
  <c r="C223" i="7"/>
  <c r="L273" i="8"/>
  <c r="L282" i="8" s="1"/>
  <c r="K282" i="8"/>
  <c r="C282" i="8"/>
  <c r="K220" i="7"/>
  <c r="L211" i="7"/>
  <c r="L220" i="7" s="1"/>
  <c r="B197" i="7"/>
  <c r="B199" i="7" s="1"/>
  <c r="BS194" i="7"/>
  <c r="E222" i="7"/>
  <c r="E223" i="7" s="1"/>
  <c r="C285" i="8" l="1"/>
  <c r="E282" i="8"/>
  <c r="E285" i="8" s="1"/>
</calcChain>
</file>

<file path=xl/sharedStrings.xml><?xml version="1.0" encoding="utf-8"?>
<sst xmlns="http://schemas.openxmlformats.org/spreadsheetml/2006/main" count="1498" uniqueCount="607">
  <si>
    <t>ANNUAL WORK AND FINANCIAL PLAN (AWFP)</t>
  </si>
  <si>
    <t>FY 2022</t>
  </si>
  <si>
    <t xml:space="preserve">Bureau/Service/ Project Management Team (PMT): </t>
  </si>
  <si>
    <t>Cybercime Investigation Office</t>
  </si>
  <si>
    <t>Division:</t>
  </si>
  <si>
    <t>Investigation Division</t>
  </si>
  <si>
    <t>Planning Period:</t>
  </si>
  <si>
    <t>January - December 2022</t>
  </si>
  <si>
    <t>PREXC Program Name:</t>
  </si>
  <si>
    <t>PREXC Project/ Activity Name:</t>
  </si>
  <si>
    <t>PREXC Project/ Activity UACS Code:</t>
  </si>
  <si>
    <t>Line Project/ Activity Name:</t>
  </si>
  <si>
    <t>Line Project/ Activity UACS Code:</t>
  </si>
  <si>
    <t>Component</t>
  </si>
  <si>
    <t>Period of Implementation</t>
  </si>
  <si>
    <t>Budget Allocation</t>
  </si>
  <si>
    <t>Responsible Unit/Group*</t>
  </si>
  <si>
    <t>Operation Requirements 
(e.g. Coordination with 
other groups, etc)</t>
  </si>
  <si>
    <t>Output/Deliverables</t>
  </si>
  <si>
    <t>1. Capacity Building of ID - Training Materials</t>
  </si>
  <si>
    <t>Year-round</t>
  </si>
  <si>
    <t>ID</t>
  </si>
  <si>
    <t>Acquisition of Online Account</t>
  </si>
  <si>
    <t>Training Certificates</t>
  </si>
  <si>
    <t>Subscriptions and Certification Fee</t>
  </si>
  <si>
    <t>2. Capacity Building of ID - Training with local</t>
  </si>
  <si>
    <t>Engagement of Speakers, Booking of</t>
  </si>
  <si>
    <t>and International Law Enforcement Agencies</t>
  </si>
  <si>
    <t>Venues, Acquisition of Online Account</t>
  </si>
  <si>
    <t>3. Hiring of ten (10) operations and support staffs</t>
  </si>
  <si>
    <t xml:space="preserve">       3.1 Investigation Agent II (SG 20)</t>
  </si>
  <si>
    <t>January</t>
  </si>
  <si>
    <t>Assist the Division with processing and investigation of Daily Cybercrime Cases</t>
  </si>
  <si>
    <t>Employment Contract</t>
  </si>
  <si>
    <t xml:space="preserve">       3.2 Investigation Agent II (SG 20)</t>
  </si>
  <si>
    <t xml:space="preserve">       3.3 Investigation Agent I (SG 18)</t>
  </si>
  <si>
    <t xml:space="preserve">       3.4 Investigation Agent I (SG 18)</t>
  </si>
  <si>
    <t xml:space="preserve">       3.5 Administative Assistance III (SG 9)</t>
  </si>
  <si>
    <t xml:space="preserve">       3.6 Administative Assistance II (SG 8)</t>
  </si>
  <si>
    <t xml:space="preserve">       3.7 Special Investigator II (SG15)</t>
  </si>
  <si>
    <t xml:space="preserve">       3.8 Special Investigator II (SG15)</t>
  </si>
  <si>
    <t xml:space="preserve">       3.9 Special Investigator II (SG15)</t>
  </si>
  <si>
    <t xml:space="preserve">       3.10 Special Investigator II (SG15)</t>
  </si>
  <si>
    <t xml:space="preserve">       3.11 Computer Programmer II  (SG15) </t>
  </si>
  <si>
    <t xml:space="preserve">       3.12 Computer Operator I (SG 9)</t>
  </si>
  <si>
    <t xml:space="preserve">       3.13 Special Investigator I (SG11)</t>
  </si>
  <si>
    <t xml:space="preserve">       3.14 Special Investigator I (SG11)</t>
  </si>
  <si>
    <t xml:space="preserve">       3.15 Special Investigator I (SG11)</t>
  </si>
  <si>
    <t xml:space="preserve">       3.16 Computer Programmer II  (SG15) </t>
  </si>
  <si>
    <t xml:space="preserve">4. Mid Year ID Performance Evaluation </t>
  </si>
  <si>
    <t>July</t>
  </si>
  <si>
    <t>Engagement of Speakers, Booking of Venue</t>
  </si>
  <si>
    <t>5. Year End ID Assessment Evaluation</t>
  </si>
  <si>
    <t>December</t>
  </si>
  <si>
    <t>6. Travel Expense</t>
  </si>
  <si>
    <t>Support Year-round operations of Investigation Division</t>
  </si>
  <si>
    <t>7. Rental Expense</t>
  </si>
  <si>
    <t>8. Petty Cash</t>
  </si>
  <si>
    <t xml:space="preserve">       8.1 Office Supplies</t>
  </si>
  <si>
    <t>Support Year-round operations of Investigaiton Division</t>
  </si>
  <si>
    <t xml:space="preserve">       8.1 Repesentations</t>
  </si>
  <si>
    <t xml:space="preserve">       8.1 Other MOOE</t>
  </si>
  <si>
    <t>9 .CICC Cybercrime Investigations Handbook
Project</t>
  </si>
  <si>
    <t>Concept and Draft Formulation of CICC Cybercrime Investigation Division Operational Framework
Workshop , Workshop , Seminars and Collaboration with other law enforcement agencies</t>
  </si>
  <si>
    <t>Publication of CICC Operational Handbook</t>
  </si>
  <si>
    <t>TOTAL</t>
  </si>
  <si>
    <t>Note:  This form should be submitted together with the Detailed Cost Table (DCT)</t>
  </si>
  <si>
    <t>Submitted by:</t>
  </si>
  <si>
    <t>Recommending Approval:</t>
  </si>
  <si>
    <t>Approved by:</t>
  </si>
  <si>
    <t>ARNOLD C. GUNDRAN</t>
  </si>
  <si>
    <t>MARY ROSE E. MAGSAYSAY</t>
  </si>
  <si>
    <t>ALEXANDER K. RAMOS</t>
  </si>
  <si>
    <t>Deputy Chief</t>
  </si>
  <si>
    <t>Deputy Executive Director</t>
  </si>
  <si>
    <t>Executive Director</t>
  </si>
  <si>
    <t>Reviewed  by:</t>
  </si>
  <si>
    <t>Certified  Funds Available:</t>
  </si>
  <si>
    <t>CLEO B. DONGGA-AS</t>
  </si>
  <si>
    <t>ARBEE TALASTAS</t>
  </si>
  <si>
    <t>Division Chief</t>
  </si>
  <si>
    <t>Finance Division</t>
  </si>
  <si>
    <t>DETAILED COST TABLE (DCT)</t>
  </si>
  <si>
    <t>January - December 2023</t>
  </si>
  <si>
    <t>Electricity Expenses</t>
  </si>
  <si>
    <t>Planned Activity/ Major Activity/ Milestones</t>
  </si>
  <si>
    <t>Specific Activity</t>
  </si>
  <si>
    <t>Computation</t>
  </si>
  <si>
    <t>EXPENSE CLASS  : MAINTENANCE AND OTHER OPERATING EXPENSES (MOOE)</t>
  </si>
  <si>
    <t>Travelling Expenses</t>
  </si>
  <si>
    <t>Training Expenses</t>
  </si>
  <si>
    <t>Supplies and Materials</t>
  </si>
  <si>
    <t>Utilities</t>
  </si>
  <si>
    <t>Communication Expenses</t>
  </si>
  <si>
    <t>Confidential and Extraordinary Exp.</t>
  </si>
  <si>
    <t>Professional Services</t>
  </si>
  <si>
    <t>Repairs and Maintenance</t>
  </si>
  <si>
    <t>Taxes, Insurance Premium &amp; Other Fees</t>
  </si>
  <si>
    <t>Other MOOE</t>
  </si>
  <si>
    <t>Travelling Expenses-Local</t>
  </si>
  <si>
    <t>Travelling Expenses-Foreign</t>
  </si>
  <si>
    <t>ICT Training Expenses</t>
  </si>
  <si>
    <t xml:space="preserve"> Training Expenses</t>
  </si>
  <si>
    <t>ICT Office Supplies</t>
  </si>
  <si>
    <t>Office Supplies Expenses</t>
  </si>
  <si>
    <t>Fuel, Oil and Lubricants Expenses</t>
  </si>
  <si>
    <t>Semi-Expendable - ICT Equipment</t>
  </si>
  <si>
    <t>Semi-Expendable - Furnitures and Fixtures</t>
  </si>
  <si>
    <t>Other Supplies and Materials</t>
  </si>
  <si>
    <t>Mobile</t>
  </si>
  <si>
    <t>Landline</t>
  </si>
  <si>
    <t>Internet Subscription Expenses</t>
  </si>
  <si>
    <t>Cable, Satellite, Telegraph and Radio Expenses</t>
  </si>
  <si>
    <t xml:space="preserve">              Extraordinary &amp; Miscellaneous Exp</t>
  </si>
  <si>
    <t>Consultancy Services</t>
  </si>
  <si>
    <t>Other Professional Fees</t>
  </si>
  <si>
    <t>Buildings</t>
  </si>
  <si>
    <t>Office Equipment</t>
  </si>
  <si>
    <t>ICT Equipment</t>
  </si>
  <si>
    <t>Other Property and Equipment</t>
  </si>
  <si>
    <t>Insurance Expenses</t>
  </si>
  <si>
    <t>Advertising Expenses</t>
  </si>
  <si>
    <t>Printing and Publication</t>
  </si>
  <si>
    <t>Representation Expenses</t>
  </si>
  <si>
    <t>Rents-Building</t>
  </si>
  <si>
    <t>ICT Software Subscription</t>
  </si>
  <si>
    <t>Other Subscription Expenses</t>
  </si>
  <si>
    <t>TOTAL MOOE</t>
  </si>
  <si>
    <t>UACS CODE</t>
  </si>
  <si>
    <t>Capacity Building of ID - Training Materials Subscriptions and Certification Fee</t>
  </si>
  <si>
    <t>Capacity Building of ID - Training with local and International Law Enforcement Agencies</t>
  </si>
  <si>
    <t>Additional Manpower</t>
  </si>
  <si>
    <t xml:space="preserve">Mid Year ID Performance Evaluation </t>
  </si>
  <si>
    <t>Year End ID Assessment Evaluation</t>
  </si>
  <si>
    <t>Travel Expense</t>
  </si>
  <si>
    <t>Rental Expense</t>
  </si>
  <si>
    <t>Office Supplies</t>
  </si>
  <si>
    <t>Repesentations</t>
  </si>
  <si>
    <t>CICC Cybercrime Investigations Handbook
Project</t>
  </si>
  <si>
    <t>(Activity 4)</t>
  </si>
  <si>
    <t>Note : Total amount of DCT should be equal to total AWFP</t>
  </si>
  <si>
    <t>PROOF OF BALANCES:</t>
  </si>
  <si>
    <t>Prepared and Submitted by:</t>
  </si>
  <si>
    <t>Noted by:</t>
  </si>
  <si>
    <t xml:space="preserve">    DCT</t>
  </si>
  <si>
    <t xml:space="preserve">    AWFP</t>
  </si>
  <si>
    <t>Should be  = O</t>
  </si>
  <si>
    <t>NAME (DIVISION CHIEF)</t>
  </si>
  <si>
    <t>COMPUTATION BY EXPENSE CLASS:</t>
  </si>
  <si>
    <t>Position</t>
  </si>
  <si>
    <t xml:space="preserve">Total Maintenance and Other Operating Expenses </t>
  </si>
  <si>
    <t>Division</t>
  </si>
  <si>
    <t xml:space="preserve">Total Budget Allotment </t>
  </si>
  <si>
    <t>PERFORMANCE MEASUREMENT FRAMEWORK (PMF)</t>
  </si>
  <si>
    <t>Component(s)</t>
  </si>
  <si>
    <t>Performance Indicators</t>
  </si>
  <si>
    <t>Baseline</t>
  </si>
  <si>
    <t>Targets (FY 2022)</t>
  </si>
  <si>
    <t>Means of Verification</t>
  </si>
  <si>
    <t xml:space="preserve">Frequency of Collecting Monitoring Data </t>
  </si>
  <si>
    <t>1Q</t>
  </si>
  <si>
    <t>2Q</t>
  </si>
  <si>
    <t>3Q</t>
  </si>
  <si>
    <t>4Q</t>
  </si>
  <si>
    <t>Total</t>
  </si>
  <si>
    <t>(Activity 1)</t>
  </si>
  <si>
    <t>(Activity 2)</t>
  </si>
  <si>
    <t>(Activity 3)</t>
  </si>
  <si>
    <t>Approved by</t>
  </si>
  <si>
    <t>PROJECT PROCUREMENT MANAGEMENT PLAN (PPMP) 2022 Fund</t>
  </si>
  <si>
    <r>
      <rPr>
        <i/>
        <sz val="11"/>
        <color rgb="FF000000"/>
        <rFont val="Garamond"/>
        <family val="1"/>
      </rPr>
      <t>END-USER/UNIT</t>
    </r>
    <r>
      <rPr>
        <sz val="11"/>
        <color rgb="FF000000"/>
        <rFont val="Garamond"/>
        <family val="1"/>
      </rPr>
      <t>: Cybercrime Monitoring and Coordination Division (CMCD)</t>
    </r>
  </si>
  <si>
    <t>Charged to 2022 Fund</t>
  </si>
  <si>
    <t>SCHEDULE/MILESTONE OF ACTIVITIES</t>
  </si>
  <si>
    <t>CODE</t>
  </si>
  <si>
    <t>General Description</t>
  </si>
  <si>
    <t>End User</t>
  </si>
  <si>
    <t>Quantity
Size</t>
  </si>
  <si>
    <t>Unit Cost</t>
  </si>
  <si>
    <t>MOOE</t>
  </si>
  <si>
    <t>CO</t>
  </si>
  <si>
    <t>Total Estimated Cost</t>
  </si>
  <si>
    <t>Mode of Procurement</t>
  </si>
  <si>
    <t>Februrary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</si>
  <si>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</si>
  <si>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</si>
  <si>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</si>
  <si>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</si>
  <si>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</si>
  <si>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</si>
  <si>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</si>
  <si>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</si>
  <si>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5-06-04-050-03</t>
  </si>
  <si>
    <t>Cybert Threat Operations Center</t>
  </si>
  <si>
    <t>7 lots</t>
  </si>
  <si>
    <t>Sec. 10. Competitive Bidding</t>
  </si>
  <si>
    <t>2 lots</t>
  </si>
  <si>
    <t>Operational Requirements</t>
  </si>
  <si>
    <t>5-02-03-010-01</t>
  </si>
  <si>
    <t>External HDD 2TB</t>
  </si>
  <si>
    <t>Cybercrime Monitoring and Coordination Division</t>
  </si>
  <si>
    <t>5 units</t>
  </si>
  <si>
    <t>Sec. 53.9 Small Value Procurement</t>
  </si>
  <si>
    <t>3 in 1 Inkjet Printer</t>
  </si>
  <si>
    <t>2 units</t>
  </si>
  <si>
    <t>5-02-99-070-00</t>
  </si>
  <si>
    <t>Procurement of Mobile Pedestal Cabinet with Key, 4-layer Steel Filing Cabinets, and Double-sided White Board with wheels</t>
  </si>
  <si>
    <t>3 lots</t>
  </si>
  <si>
    <t>-</t>
  </si>
  <si>
    <t>Plane Tickets - Local Travel</t>
  </si>
  <si>
    <t>Sec. 53.5 Agency-to-Agency</t>
  </si>
  <si>
    <t>Plane Tickets - Foreign Travel</t>
  </si>
  <si>
    <t>TOTAL BUDGET:</t>
  </si>
  <si>
    <r>
      <rPr>
        <u/>
        <sz val="11"/>
        <color rgb="FF000000"/>
        <rFont val="Garamond"/>
        <family val="1"/>
      </rPr>
      <t>NOTE:</t>
    </r>
    <r>
      <rPr>
        <u/>
        <sz val="11"/>
        <color rgb="FF000000"/>
        <rFont val="Garamond"/>
        <family val="1"/>
      </rPr>
      <t xml:space="preserve">      Technical Specifications for each Item/Project being proposed shall be submitted as part of the PPMP.</t>
    </r>
  </si>
  <si>
    <t>Prepared and submitted by:</t>
  </si>
  <si>
    <t>Certified Funds Availability:</t>
  </si>
  <si>
    <t>Chief
Finance Division</t>
  </si>
  <si>
    <t>Director
Administrative and Finance Office</t>
  </si>
  <si>
    <t>Petty Cash</t>
  </si>
  <si>
    <t>Items</t>
  </si>
  <si>
    <t>UACS</t>
  </si>
  <si>
    <t>Unit</t>
  </si>
  <si>
    <t>Total Cost</t>
  </si>
  <si>
    <t>Keyboard</t>
  </si>
  <si>
    <t>Mouse</t>
  </si>
  <si>
    <t>Mousepads</t>
  </si>
  <si>
    <t>APP-CSE</t>
  </si>
  <si>
    <t>Magazine Rack</t>
  </si>
  <si>
    <t>Waste basket</t>
  </si>
  <si>
    <t>KF94 Face mask (10 pcs)</t>
  </si>
  <si>
    <t>Fire extinguisher</t>
  </si>
  <si>
    <t>Batteries "AAA"</t>
  </si>
  <si>
    <t>Broom</t>
  </si>
  <si>
    <t>Dustpan</t>
  </si>
  <si>
    <t>Extension cords</t>
  </si>
  <si>
    <t>Pen holder</t>
  </si>
  <si>
    <t>Pen (Blue) (box)</t>
  </si>
  <si>
    <t>Pen (Black) (box)</t>
  </si>
  <si>
    <t>Pen (Red) (box)</t>
  </si>
  <si>
    <t>Sign Pen (Blue) (box)</t>
  </si>
  <si>
    <t>Sign Pen (Black) (box)</t>
  </si>
  <si>
    <t>Sign Pen (Red) (box)</t>
  </si>
  <si>
    <t>Highlighters (box)</t>
  </si>
  <si>
    <t>Ink pad</t>
  </si>
  <si>
    <t>Ink</t>
  </si>
  <si>
    <t>Correction Tape</t>
  </si>
  <si>
    <t>Dry/Wet erase board</t>
  </si>
  <si>
    <t>Dry/Wet erase markers (Black)</t>
  </si>
  <si>
    <t>Dry/Wet erase markers (Blue)</t>
  </si>
  <si>
    <t>Dry/Wet erase markers (Red)</t>
  </si>
  <si>
    <t>Ruler</t>
  </si>
  <si>
    <t>Staples (box)</t>
  </si>
  <si>
    <t>Stapler with remover</t>
  </si>
  <si>
    <t>Scissors</t>
  </si>
  <si>
    <t>Box cutter</t>
  </si>
  <si>
    <t>Paperclips Small (box)</t>
  </si>
  <si>
    <t>Paperclips Jumbo (box)</t>
  </si>
  <si>
    <t>Binder Clips Small (box)</t>
  </si>
  <si>
    <t>Binder Clips Medium (box)</t>
  </si>
  <si>
    <t>Binder Clips Large (box)</t>
  </si>
  <si>
    <t>Masking tape</t>
  </si>
  <si>
    <t>Packing tape</t>
  </si>
  <si>
    <t>Duct tape</t>
  </si>
  <si>
    <t>Sticky notes (small, medium, large) (box)</t>
  </si>
  <si>
    <t>Bookmark sticky flags (box)</t>
  </si>
  <si>
    <t>White glue</t>
  </si>
  <si>
    <t>Binders</t>
  </si>
  <si>
    <t>Binder tabs (box)</t>
  </si>
  <si>
    <t>Clear binder document holders (A4) (box)</t>
  </si>
  <si>
    <t>Hole puncher</t>
  </si>
  <si>
    <t>Three-hole puncher</t>
  </si>
  <si>
    <t>Legal pads</t>
  </si>
  <si>
    <t>Steno pads (box)</t>
  </si>
  <si>
    <t>#10 regular envelopes (4 1/8 x 9 1/2 inches)(box)</t>
  </si>
  <si>
    <t>Legal envelopes (box)</t>
  </si>
  <si>
    <t>Printer Paper A4 (box)</t>
  </si>
  <si>
    <t>Printer Paper Short (box)</t>
  </si>
  <si>
    <t>Printer Paper Long (box)</t>
  </si>
  <si>
    <t>Printer Paper Letter (box)</t>
  </si>
  <si>
    <t>Printer Paper Legal (box)</t>
  </si>
  <si>
    <t>First-aid kit</t>
  </si>
  <si>
    <t>Alcohol (gallon)</t>
  </si>
  <si>
    <t>Flashlight</t>
  </si>
  <si>
    <t>Disinfectant wipes (box)</t>
  </si>
  <si>
    <t>Hand sanitizer (gallon)</t>
  </si>
  <si>
    <t>Air Freshener</t>
  </si>
  <si>
    <t>Out Tray</t>
  </si>
  <si>
    <t>Pushpins (box)</t>
  </si>
  <si>
    <t>Letter opener</t>
  </si>
  <si>
    <t>Others</t>
  </si>
  <si>
    <t>Gasoline, Oil and Lubricants Expenses</t>
  </si>
  <si>
    <t>Telephone Expenses - Landline</t>
  </si>
  <si>
    <t>Job Order Personnel</t>
  </si>
  <si>
    <t>Department of Information and Communications Technology (DICT)</t>
  </si>
  <si>
    <t>Government Digital Transformation Bureau/Integrated Business Permits and Licensing System</t>
  </si>
  <si>
    <t>Development, Test and Project Management Teams</t>
  </si>
  <si>
    <t>January - December 2021</t>
  </si>
  <si>
    <t>ICT Systems and Infostructure Development, Management, and Advisory Program</t>
  </si>
  <si>
    <t>Innovation and Development Sub-Program</t>
  </si>
  <si>
    <t>310201000000000</t>
  </si>
  <si>
    <t>Digital Government/Development of Integrated Business Permit and Licensing System</t>
  </si>
  <si>
    <t>310201100001000</t>
  </si>
  <si>
    <t>EXPENSE CLASS : CAPITAL OUTLAY (CO)</t>
  </si>
  <si>
    <t>TOTAL ACTIVITY (MOOE + CO)</t>
  </si>
  <si>
    <t>Utility Expenses</t>
  </si>
  <si>
    <t>Survey &amp; Research Expense</t>
  </si>
  <si>
    <t>General Services</t>
  </si>
  <si>
    <t>Machinery &amp; Equipment Outlay</t>
  </si>
  <si>
    <t>Transportation Equipment - Motor Vehicles</t>
  </si>
  <si>
    <t>Furniture and Fixtures</t>
  </si>
  <si>
    <t>Other PPE</t>
  </si>
  <si>
    <t>Computer Software</t>
  </si>
  <si>
    <t>TOTAL CO</t>
  </si>
  <si>
    <t>Other Machinery and Equipment</t>
  </si>
  <si>
    <t>Furnitures and Fixtures</t>
  </si>
  <si>
    <t>Water expenses</t>
  </si>
  <si>
    <t>Postage and Courier Services</t>
  </si>
  <si>
    <t>Survey Expenses</t>
  </si>
  <si>
    <t xml:space="preserve">         ICT Research, Exploration and Development Expenses</t>
  </si>
  <si>
    <t>Confidential Expenses</t>
  </si>
  <si>
    <t>Legal Service</t>
  </si>
  <si>
    <t>ICT Consultancy Services</t>
  </si>
  <si>
    <t>Janitorial Services</t>
  </si>
  <si>
    <t>Security Services</t>
  </si>
  <si>
    <t>Other General Services-ICT Services</t>
  </si>
  <si>
    <t>Other General Services</t>
  </si>
  <si>
    <t>Building</t>
  </si>
  <si>
    <t>Communication Networks</t>
  </si>
  <si>
    <t>Other Structures</t>
  </si>
  <si>
    <t>Machinery</t>
  </si>
  <si>
    <t>Communication Equipment</t>
  </si>
  <si>
    <t>Motor Vehicles</t>
  </si>
  <si>
    <t>Fidelity Bond Premiums</t>
  </si>
  <si>
    <t>Transportation and Delivery Expenses</t>
  </si>
  <si>
    <t>Rents-Land</t>
  </si>
  <si>
    <t>Rents-Motor Vehicles</t>
  </si>
  <si>
    <t>Rents-Equipment</t>
  </si>
  <si>
    <t>Membership Dues and Contriubtion</t>
  </si>
  <si>
    <t>Machinery and Equipment</t>
  </si>
  <si>
    <t>Information and Communication Technology Equipment</t>
  </si>
  <si>
    <t>Printing Equipment</t>
  </si>
  <si>
    <t>ICT Software</t>
  </si>
  <si>
    <t xml:space="preserve">                    Other Machinery &amp; Equipment</t>
  </si>
  <si>
    <t>Cloud provisioning and system implementation</t>
  </si>
  <si>
    <t>Acquisition of cloud service provider (Top-Up from FY 2020 subscription)</t>
  </si>
  <si>
    <t>Acquisition of cloud service provider for FY 2021 subscription)
Cloud provisioning of eBPLS and iBPLS to the following environment:
- Training
- Production</t>
  </si>
  <si>
    <t>Provision of technical assistance to LGUs</t>
  </si>
  <si>
    <t>Provision of technical support to LGUs during training, 
data build-up, data migration, pilot testing, and implementation period</t>
  </si>
  <si>
    <t>Enhancement and maintenance of eBPLS/ iBPLS</t>
  </si>
  <si>
    <t xml:space="preserve">a. System study (data gathering, workshops, site visits to LGUs, FGD), analysis and design for the inclusion of the following modules:
   - Sanitary Permit
   - Treasury 
b. Maintenance of eBPLS software
c. System security; conduct
   - Vulnerability and penetration tests
   - Privacy impact assessment
</t>
  </si>
  <si>
    <t>eBPLS/ iBPLS Advocacy and promotion</t>
  </si>
  <si>
    <t>Official system launchings of LGUs - Plaque of Appreciation to LGUs for their launching of eBPLS and iBPLS</t>
  </si>
  <si>
    <t>Conduct of roadshow, caravan, project briefing/orientation to forums and other events
Conduct of eBPLS-cloud users summit 
   - Regional (clustered)
   - National</t>
  </si>
  <si>
    <t>Preparation/updating of the ff:
   - Project portfolio
   - Brochure
   - AVP for applicants/per module
   - eBPLS/iBPLS Portal</t>
  </si>
  <si>
    <t>Cloud-based Designer Tool = 70,000 x 4 = 280,000</t>
  </si>
  <si>
    <t>LC1</t>
  </si>
  <si>
    <t>Printing of eBPLS/iBPLS Brochure 40.00*500pcs = 20,000</t>
  </si>
  <si>
    <r>
      <rPr>
        <b/>
        <sz val="10"/>
        <color rgb="FF000000"/>
        <rFont val="Garamond"/>
        <family val="1"/>
      </rPr>
      <t>LC2
5 AVPs</t>
    </r>
    <r>
      <rPr>
        <sz val="10"/>
        <color rgb="FF000000"/>
        <rFont val="Garamond"/>
        <family val="1"/>
      </rPr>
      <t xml:space="preserve">
-System Admin
-BPLO
-Treasury Head 
-Endorsing Offices 
-Biz Clients
October 2021</t>
    </r>
  </si>
  <si>
    <t>LC3</t>
  </si>
  <si>
    <t>VC1</t>
  </si>
  <si>
    <t>VC2</t>
  </si>
  <si>
    <t>Printing of eBPLS/iBPLS Brochure 40.00*1,000pcs = 40,000</t>
  </si>
  <si>
    <t>MC1 Production/ Printing of iBPLS Brochure</t>
  </si>
  <si>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 xml:space="preserve">Brochure: 30 x 500 pcs= </t>
    </r>
    <r>
      <rPr>
        <b/>
        <sz val="11"/>
        <color rgb="FF000000"/>
        <rFont val="Garamond"/>
        <family val="1"/>
      </rPr>
      <t>15,000.00</t>
    </r>
  </si>
  <si>
    <t>MC2</t>
  </si>
  <si>
    <r>
      <rPr>
        <b/>
        <sz val="11"/>
        <color rgb="FF000000"/>
        <rFont val="Garamond"/>
        <family val="1"/>
      </rPr>
      <t>Printing of iBPLS Brochure:</t>
    </r>
    <r>
      <rPr>
        <sz val="11"/>
        <color rgb="FF000000"/>
        <rFont val="Garamond"/>
        <family val="1"/>
      </rPr>
      <t xml:space="preserve"> 40.00*500pcs = 20,000</t>
    </r>
  </si>
  <si>
    <t>MC3</t>
  </si>
  <si>
    <t>Onboarding of LGUs with eBPLS to the Central Business Portal (CBP)</t>
  </si>
  <si>
    <t xml:space="preserve">   - Conduct briefing for eBPLS LGUs
   - Prepare AVP/VT
   - Execution of DSA
   - Actual on-boarding</t>
  </si>
  <si>
    <t>Linkage to BFP Online Systems</t>
  </si>
  <si>
    <t xml:space="preserve">   - Preparation of SRS (with PF, data mapping, API requirements)
   - Execution of NDA and DSA
   - Coding of the integration
   - Testing
   - Pilot to selected LGUs</t>
  </si>
  <si>
    <t>Linkage with the Philippine Business Databank</t>
  </si>
  <si>
    <t xml:space="preserve">   - Preparation of SRS (data mapping, API requirements)
   - Coding of the integration
   - Testing</t>
  </si>
  <si>
    <t>Conduct of training for LGUs: eBPLS Users Training</t>
  </si>
  <si>
    <t>Training of LGU Key System Users</t>
  </si>
  <si>
    <t>5 days for Training of LGU Key System Users (3 days users training, 2 days data build-up)</t>
  </si>
  <si>
    <r>
      <rPr>
        <b/>
        <sz val="11"/>
        <color rgb="FF000000"/>
        <rFont val="Garamond"/>
        <family val="1"/>
      </rPr>
      <t>FACE TO FACE
R1:</t>
    </r>
    <r>
      <rPr>
        <sz val="11"/>
        <color rgb="FF000000"/>
        <rFont val="Garamond"/>
        <family val="1"/>
      </rPr>
      <t xml:space="preserve">  TEV : 1500/day x 5days x 4DICT = 30,000
Acc: 1000/day x 5 days x (30paxLGU + 4 DICT) = 175,000 
Meals: 1500/day x 3.5 days x (30paxLGU + 4 DICT) = 178,500
Rep. Expenses : 2000 * 10LGUs = 20,000
Fuel: 10,000
</t>
    </r>
    <r>
      <rPr>
        <b/>
        <sz val="11"/>
        <color rgb="FF000000"/>
        <rFont val="Garamond"/>
        <family val="1"/>
      </rPr>
      <t>R2</t>
    </r>
    <r>
      <rPr>
        <sz val="11"/>
        <color rgb="FF000000"/>
        <rFont val="Garamond"/>
        <family val="1"/>
      </rPr>
      <t xml:space="preserve">: TEV : 1500/day x 5days x 4DICT = 30,000
Acc: 1000/day x 5 days x (30paxLGU + 4 DICT) = 175,000 
Meals: 1500/day x 3.5 days x (30paxLGU + 4 DICT) = 178,500
Rep. Expenses : 2000 * 10LGUs = 20,000
Fuel: 10,000
</t>
    </r>
    <r>
      <rPr>
        <b/>
        <sz val="11"/>
        <color rgb="FF000000"/>
        <rFont val="Garamond"/>
        <family val="1"/>
      </rPr>
      <t xml:space="preserve">
CAR</t>
    </r>
    <r>
      <rPr>
        <sz val="11"/>
        <color rgb="FF000000"/>
        <rFont val="Garamond"/>
        <family val="1"/>
      </rPr>
      <t xml:space="preserve"> :TEV : 1800/day x 5days x 4DICT = 36,000
Acc: 1000/day x 5 days x (30pax + 4 DICT) = 175,000 
Meals: 1500/day x 3.5 days x (30pax + 4 DICT) = 178,500
Rep. Expenses : 2000 * 10LGUs = 20,000
Fuel: 10,000
TOTAL: 1,246,500.00</t>
    </r>
  </si>
  <si>
    <t>LC2</t>
  </si>
  <si>
    <t xml:space="preserve">ONLINE
</t>
  </si>
  <si>
    <t>LC3
Technical Training for LGUs:
eBPLS/iBPLS  - Training of LGU key system users</t>
  </si>
  <si>
    <r>
      <rPr>
        <b/>
        <sz val="11"/>
        <color rgb="FF000000"/>
        <rFont val="Garamond"/>
        <family val="1"/>
      </rPr>
      <t xml:space="preserve">FACE TO FACE: 4 LGUs (hotel)
</t>
    </r>
    <r>
      <rPr>
        <sz val="11"/>
        <color rgb="FF000000"/>
        <rFont val="Garamond"/>
        <family val="1"/>
      </rPr>
      <t xml:space="preserve">Representation (Meals-Staff and LGUs) = 2200/pax (fullboard) * 5days *15 pax = </t>
    </r>
    <r>
      <rPr>
        <b/>
        <sz val="11"/>
        <color rgb="FF000000"/>
        <rFont val="Garamond"/>
        <family val="1"/>
      </rPr>
      <t>165,000.00</t>
    </r>
    <r>
      <rPr>
        <sz val="11"/>
        <color rgb="FF000000"/>
        <rFont val="Garamond"/>
        <family val="1"/>
      </rPr>
      <t xml:space="preserve">
Office Supplies = 500 * 15 pax = </t>
    </r>
    <r>
      <rPr>
        <b/>
        <sz val="11"/>
        <color rgb="FF000000"/>
        <rFont val="Garamond"/>
        <family val="1"/>
      </rPr>
      <t xml:space="preserve">7,500.00
</t>
    </r>
    <r>
      <rPr>
        <sz val="11"/>
        <color rgb="FF000000"/>
        <rFont val="Garamond"/>
        <family val="1"/>
      </rPr>
      <t>TOTAL: 172,500.00</t>
    </r>
  </si>
  <si>
    <r>
      <rPr>
        <b/>
        <sz val="11"/>
        <color rgb="FF000000"/>
        <rFont val="Garamond"/>
        <family val="1"/>
      </rPr>
      <t xml:space="preserve">FACE TO FACE
</t>
    </r>
    <r>
      <rPr>
        <sz val="11"/>
        <color rgb="FF000000"/>
        <rFont val="Garamond"/>
        <family val="1"/>
      </rPr>
      <t>Region 7  
(8 LGUs in Bohol)                                                                
TEV=1,800 X 4pax X 2days = 14,400.00         
Incidental 360 x 4 pax x 5 days = 7,200                                              
Fare = 2,000 x 4 pax = 8,000                                                     
Food for 29 pax @ 850.00/day x 4.5days = 110,925; 
Hotel &amp; Accommodation: 
15 rooms @ 2,500/day x 5days = 187,500.00
Venue = 5,000/day x 5days = 25,000.00 
Fuel = 2,000   
(8 LGUs in Cebu)
TEV 1800 x 1 pax x 2 days = 3,600     
Incidental 360 x 4 pax x 5 days = 7,200  
Fare = 2,000 x 1 pax = 2,000                                                                                                                     
Food for 30 pax @ 850.00/day x 4.5days = 114,750; 
Hotel &amp; Accommodation: 
15 rooms @ 2,800/day x 5days = 210,000.00
Venue = 5,000/day x 5days = 25,000.00    
Region 8
(8 LGUs - Southern Leyte)
TEV=1,500 X 4pax X 2 days = 12,000.00      
Incidental 300 x 4 pax x 5 days =   6,000   
Vehicle Fare = 1,000 x 4 pax = 4,000.00
Boat fare 2,000 x 2 pax = 4,000.00                                                                                                                                 
Food for 29 pax @ 850.00/day x 4.5days = 110,925; 
Hotel &amp; Accommodation: 
15 rooms @ 2,500/day x 5days = 187,500.00
Venue = 5,000/day x 5days = 25,000.00    
TOTAL: 1,067,000.00</t>
    </r>
  </si>
  <si>
    <t>MC1</t>
  </si>
  <si>
    <r>
      <rPr>
        <b/>
        <sz val="11"/>
        <color rgb="FF000000"/>
        <rFont val="Garamond"/>
        <family val="1"/>
      </rPr>
      <t>FACE TO FACE</t>
    </r>
    <r>
      <rPr>
        <sz val="11"/>
        <color rgb="FF000000"/>
        <rFont val="Garamond"/>
        <family val="1"/>
      </rPr>
      <t xml:space="preserve">
</t>
    </r>
    <r>
      <rPr>
        <b/>
        <i/>
        <sz val="11"/>
        <color rgb="FF000000"/>
        <rFont val="Garamond"/>
        <family val="1"/>
      </rPr>
      <t>MC1 Staff</t>
    </r>
    <r>
      <rPr>
        <sz val="11"/>
        <color rgb="FF000000"/>
        <rFont val="Garamond"/>
        <family val="1"/>
      </rPr>
      <t xml:space="preserve">
Meals: Lunch 150 x 8 pax x 5 days= 6,000.00 x 2 batches = 12,000.00
AM and PM Snacks: 100 x 8 pax x 5 days= 4,000.00 x 2 batches = 8,000.00
</t>
    </r>
    <r>
      <rPr>
        <b/>
        <i/>
        <sz val="11"/>
        <color rgb="FF000000"/>
        <rFont val="Garamond"/>
        <family val="1"/>
      </rPr>
      <t>LGU</t>
    </r>
    <r>
      <rPr>
        <sz val="11"/>
        <color rgb="FF000000"/>
        <rFont val="Garamond"/>
        <family val="1"/>
      </rPr>
      <t xml:space="preserve">
Meals &amp; Accommodation:  P1,500.00 x 9 pax x 5 days =P67,500.00 x 2 batches = 135,000.00
Supplies (Tarps and Certs) : 2,000.00; 
Representation Expense: 3,000.00; 
TOTAL: 160,000.00</t>
    </r>
  </si>
  <si>
    <t>ONLINE</t>
  </si>
  <si>
    <r>
      <rPr>
        <b/>
        <sz val="11"/>
        <color rgb="FF000000"/>
        <rFont val="Garamond"/>
        <family val="1"/>
      </rPr>
      <t xml:space="preserve">FACE TO FACE
Region 11 - 6 LGUs
</t>
    </r>
    <r>
      <rPr>
        <sz val="11"/>
        <color rgb="FF000000"/>
        <rFont val="Garamond"/>
        <family val="1"/>
      </rPr>
      <t>TEV: Php. 1800 * 4pax * 5 days * 6 LGUs= 216,000.00
Gasoline:5000</t>
    </r>
    <r>
      <rPr>
        <b/>
        <sz val="11"/>
        <color rgb="FF000000"/>
        <rFont val="Garamond"/>
        <family val="1"/>
      </rPr>
      <t xml:space="preserve">
Region 12- 6 LGUs
</t>
    </r>
    <r>
      <rPr>
        <sz val="11"/>
        <color rgb="FF000000"/>
        <rFont val="Garamond"/>
        <family val="1"/>
      </rPr>
      <t>TEV: 1500 * 4pax * 5 days* 6 LGUs= 180,000.00
Gasoline: 5000
TOTAL: 406,000.00</t>
    </r>
  </si>
  <si>
    <t>Training of LGU Endorsing Offices and Dry Run</t>
  </si>
  <si>
    <t>1 day for Training for Endorsing Offices</t>
  </si>
  <si>
    <r>
      <rPr>
        <b/>
        <sz val="11"/>
        <color rgb="FF000000"/>
        <rFont val="Garamond"/>
        <family val="1"/>
      </rPr>
      <t>FACE TO FACE
Region 1</t>
    </r>
    <r>
      <rPr>
        <sz val="11"/>
        <color rgb="FF000000"/>
        <rFont val="Garamond"/>
        <family val="1"/>
      </rPr>
      <t xml:space="preserve">: TEV: 1500/day *2days  x (4 paxDICT) x 10 LGUs = 120,000
Acc: 1000/day x 2 days x (30paxLGU + 4 DICT) = 68,000 
Meals: 1500/day x 2 days x (30paxLGU + 4 DICT) = 102,000
Rep. Expenses : 2000 * 10LGUs = 20,000
Fuel: 10,000
</t>
    </r>
    <r>
      <rPr>
        <b/>
        <sz val="11"/>
        <color rgb="FF000000"/>
        <rFont val="Garamond"/>
        <family val="1"/>
      </rPr>
      <t>Region 2</t>
    </r>
    <r>
      <rPr>
        <sz val="11"/>
        <color rgb="FF000000"/>
        <rFont val="Garamond"/>
        <family val="1"/>
      </rPr>
      <t xml:space="preserve">: 1500/day *2days  x (4 paxDICT) x 10 LGUs = 120,000
Acc: 1000/day x 2 days x (30paxLGU + 4 DICT) = 68,000 
Meals: 1500/day x 2 days x (30paxLGU + 4 DICT) = 102,000
Rep. Expenses : 2000 * 10LGUs = 20,000
Fuel: 10,000
</t>
    </r>
    <r>
      <rPr>
        <b/>
        <sz val="11"/>
        <color rgb="FF000000"/>
        <rFont val="Garamond"/>
        <family val="1"/>
      </rPr>
      <t>CAR:</t>
    </r>
    <r>
      <rPr>
        <sz val="11"/>
        <color rgb="FF000000"/>
        <rFont val="Garamond"/>
        <family val="1"/>
      </rPr>
      <t xml:space="preserve"> TEV: 1800/day *2days  x (4 paxDICT) x 10 LGUs = 144,000
Acc: 1000/day x 2 days x (30paxLGU + 4 DICT) = 68,000 
Meals: 1500/day x 2 days x (30paxLGU + 4 DICT) = 102,000
Rep. Expenses : 2000 * 10LGUs = 20,000
Fuel: 10,000
TOTAL: 984,000.00</t>
    </r>
  </si>
  <si>
    <r>
      <rPr>
        <b/>
        <sz val="11"/>
        <color rgb="FF000000"/>
        <rFont val="Garamond"/>
        <family val="1"/>
      </rPr>
      <t>FACE TO FACE
Training for new LGUs:</t>
    </r>
    <r>
      <rPr>
        <sz val="11"/>
        <color rgb="FF000000"/>
        <rFont val="Garamond"/>
        <family val="1"/>
      </rPr>
      <t xml:space="preserve">
Endorsing Offices: 2 days
R3 1,500.00per diem*2pax*2days*11LGUs  (TEV)=66,000.00
R4A 2,200.00per diem*2pax*2days*11LGUs  (TEV)=96,800.00
TOTAL: 162,800.00</t>
    </r>
  </si>
  <si>
    <t>LC3
Technical Training for LGUs:
eBPLS/iBPLS  - Training of LGU Endorsement Offices</t>
  </si>
  <si>
    <r>
      <rPr>
        <b/>
        <sz val="11"/>
        <color rgb="FF000000"/>
        <rFont val="Garamond"/>
        <family val="1"/>
      </rPr>
      <t>ONLINE</t>
    </r>
    <r>
      <rPr>
        <b/>
        <sz val="11"/>
        <color rgb="FFFF0000"/>
        <rFont val="Garamond"/>
        <family val="1"/>
      </rPr>
      <t xml:space="preserve">
</t>
    </r>
  </si>
  <si>
    <r>
      <rPr>
        <b/>
        <sz val="11"/>
        <color rgb="FF000000"/>
        <rFont val="Garamond"/>
        <family val="1"/>
      </rPr>
      <t xml:space="preserve">FACE TO FACE
</t>
    </r>
    <r>
      <rPr>
        <sz val="11"/>
        <color rgb="FF000000"/>
        <rFont val="Garamond"/>
        <family val="1"/>
      </rPr>
      <t>Region 7
TEV 1,800 x 3 pax x 2 days x 15 LGUs = 162,000.00;                     
Fuel: 10,000.00   
Region 8
TEV 1,500 x 2 pax x 2 days x 10 LGUs = 60,000.00;                     
Van Rental: 6,000 x 20 days = 120,000.00   
TOTAL: 352,000.00</t>
    </r>
  </si>
  <si>
    <r>
      <rPr>
        <b/>
        <sz val="11"/>
        <color rgb="FF000000"/>
        <rFont val="Garamond"/>
        <family val="1"/>
      </rPr>
      <t xml:space="preserve">FACE TO FACE
Region 10:
Travel Expense : </t>
    </r>
    <r>
      <rPr>
        <sz val="11"/>
        <color rgb="FF000000"/>
        <rFont val="Garamond"/>
        <family val="1"/>
      </rPr>
      <t>((Per Diem P1800 x 2 staff) x 3 days)*7 LGUs = 75,600</t>
    </r>
    <r>
      <rPr>
        <b/>
        <sz val="11"/>
        <color rgb="FF000000"/>
        <rFont val="Garamond"/>
        <family val="1"/>
      </rPr>
      <t xml:space="preserve">
CARAGA:
Travel Expense : </t>
    </r>
    <r>
      <rPr>
        <sz val="11"/>
        <color rgb="FF000000"/>
        <rFont val="Garamond"/>
        <family val="1"/>
      </rPr>
      <t>((Per Diem P1500 x 2 staff) x 3 days)*7 LGUs = 63,000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 xml:space="preserve">
</t>
    </r>
    <r>
      <rPr>
        <b/>
        <sz val="11"/>
        <color rgb="FF000000"/>
        <rFont val="Garamond"/>
        <family val="1"/>
      </rPr>
      <t xml:space="preserve">Representation Expenses (Incidental expenses): </t>
    </r>
    <r>
      <rPr>
        <sz val="11"/>
        <color rgb="FF000000"/>
        <rFont val="Garamond"/>
        <family val="1"/>
      </rPr>
      <t>2,500 x 4 batches = 10,000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>TOTAL: 148,600.00</t>
    </r>
  </si>
  <si>
    <r>
      <rPr>
        <b/>
        <sz val="11"/>
        <color rgb="FF000000"/>
        <rFont val="Garamond"/>
        <family val="1"/>
      </rPr>
      <t xml:space="preserve">FACE TO FACE
Region 11 - 6 LGUs
TEV: Php. 1800 * 4pax * 5 days * 6 LGUs= 216,000.00
Gasoline:5000
Region 12- 6 LGUs
TEV: 1500 * 4pax * 5 days* 6 LGUs= 180,000.00
Gasoline: 5000
</t>
    </r>
    <r>
      <rPr>
        <sz val="11"/>
        <color rgb="FF000000"/>
        <rFont val="Garamond"/>
        <family val="1"/>
      </rPr>
      <t>TOTAL: 406,000.00</t>
    </r>
  </si>
  <si>
    <t>Preparation for business permit renewal period</t>
  </si>
  <si>
    <t xml:space="preserve">ONLINE
</t>
  </si>
  <si>
    <r>
      <rPr>
        <b/>
        <sz val="11"/>
        <color rgb="FF000000"/>
        <rFont val="Garamond"/>
        <family val="1"/>
      </rPr>
      <t xml:space="preserve">FACE TO FACE
Region 11 - 6 LGUs
TEV: Php. 1800 * 4pax * 5 days * 6 LGUs= 216,000.00
Gasoline:5000
Region 12- 6 LGUs
TEV: 1500 * 4pax * 5 days* 6 LGUs= 180,000.00
Gasoline: 5000
</t>
    </r>
    <r>
      <rPr>
        <sz val="11"/>
        <color rgb="FF000000"/>
        <rFont val="Garamond"/>
        <family val="1"/>
      </rPr>
      <t>TOTAL:  406,000.00</t>
    </r>
  </si>
  <si>
    <t>Conduct of training for LGUs: eBPLS Refreshers Training</t>
  </si>
  <si>
    <t>Refreshers Training</t>
  </si>
  <si>
    <t xml:space="preserve">ONLINE (5 BATCH)
</t>
  </si>
  <si>
    <r>
      <rPr>
        <b/>
        <sz val="11"/>
        <color rgb="FF000000"/>
        <rFont val="Garamond"/>
        <family val="1"/>
      </rPr>
      <t xml:space="preserve">FACE TO FACE
3 LGUs
</t>
    </r>
    <r>
      <rPr>
        <sz val="11"/>
        <color rgb="FF000000"/>
        <rFont val="Garamond"/>
        <family val="1"/>
      </rPr>
      <t xml:space="preserve">Representation (Meals-LGU Participants) = 400 * 5 pax * 2 days = </t>
    </r>
    <r>
      <rPr>
        <b/>
        <sz val="11"/>
        <color rgb="FF000000"/>
        <rFont val="Garamond"/>
        <family val="1"/>
      </rPr>
      <t xml:space="preserve">12,000.00
</t>
    </r>
  </si>
  <si>
    <t xml:space="preserve">FACE TO FACE
Region 11 - 6 LGUs
TEV: Php. 1800 * 4pax * 3 days * 6 LGUs= 129,600.00
Gasoline:5000
Region 12- 6 LGUs
TEV: 1500 * 4pax * 3 days* 6 LGUs= 108,000.00
Gasoline: 5000
</t>
  </si>
  <si>
    <t>Conduct of training for LGUs: iBPLS Users Training</t>
  </si>
  <si>
    <t>LC3Technical Training for LGUs:
eBPLS/iBPLS  - Training of LGU key system users</t>
  </si>
  <si>
    <r>
      <rPr>
        <b/>
        <sz val="11"/>
        <color rgb="FF000000"/>
        <rFont val="Garamond"/>
        <family val="1"/>
      </rPr>
      <t xml:space="preserve">FACE TO FACE: 4 LGUs
</t>
    </r>
    <r>
      <rPr>
        <sz val="11"/>
        <color rgb="FF000000"/>
        <rFont val="Garamond"/>
        <family val="1"/>
      </rPr>
      <t xml:space="preserve">TEV = 1800*5days * 2pax * 4LGUs = </t>
    </r>
    <r>
      <rPr>
        <b/>
        <sz val="11"/>
        <color rgb="FF000000"/>
        <rFont val="Garamond"/>
        <family val="1"/>
      </rPr>
      <t>72,000.00</t>
    </r>
    <r>
      <rPr>
        <sz val="11"/>
        <color rgb="FF000000"/>
        <rFont val="Garamond"/>
        <family val="1"/>
      </rPr>
      <t xml:space="preserve">
Transpo = 300vv * 2pax * 4LGUs = 2,4</t>
    </r>
    <r>
      <rPr>
        <b/>
        <sz val="11"/>
        <color rgb="FF000000"/>
        <rFont val="Garamond"/>
        <family val="1"/>
      </rPr>
      <t>00
TOTAL: 74,400.00</t>
    </r>
  </si>
  <si>
    <r>
      <rPr>
        <b/>
        <sz val="11"/>
        <color rgb="FF000000"/>
        <rFont val="Garamond"/>
        <family val="1"/>
      </rPr>
      <t xml:space="preserve">FACE TO FACE
Region 11 - 5 LGUs
</t>
    </r>
    <r>
      <rPr>
        <sz val="11"/>
        <color rgb="FF000000"/>
        <rFont val="Garamond"/>
        <family val="1"/>
      </rPr>
      <t>TEV: Php. 1800 * 4pax * 5 days * 5 LGUs= 180,000.00
Gasoline:5000</t>
    </r>
    <r>
      <rPr>
        <b/>
        <sz val="11"/>
        <color rgb="FF000000"/>
        <rFont val="Garamond"/>
        <family val="1"/>
      </rPr>
      <t xml:space="preserve">
Region 12- 5 LGUs
</t>
    </r>
    <r>
      <rPr>
        <sz val="11"/>
        <color rgb="FF000000"/>
        <rFont val="Garamond"/>
        <family val="1"/>
      </rPr>
      <t>TEV: 1500 * 4pax * 5 days* 5 LGUs= 150,000.00
Gasoline: 5000
TOTAL: 340,000.00</t>
    </r>
    <r>
      <rPr>
        <b/>
        <sz val="11"/>
        <color rgb="FF000000"/>
        <rFont val="Garamond"/>
        <family val="1"/>
      </rPr>
      <t xml:space="preserve">
</t>
    </r>
  </si>
  <si>
    <t>Dry-run to LGUs</t>
  </si>
  <si>
    <r>
      <rPr>
        <b/>
        <sz val="11"/>
        <color rgb="FF000000"/>
        <rFont val="Garamond"/>
        <family val="1"/>
      </rPr>
      <t>FACE TO FACE
Training for LGUs:</t>
    </r>
    <r>
      <rPr>
        <sz val="11"/>
        <color rgb="FF000000"/>
        <rFont val="Garamond"/>
        <family val="1"/>
      </rPr>
      <t xml:space="preserve">
Testing: 1 day
R3 1,500.00per diem*2pax*1day*5LGUs  (TEV)=15,000.00
R4A 2,200.00per diem*2pax*1day*5LGUs  (TEV)=22,000.00
TOTAL: 37,000.00</t>
    </r>
  </si>
  <si>
    <r>
      <rPr>
        <b/>
        <sz val="11"/>
        <color rgb="FF000000"/>
        <rFont val="Garamond"/>
        <family val="1"/>
      </rPr>
      <t xml:space="preserve">FACE TO FACE
</t>
    </r>
    <r>
      <rPr>
        <b/>
        <i/>
        <sz val="11"/>
        <color rgb="FF000000"/>
        <rFont val="Garamond"/>
        <family val="1"/>
      </rPr>
      <t>MC1 Staff</t>
    </r>
    <r>
      <rPr>
        <b/>
        <sz val="11"/>
        <color rgb="FF000000"/>
        <rFont val="Garamond"/>
        <family val="1"/>
      </rPr>
      <t xml:space="preserve">
Staff Gasoline</t>
    </r>
    <r>
      <rPr>
        <sz val="11"/>
        <color rgb="FF000000"/>
        <rFont val="Garamond"/>
        <family val="1"/>
      </rPr>
      <t xml:space="preserve">: P5,000.00 x 3 Batches
</t>
    </r>
    <r>
      <rPr>
        <b/>
        <sz val="11"/>
        <color rgb="FF000000"/>
        <rFont val="Garamond"/>
        <family val="1"/>
      </rPr>
      <t>TEV</t>
    </r>
    <r>
      <rPr>
        <sz val="11"/>
        <color rgb="FF000000"/>
        <rFont val="Garamond"/>
        <family val="1"/>
      </rPr>
      <t xml:space="preserve"> (actual computation): P1500 x 4 days + 750 (half day, Incidental + 3 Meals) + 300 (Residence- Pick-up; Drop point - Residence)  x 3 staff  = P21,150.00 x 3 batches;</t>
    </r>
  </si>
  <si>
    <r>
      <rPr>
        <b/>
        <sz val="11"/>
        <color rgb="FF000000"/>
        <rFont val="Garamond"/>
        <family val="1"/>
      </rPr>
      <t xml:space="preserve">FACE TO FACE
Region 10:
Travel Expense : </t>
    </r>
    <r>
      <rPr>
        <sz val="11"/>
        <color rgb="FF000000"/>
        <rFont val="Garamond"/>
        <family val="1"/>
      </rPr>
      <t>((Per Diem P1800 x 2 staff) x 3 days)*5 LGUs = 54,000</t>
    </r>
    <r>
      <rPr>
        <b/>
        <sz val="11"/>
        <color rgb="FF000000"/>
        <rFont val="Garamond"/>
        <family val="1"/>
      </rPr>
      <t xml:space="preserve">
CARAGA:
Travel Expense : </t>
    </r>
    <r>
      <rPr>
        <sz val="11"/>
        <color rgb="FF000000"/>
        <rFont val="Garamond"/>
        <family val="1"/>
      </rPr>
      <t>((Per Diem P1500 x 2 staff) x 3 days)*5 LGUs = 45,000</t>
    </r>
    <r>
      <rPr>
        <b/>
        <sz val="11"/>
        <color rgb="FF000000"/>
        <rFont val="Garamond"/>
        <family val="1"/>
      </rPr>
      <t xml:space="preserve">
Representation Expenses (Incidental expenses): </t>
    </r>
    <r>
      <rPr>
        <sz val="11"/>
        <color rgb="FF000000"/>
        <rFont val="Garamond"/>
        <family val="1"/>
      </rPr>
      <t>2,500 x 4 batches = 10,000</t>
    </r>
    <r>
      <rPr>
        <b/>
        <sz val="11"/>
        <color rgb="FF000000"/>
        <rFont val="Garamond"/>
        <family val="1"/>
      </rPr>
      <t xml:space="preserve">
</t>
    </r>
  </si>
  <si>
    <r>
      <rPr>
        <b/>
        <sz val="11"/>
        <color rgb="FF000000"/>
        <rFont val="Garamond"/>
        <family val="1"/>
      </rPr>
      <t>FACE TO FACE
Region 11 - 5 LGUs
TEV: Php. 1800 * 4pax * 5 days * 5 LGUs= 180,000.00
Gasoline:5000
Region 12- 5 LGUs
TEV: 1500 * 4pax * 5 days* 5 LGUs= 150,000.00
Gasoline: 5000</t>
    </r>
    <r>
      <rPr>
        <b/>
        <sz val="11"/>
        <color rgb="FFFF0000"/>
        <rFont val="Garamond"/>
        <family val="1"/>
      </rPr>
      <t xml:space="preserve">
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</si>
  <si>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53 LGUs x 300 x 15 system users = 238,500.00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268,500.00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</si>
  <si>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47 x 300 x 15 system users = 211,500.00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241,500.00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</si>
  <si>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82 x 300 x 15 system users = 369,000.00 </t>
    </r>
    <r>
      <rPr>
        <b/>
        <sz val="11"/>
        <color rgb="FF000000"/>
        <rFont val="Garamond"/>
        <family val="1"/>
      </rPr>
      <t xml:space="preserve">
iBPLS
</t>
    </r>
    <r>
      <rPr>
        <sz val="11"/>
        <color rgb="FF000000"/>
        <rFont val="Garamond"/>
        <family val="1"/>
      </rPr>
      <t>10 LGUs x 300 x 10 system users = 30,000.00
TOTAL: 399,000.00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</si>
  <si>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25 x 300 x 15 system users = 112,500.00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142,500.00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</si>
  <si>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74 x 300 x 15 system users = 333,000.00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363,000.00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</si>
  <si>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30 x 300 x 15 system users = 135,000.00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165,000.00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</si>
  <si>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22 x 300 x 15 system users = 99,000.00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129,000.00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</si>
  <si>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35 x 300 x 15 system users = 157,500.00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187,500.00</t>
    </r>
  </si>
  <si>
    <t>Webinars for LGUs</t>
  </si>
  <si>
    <t>Online orientation on
- Barangay Clearance
- ePayment
- PNPKI
- Data Privacy
- Cybersecurity</t>
  </si>
  <si>
    <r>
      <rPr>
        <b/>
        <sz val="10"/>
        <color rgb="FF000000"/>
        <rFont val="Garamond"/>
        <family val="1"/>
      </rPr>
      <t xml:space="preserve">LC2
Online Orientation on
</t>
    </r>
    <r>
      <rPr>
        <sz val="10"/>
        <color rgb="FF000000"/>
        <rFont val="Garamond"/>
        <family val="1"/>
      </rPr>
      <t>- Barangay Clearance
- ePayment
- PNPKI
- Data Privacy</t>
    </r>
  </si>
  <si>
    <t>LC3
Public awareness and engagement:
eBPLS/iBPLS - Conduct of Webinars</t>
  </si>
  <si>
    <t xml:space="preserve">MC1 
</t>
  </si>
  <si>
    <t>Training of RCO on Sanitary Permit and Treasury System</t>
  </si>
  <si>
    <t>Technical Training of PMT and RCO</t>
  </si>
  <si>
    <t>Technical Training for capability development of project staff. With preference to ICT Academy, in case of non-availability o training, may avail in private ICT training provider.
a. Systems Analyst:
   1. Business Analysis, Process and Data Modelling
   2. In-depth Agile Analysis Training
   3. BPMN Training
   4. Business Process Re-Engineering 
   5. Software Testing
b. Computer Programmer:
   1. React JS, Angular, and Vue (javascript)
   2. Yii2 PHP Framework
   3. Laravel PHP Framework
   4. MySQL, MSSQL (clustering)
   5. API Coding Training
   6. Mobile Application Development (android/iOS) 
   7. Mongo DB
   8. Microservices</t>
  </si>
  <si>
    <t>Honoraria for Resource Person/s for the GAD related and technical trainings for the Project Team</t>
  </si>
  <si>
    <t>15000*5 Sessions</t>
  </si>
  <si>
    <t>Updating of the eReadiness Profile of Cities and Municipalities</t>
  </si>
  <si>
    <t xml:space="preserve">Online Profiling of eReadiness Data of Cities and Municipalities </t>
  </si>
  <si>
    <t xml:space="preserve">Communications Expenses for the RCOs 
81 provinces x 300 = 24,300.00
</t>
  </si>
  <si>
    <t>eBPLS Utilization Monitoring</t>
  </si>
  <si>
    <t>Monitoring of the existing 439 LGUs plus estimated 375 target LGUs</t>
  </si>
  <si>
    <t>Engagement with Stakeholders</t>
  </si>
  <si>
    <t>Consultation meetings with</t>
  </si>
  <si>
    <t xml:space="preserve">Forging partnership with </t>
  </si>
  <si>
    <t>Notarization of eBPLS/iBPLS MOA
Notarization Fee
Courier
For the notarization and courier of the Revised MOA (EODB Projects)</t>
  </si>
  <si>
    <r>
      <rPr>
        <sz val="11"/>
        <color rgb="FF000000"/>
        <rFont val="Garamond"/>
        <family val="1"/>
      </rPr>
      <t xml:space="preserve">Notarization of eBPLS/iBPLS MOA
</t>
    </r>
    <r>
      <rPr>
        <b/>
        <sz val="11"/>
        <color rgb="FF000000"/>
        <rFont val="Garamond"/>
        <family val="1"/>
      </rPr>
      <t>eBPLS</t>
    </r>
    <r>
      <rPr>
        <sz val="11"/>
        <color rgb="FF000000"/>
        <rFont val="Garamond"/>
        <family val="1"/>
      </rPr>
      <t xml:space="preserve">
Notarization fee: 53 LGUs x 300 = 15,900.00
Courier: 53 LGUs x 300 =15,900.00
</t>
    </r>
    <r>
      <rPr>
        <b/>
        <sz val="11"/>
        <color rgb="FF000000"/>
        <rFont val="Garamond"/>
        <family val="1"/>
      </rPr>
      <t>iBPLS</t>
    </r>
    <r>
      <rPr>
        <sz val="11"/>
        <color rgb="FF000000"/>
        <rFont val="Garamond"/>
        <family val="1"/>
      </rPr>
      <t xml:space="preserve">
Notarization fee: 10 LGUs x 300 = 3,000.00
Courier: 10 LGUs x 300 = 3,000.00
TOTAL: 37,800.00</t>
    </r>
  </si>
  <si>
    <r>
      <rPr>
        <sz val="11"/>
        <color rgb="FF000000"/>
        <rFont val="Garamond"/>
        <family val="1"/>
      </rPr>
      <t>Notarization of eBPLS/iBPLS MOA</t>
    </r>
    <r>
      <rPr>
        <b/>
        <sz val="11"/>
        <color rgb="FF000000"/>
        <rFont val="Garamond"/>
        <family val="1"/>
      </rPr>
      <t xml:space="preserve">
eBPLS
</t>
    </r>
    <r>
      <rPr>
        <sz val="11"/>
        <color rgb="FF000000"/>
        <rFont val="Garamond"/>
        <family val="1"/>
      </rPr>
      <t>Notarization fee: 47 LGUs x 300 = 14,100.00
Courier: 47 LGUs x 300 = 14,100.00</t>
    </r>
    <r>
      <rPr>
        <b/>
        <sz val="11"/>
        <color rgb="FF000000"/>
        <rFont val="Garamond"/>
        <family val="1"/>
      </rPr>
      <t xml:space="preserve">
iBPLS
</t>
    </r>
    <r>
      <rPr>
        <sz val="11"/>
        <color rgb="FF000000"/>
        <rFont val="Garamond"/>
        <family val="1"/>
      </rPr>
      <t>Notarization fee: 10 LGUs x 300 = 3,000.00
Courier: 10 LGUs x 300 = 3,000.00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>TOTAL: 34,200.00</t>
    </r>
  </si>
  <si>
    <r>
      <rPr>
        <sz val="11"/>
        <color rgb="FF000000"/>
        <rFont val="Garamond"/>
        <family val="1"/>
      </rPr>
      <t>Notarization of eBPLS/iBPLS MOA</t>
    </r>
    <r>
      <rPr>
        <b/>
        <sz val="11"/>
        <color rgb="FF000000"/>
        <rFont val="Garamond"/>
        <family val="1"/>
      </rPr>
      <t xml:space="preserve">
eBPLS
</t>
    </r>
    <r>
      <rPr>
        <sz val="11"/>
        <color rgb="FF000000"/>
        <rFont val="Garamond"/>
        <family val="1"/>
      </rPr>
      <t>Notarization fee: 82 LGUs x 300 = 24,600.00
Courier: 82 LGUs x 300 = 24,600.00</t>
    </r>
    <r>
      <rPr>
        <b/>
        <sz val="11"/>
        <color rgb="FF000000"/>
        <rFont val="Garamond"/>
        <family val="1"/>
      </rPr>
      <t xml:space="preserve">
iBPLS
</t>
    </r>
    <r>
      <rPr>
        <sz val="11"/>
        <color rgb="FF000000"/>
        <rFont val="Garamond"/>
        <family val="1"/>
      </rPr>
      <t>Notarization fee: 10 LGUs x 300 = 3,000.00
Courier: 10 LGUs x 300 = 3,000.00
TOTAL: 55,200.00</t>
    </r>
  </si>
  <si>
    <r>
      <rPr>
        <sz val="11"/>
        <color rgb="FF000000"/>
        <rFont val="Garamond"/>
        <family val="1"/>
      </rPr>
      <t xml:space="preserve">Notarization of eBPLS/iBPLS MOA
</t>
    </r>
    <r>
      <rPr>
        <b/>
        <sz val="11"/>
        <color rgb="FF000000"/>
        <rFont val="Garamond"/>
        <family val="1"/>
      </rPr>
      <t xml:space="preserve">
eBPLS</t>
    </r>
    <r>
      <rPr>
        <sz val="11"/>
        <color rgb="FF000000"/>
        <rFont val="Garamond"/>
        <family val="1"/>
      </rPr>
      <t xml:space="preserve">
Notarization fee: 25 LGUs x 300 = 7,500.00
</t>
    </r>
    <r>
      <rPr>
        <b/>
        <sz val="11"/>
        <color rgb="FF000000"/>
        <rFont val="Garamond"/>
        <family val="1"/>
      </rPr>
      <t xml:space="preserve">
iBPLS</t>
    </r>
    <r>
      <rPr>
        <sz val="11"/>
        <color rgb="FF000000"/>
        <rFont val="Garamond"/>
        <family val="1"/>
      </rPr>
      <t xml:space="preserve">
Notarization fee: 10 LGUs x 300 = 3,000.00
TOTAL: 10,500.00</t>
    </r>
  </si>
  <si>
    <r>
      <rPr>
        <sz val="11"/>
        <color rgb="FF000000"/>
        <rFont val="Garamond"/>
        <family val="1"/>
      </rPr>
      <t xml:space="preserve">Notarization of eBPLS/iBPLS MOA
</t>
    </r>
    <r>
      <rPr>
        <b/>
        <sz val="11"/>
        <color rgb="FF000000"/>
        <rFont val="Garamond"/>
        <family val="1"/>
      </rPr>
      <t>eBPLS</t>
    </r>
    <r>
      <rPr>
        <sz val="11"/>
        <color rgb="FF000000"/>
        <rFont val="Garamond"/>
        <family val="1"/>
      </rPr>
      <t xml:space="preserve">
Notarization fee: 74 LGUs x 300 = 22,200.00
Courier: 74 LGUs x 300 = 22,200.00
</t>
    </r>
    <r>
      <rPr>
        <b/>
        <sz val="11"/>
        <color rgb="FF000000"/>
        <rFont val="Garamond"/>
        <family val="1"/>
      </rPr>
      <t>iBPLS</t>
    </r>
    <r>
      <rPr>
        <sz val="11"/>
        <color rgb="FF000000"/>
        <rFont val="Garamond"/>
        <family val="1"/>
      </rPr>
      <t xml:space="preserve">
Notarization fee: 10 LGUs x 300 = 3,000.00
Courier: 10 LGUs x 300 = 3,000.00
TOTAL: 50,400.00</t>
    </r>
  </si>
  <si>
    <r>
      <rPr>
        <b/>
        <sz val="11"/>
        <color rgb="FF000000"/>
        <rFont val="Garamond"/>
        <family val="1"/>
      </rPr>
      <t xml:space="preserve">Notarization of eBPLS/iBPLS MOA
eBPLS
</t>
    </r>
    <r>
      <rPr>
        <sz val="11"/>
        <color rgb="FF000000"/>
        <rFont val="Garamond"/>
        <family val="1"/>
      </rPr>
      <t>Notarization fee: 30 LGUs x 300 = 9,000.00</t>
    </r>
    <r>
      <rPr>
        <b/>
        <sz val="11"/>
        <color rgb="FF000000"/>
        <rFont val="Garamond"/>
        <family val="1"/>
      </rPr>
      <t xml:space="preserve">
iBPLS
</t>
    </r>
    <r>
      <rPr>
        <sz val="11"/>
        <color rgb="FF000000"/>
        <rFont val="Garamond"/>
        <family val="1"/>
      </rPr>
      <t>Notarization fee: 10 LGUs x 300 = 3,000.00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>TOTAL: 12,000.00</t>
    </r>
  </si>
  <si>
    <r>
      <rPr>
        <sz val="11"/>
        <color rgb="FF000000"/>
        <rFont val="Garamond"/>
        <family val="1"/>
      </rPr>
      <t xml:space="preserve">Notarization of eBPLS/iBPLS MOA
</t>
    </r>
    <r>
      <rPr>
        <b/>
        <sz val="11"/>
        <color rgb="FF000000"/>
        <rFont val="Garamond"/>
        <family val="1"/>
      </rPr>
      <t>eBPLS</t>
    </r>
    <r>
      <rPr>
        <sz val="11"/>
        <color rgb="FF000000"/>
        <rFont val="Garamond"/>
        <family val="1"/>
      </rPr>
      <t xml:space="preserve">
Notarization fee: 22 LGUs x 300 = 6,600.00
</t>
    </r>
    <r>
      <rPr>
        <b/>
        <sz val="11"/>
        <color rgb="FF000000"/>
        <rFont val="Garamond"/>
        <family val="1"/>
      </rPr>
      <t>iBPLS</t>
    </r>
    <r>
      <rPr>
        <sz val="11"/>
        <color rgb="FF000000"/>
        <rFont val="Garamond"/>
        <family val="1"/>
      </rPr>
      <t xml:space="preserve">
Notarization fee: 10 LGUs x 300 = 3,000.00
TOTAL: 9,600.00</t>
    </r>
  </si>
  <si>
    <r>
      <rPr>
        <b/>
        <sz val="11"/>
        <color rgb="FF000000"/>
        <rFont val="Garamond"/>
        <family val="1"/>
      </rPr>
      <t xml:space="preserve">Notarization of eBPLS/iBPLS MOA
eBPLS
</t>
    </r>
    <r>
      <rPr>
        <sz val="11"/>
        <color rgb="FF000000"/>
        <rFont val="Garamond"/>
        <family val="1"/>
      </rPr>
      <t>Notarization fee: 35 LGUs x 300 = 10,500.00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 xml:space="preserve">Courier: 35 LGUs x 300 = 10,500.00
</t>
    </r>
    <r>
      <rPr>
        <b/>
        <sz val="11"/>
        <color rgb="FF000000"/>
        <rFont val="Garamond"/>
        <family val="1"/>
      </rPr>
      <t xml:space="preserve">
iBPLS
</t>
    </r>
    <r>
      <rPr>
        <sz val="11"/>
        <color rgb="FF000000"/>
        <rFont val="Garamond"/>
        <family val="1"/>
      </rPr>
      <t>Notarization fee: 10 LGUs x 300 = 3,000.00
Courier: 10 LGUs x 300 = 3,000.00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>TOTAL: 27,000.00</t>
    </r>
  </si>
  <si>
    <t>Project review and assessment</t>
  </si>
  <si>
    <t>Conduct of project review and assessment</t>
  </si>
  <si>
    <t>PMT</t>
  </si>
  <si>
    <t xml:space="preserve">
</t>
  </si>
  <si>
    <t xml:space="preserve">Meals : 400 x 10 pax x  2 days x 3 quarters = 24,000.00
</t>
  </si>
  <si>
    <t xml:space="preserve">Meals : 400 x 6 pax x  2 days x 3 quarters = 14,400.00
</t>
  </si>
  <si>
    <t xml:space="preserve">Meals : 400 x  7 pax x  2 days x 3 quarters = 16,800.00
</t>
  </si>
  <si>
    <t xml:space="preserve">TEV = 900 * 15pax = 13,500.00
Transpo = 500vv * 15pax = 7,500.00
Meals : 400 x  20 pax x  2 days x 3 quarters = 48,000.00
TOTAL: 69,000.00
</t>
  </si>
  <si>
    <t>Meals : 400 x 9 pax x  2 days x 3 quarters = 21,600.00</t>
  </si>
  <si>
    <t>Meals : 400 x 5 pax x  2 days x 3 quarters = 12,000.00</t>
  </si>
  <si>
    <t>Meals : 400 x 8 pax x  2 days x 3 quarters = 19,200.00</t>
  </si>
  <si>
    <t>Manpower augmentation</t>
  </si>
  <si>
    <t xml:space="preserve">Hiring/salary of existing JO personnel (43)
Central Office (11 Existing JOs)
ISA II x 1 (SG 16)
ISA I x 1 (SG 12)
CP II x 4 ( SG 15)
CP I x 2   (SG 11)
PDO II x 1 (SG 15)
AA i x 2 (SG 7)
Regional Cluster Office (30 Existing JOs)
ISA I x 14 (SG 12)
PDO x 16 (SG 11)
Hiring of Replacement JO personnel (2 JOs for replacement)
1 PDO II (SG 15)
1 ISA II (SG 12)
1 PDO I (SG 11)
Upgrading of Existing JO Personnel 
Central Office
ISA III x 1 (SG19)
ISA II x 1 (SG16)
CP III x 2 (SG18)
CP II x 1 (SG15)
PDO III x 1 (SG18)
AAIII x 1 (SG9)
Regional Cluster Offices
ISA II x 15 (SG 16)
</t>
  </si>
  <si>
    <t>Salary for the whole year including the 20% premium
For upgrading, effective is on 1 July 2021 in reference to the Transitory Provision of Department Order No. 008 series of 2021</t>
  </si>
  <si>
    <t>Hiring of additional JO personnel
PMT (14 Additional JOs)
   - CP3 (CA) x 1 (SG18)
   - ITO1 x 2 (SG19)
   - CP II x 4 (SG16)
   - ISA II x 2 (SG16)
   - ISA I x 2 (SG12)
   - PDO III x 1 (SG18)
   - PDO II x 2 (SG15)
RCOs (36 Additional JOs)
 - ITO x 4 (SG19)
 - ISA I x 31 (SG12)
 - PDO I x 1 (SG11)
Total: 50 Additional JOs for new engagement/hiring</t>
  </si>
  <si>
    <t>May 1 - December 31 2021 Engagement</t>
  </si>
  <si>
    <t>Acquisition of:
   - IT equipment 
   - IT peripherals
   - Software subscription
   - Other resources</t>
  </si>
  <si>
    <t>Subscription Expenses (1 year subscription) = 190,000
- 10 Online Meeting Account
- 1 Online Conference Account
Office Productivity = 378,000
- 20 Operating System (12 for high-end laptop; 8 for mid-end laptop)
- 8 Visio Pro licenses</t>
  </si>
  <si>
    <t>Other operational requirements</t>
  </si>
  <si>
    <t xml:space="preserve">   - Communication expenses
   - Internet Expenses
   - Rapid/swab testing
   - Utilities expenses
   - Repair of RCO service vehicles
   - Rehabilitation of facilities/ office improvements</t>
  </si>
  <si>
    <t xml:space="preserve">ICT and Office Supplies and Office Improvements 
Office Supplies = 200,000
</t>
  </si>
  <si>
    <t>Communication expenses</t>
  </si>
  <si>
    <t>PMT
4 x 800 x 12 months = 38,400.00
2 x 500 x 12 months = 12,000.00
TOTAL: 50,400.00</t>
  </si>
  <si>
    <t>Focal/Coach: 3 x 800 x 12 months = 28,800.00
JO: 3 x 500 x 12 months = 18,000.00
TOTAL: 46,800.00</t>
  </si>
  <si>
    <t>Focal/Coach: 2 x 800 x 12 months = 19,200.00
JO: 4 x 500 x 12 months = 24,000.00
TOTAL: 43,200.00</t>
  </si>
  <si>
    <t>Focal/Coach: 4 x 800 x 12 months = 38,400.00
JO: 3 x 500 x 12 months = 18,000.00
TOTAL: 56,400.00</t>
  </si>
  <si>
    <t>JO: 4 x 500 x 12 months = 24,000.00</t>
  </si>
  <si>
    <t>Focal/Coach: 4 x 800 x 12 months = 38,400.00
JO: 4 x 500 x 12 months = 24,000.00
TOTAL: 62,400.00</t>
  </si>
  <si>
    <t>Focal/Coach: 2 x 800 x 12 months = 19,200.00
JO: 3 x 500 x 12 months = 18,000.00
TOTAL: 37,200.00</t>
  </si>
  <si>
    <t>Focal/Coach: 3 x 800 x 12 months = 28,800.00
JO: 4 x 500 x 12 months = 24,000.00
TOTAL: 52,800.00</t>
  </si>
  <si>
    <t>Office Supplies
CLIP, backfold, 25mm, 12 pieces per box         80 Boxes * 40 = 3200 
CLIP, backfold, 50mm, 12 pieces per box         80 Pcs * 20 = 600 
CORRECTIONAL TAPE, 6 METERS(min), 1 piece in individual plastic         48 Boxes * 20 = 400 
FASTENER, for paper, metal, 50 sets per box         48 Packs * 700 = 9800 
FOLDER, Tagboard, A4, 100 pieces per pack         48 Packs * 800 = 11, 200 
FOLDER, Tagboard, Legal size 100 pieces per pack         80 pcs * 30 = 1,050 
MARKER, whiteboard, bullet type, black         80 pcs * 30 = 1,050 
MARKER, whiteboard, bullet type, blue         80 pcs * 30 = 1,050 
MARKER, permanent, bullet type, black         80 pcs * 30 = 1,050 
MARKER, permanent, bullet type, blue         80 pcs * 50 = 1,750 
NOTEPAD, stick-on, (2"x3"), 100 sheets per pad         80 Boxes * 20 = 400 
PAPER CLIP, gem type, 48mm, 100 pieces per box         80 boxes * 15 = 300 
PAPER CLIP, gem type, 32mm, 100 pieces per box         80 Boxes * 25 = 350 
PENCIL, lead, w/eraser, one(1) dozen per box         240 Reams * 400 = 14, 000 
Paper Multi-Purpose(COPY) A4 70gsm         240 Reams * 400 = 14, 000 
Paper Multi-Purpose(COPY) Legal size 70gsm         48 pcs * 150 = 1,500 
RECORD BOOK, 300 pages, size: 214mm x 278 mm in         48 box * 90 = 4, 410 
SIGN PEN, blue         48 box * 90 = 4, 410 
SIGN PEN, black         14 Pcs * 65 = 910 
STAMP PAD INK, violet, 50mL         32 Pcs * 65 = 910 
STAMP PAD, felt pad, min 60mm x 100mm         48 Boxes * 150 = 7,200 
STAPE WIRE, Standard         80 Boxes * 100 = 8,000 
TAPE, masking, 24mm, 50 meters length         80 Boxes * 135 = 10,800 
TAPE, masking, 48mm, 50 meters length         80 Boxes * 100 = 8,000 
TAPE, transparent, 24mm, 50 meters length         80 Boxes * 135 = 10,800 
TAPE, transparent, 48mm, 50 meters length         80 pcs * 65 = 5,200 
Glue, All purpose (Stick type)         48 bundle * 50 = 2,400 
ENVELOPE, brown, A4         48 bundle * 50 = 2,400 
ENVELOPE, brown, Long         48 bundle * 50 = 2,400 
CUTTER BLADE, heavy duty cutter, 10 pieces per tube         32 tubes *150 = 4,800 
CUTTER KNIFE, heavy duty         32 pcs * 85 = 2,720 
PENCIL SHARPENER, 1 piece in individual plastic case         32 pcs * 250 = 1,750 
PUNCHER, paper heavy duty, with two hole guide, 1 piece in individual box         32 boxes * 200 = 6,400 
SCISSORS, (6")         32 pcs * 85 = 595 
STAPLER, standard         32 pcs * 120 = 3,840 
STAPLER REMOVER, piler type         48 pcs * 45 = 2,160 
TAPE DISPENSER, table top         32 Pcs *395 = 12,640 
Paper Cutter Board         16 pcs * 1000 = 16,000 
Printer Ink Magenta         80 Bottles * 450 =36,000 
Printer Ink Cyan         80 Bottles * 450 =36,000 
Printer Ink Yellow         80 Bottles * 450 =36,000 
Printer Ink Black         80 Bottles * 450 =36,000 
Office Equipment/
Furnitures &amp; Fixtures
Electric Fan  15 * 3,900 = 58,500
Exe. Table  3 * 8,500 = 25,500
Exe. Chair 3 * 3,000 = 9,000
Steel Cabinet(lateral 4 drawer) 3* 14,000 = 42,000
Steel Cabinet(Horizontal 4 drawer) 3 * 14,000 = 42,000
Long Desk Table 3 * 10,000 = 30,000
Monobloc Chair  64* 400 = 25,600</t>
  </si>
  <si>
    <r>
      <rPr>
        <sz val="11"/>
        <color rgb="FF000000"/>
        <rFont val="Garamond"/>
        <family val="1"/>
      </rPr>
      <t xml:space="preserve">300.00 (Dot Matrix Cable)
200.00 *4pcs (Dot Matrix Ribbon) = 800.00
7,500.00*3pax (Video Con Subscription)=22,500.00
200.00*10packs (Rechargeable AA Battery)=2,000.00
1,500.00*4pax (Antivirus)=6,000.00
</t>
    </r>
    <r>
      <rPr>
        <b/>
        <sz val="11"/>
        <color rgb="FF000000"/>
        <rFont val="Garamond"/>
        <family val="1"/>
      </rPr>
      <t xml:space="preserve">TOTAL: 31,600.00
</t>
    </r>
    <r>
      <rPr>
        <sz val="11"/>
        <color rgb="FF000000"/>
        <rFont val="Garamond"/>
        <family val="1"/>
      </rPr>
      <t xml:space="preserve">
(online: orientation, project presentation, batch users training, webinar, launching)
preventive maintenance of service vehicle 28,000.00*4quarters = 112,000.00
gasoline 1,000.00 per LGU*10 LGUs = 10,000.00
</t>
    </r>
    <r>
      <rPr>
        <b/>
        <sz val="11"/>
        <color rgb="FF000000"/>
        <rFont val="Garamond"/>
        <family val="1"/>
      </rPr>
      <t xml:space="preserve">TOTAL: 122,000.00
</t>
    </r>
  </si>
  <si>
    <t>LC3
Supplies and Materials,
Daily Operations, office vehicles, electricity/water</t>
  </si>
  <si>
    <t xml:space="preserve">Supplies and Materials
Daily Operations:
 Water = P10000
 Electricity = P10000
 Gasoline = P10000
Office Supplies: 
A4 - 20reams x P200 = P4000
Long - 10reams x P225 = P2250
Ballpen (Black) 12's - 2 Boxes x P60 = P120
Sign Pen (Black) 0.5 - 10pieces x 21.25 = P212.50
</t>
  </si>
  <si>
    <r>
      <rPr>
        <b/>
        <sz val="11"/>
        <color rgb="FF000000"/>
        <rFont val="Garamond"/>
        <family val="1"/>
      </rPr>
      <t>Electricity (Power Consumption)</t>
    </r>
    <r>
      <rPr>
        <sz val="11"/>
        <color rgb="FF000000"/>
        <rFont val="Garamond"/>
        <family val="1"/>
      </rPr>
      <t xml:space="preserve">
 1 job annually: </t>
    </r>
    <r>
      <rPr>
        <b/>
        <sz val="11"/>
        <color rgb="FF000000"/>
        <rFont val="Garamond"/>
        <family val="1"/>
      </rPr>
      <t>150,000</t>
    </r>
    <r>
      <rPr>
        <sz val="11"/>
        <color rgb="FF000000"/>
        <rFont val="Garamond"/>
        <family val="1"/>
      </rPr>
      <t xml:space="preserve">
</t>
    </r>
    <r>
      <rPr>
        <b/>
        <sz val="11"/>
        <color rgb="FF000000"/>
        <rFont val="Garamond"/>
        <family val="1"/>
      </rPr>
      <t xml:space="preserve"> 
Office Supplies:</t>
    </r>
    <r>
      <rPr>
        <sz val="11"/>
        <color rgb="FF000000"/>
        <rFont val="Garamond"/>
        <family val="1"/>
      </rPr>
      <t xml:space="preserve">
A4 size bond paper : 10reams * P300 = </t>
    </r>
    <r>
      <rPr>
        <b/>
        <sz val="11"/>
        <color rgb="FF000000"/>
        <rFont val="Garamond"/>
        <family val="1"/>
      </rPr>
      <t>3,000</t>
    </r>
    <r>
      <rPr>
        <sz val="11"/>
        <color rgb="FF000000"/>
        <rFont val="Garamond"/>
        <family val="1"/>
      </rPr>
      <t xml:space="preserve">
Long size bond paper : 10reams * P300 = </t>
    </r>
    <r>
      <rPr>
        <b/>
        <sz val="11"/>
        <color rgb="FF000000"/>
        <rFont val="Garamond"/>
        <family val="1"/>
      </rPr>
      <t xml:space="preserve">3,000
</t>
    </r>
    <r>
      <rPr>
        <sz val="11"/>
        <color rgb="FF000000"/>
        <rFont val="Garamond"/>
        <family val="1"/>
      </rPr>
      <t xml:space="preserve">Record Books(500pages) : 6pcs * P150 = </t>
    </r>
    <r>
      <rPr>
        <b/>
        <sz val="11"/>
        <color rgb="FF000000"/>
        <rFont val="Garamond"/>
        <family val="1"/>
      </rPr>
      <t>900</t>
    </r>
    <r>
      <rPr>
        <sz val="11"/>
        <color rgb="FF000000"/>
        <rFont val="Garamond"/>
        <family val="1"/>
      </rPr>
      <t xml:space="preserve">
Correction Tape : 20pcs * P60 = </t>
    </r>
    <r>
      <rPr>
        <b/>
        <sz val="11"/>
        <color rgb="FF000000"/>
        <rFont val="Garamond"/>
        <family val="1"/>
      </rPr>
      <t xml:space="preserve">1,200 </t>
    </r>
    <r>
      <rPr>
        <sz val="11"/>
        <color rgb="FF000000"/>
        <rFont val="Garamond"/>
        <family val="1"/>
      </rPr>
      <t xml:space="preserve">
Highlighter : 15pcs * P80 = </t>
    </r>
    <r>
      <rPr>
        <b/>
        <sz val="11"/>
        <color rgb="FF000000"/>
        <rFont val="Garamond"/>
        <family val="1"/>
      </rPr>
      <t>1,200</t>
    </r>
    <r>
      <rPr>
        <sz val="11"/>
        <color rgb="FF000000"/>
        <rFont val="Garamond"/>
        <family val="1"/>
      </rPr>
      <t xml:space="preserve">
Sign Pens : 20pcs * P60 = </t>
    </r>
    <r>
      <rPr>
        <b/>
        <sz val="11"/>
        <color rgb="FF000000"/>
        <rFont val="Garamond"/>
        <family val="1"/>
      </rPr>
      <t>1,200</t>
    </r>
    <r>
      <rPr>
        <sz val="11"/>
        <color rgb="FF000000"/>
        <rFont val="Garamond"/>
        <family val="1"/>
      </rPr>
      <t xml:space="preserve">
Ballpen : 50pcs *P20 = </t>
    </r>
    <r>
      <rPr>
        <b/>
        <sz val="11"/>
        <color rgb="FF000000"/>
        <rFont val="Garamond"/>
        <family val="1"/>
      </rPr>
      <t>1,000</t>
    </r>
    <r>
      <rPr>
        <sz val="11"/>
        <color rgb="FF000000"/>
        <rFont val="Garamond"/>
        <family val="1"/>
      </rPr>
      <t xml:space="preserve">
Post it notes : 20pcs * P50 = </t>
    </r>
    <r>
      <rPr>
        <b/>
        <sz val="11"/>
        <color rgb="FF000000"/>
        <rFont val="Garamond"/>
        <family val="1"/>
      </rPr>
      <t>1,000</t>
    </r>
    <r>
      <rPr>
        <sz val="11"/>
        <color rgb="FF000000"/>
        <rFont val="Garamond"/>
        <family val="1"/>
      </rPr>
      <t xml:space="preserve">
Staple Wire No. 35 : 20pcs * P50 = </t>
    </r>
    <r>
      <rPr>
        <b/>
        <sz val="11"/>
        <color rgb="FF000000"/>
        <rFont val="Garamond"/>
        <family val="1"/>
      </rPr>
      <t>1,000</t>
    </r>
    <r>
      <rPr>
        <sz val="11"/>
        <color rgb="FF000000"/>
        <rFont val="Garamond"/>
        <family val="1"/>
      </rPr>
      <t xml:space="preserve">
Envelop Long= 100 pcs x 8 =</t>
    </r>
    <r>
      <rPr>
        <b/>
        <sz val="11"/>
        <color rgb="FF000000"/>
        <rFont val="Garamond"/>
        <family val="1"/>
      </rPr>
      <t>800</t>
    </r>
    <r>
      <rPr>
        <sz val="11"/>
        <color rgb="FF000000"/>
        <rFont val="Garamond"/>
        <family val="1"/>
      </rPr>
      <t xml:space="preserve">
Long White Folder = 100 pcs x 10 = </t>
    </r>
    <r>
      <rPr>
        <b/>
        <sz val="11"/>
        <color rgb="FF000000"/>
        <rFont val="Garamond"/>
        <family val="1"/>
      </rPr>
      <t>1,000</t>
    </r>
    <r>
      <rPr>
        <sz val="11"/>
        <color rgb="FF000000"/>
        <rFont val="Garamond"/>
        <family val="1"/>
      </rPr>
      <t xml:space="preserve">
Cyan Ink for Epson Printer 664: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Magenta Ink for Epson Printer 664: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Yellow Ink for Epson Printer 664: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Black Ink for Epson Printer 774: 5 bot x 500 =</t>
    </r>
    <r>
      <rPr>
        <b/>
        <sz val="11"/>
        <color rgb="FF000000"/>
        <rFont val="Garamond"/>
        <family val="1"/>
      </rPr>
      <t>2,500.00</t>
    </r>
    <r>
      <rPr>
        <sz val="11"/>
        <color rgb="FF000000"/>
        <rFont val="Garamond"/>
        <family val="1"/>
      </rPr>
      <t xml:space="preserve">
Cyan Ink for Epson Printer 003: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Magenta Ink for Epson Printer 003: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Yellow Ink for Epson Printer 003: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Black Ink for Epson Printer 003: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Ribbon Cartridge (Dot Matrix Printer): 10 pcs x 300 = </t>
    </r>
    <r>
      <rPr>
        <b/>
        <sz val="11"/>
        <color rgb="FF000000"/>
        <rFont val="Garamond"/>
        <family val="1"/>
      </rPr>
      <t>3,000</t>
    </r>
    <r>
      <rPr>
        <sz val="11"/>
        <color rgb="FF000000"/>
        <rFont val="Garamond"/>
        <family val="1"/>
      </rPr>
      <t xml:space="preserve">
Total = </t>
    </r>
    <r>
      <rPr>
        <b/>
        <sz val="11"/>
        <color rgb="FF000000"/>
        <rFont val="Garamond"/>
        <family val="1"/>
      </rPr>
      <t>31,300</t>
    </r>
    <r>
      <rPr>
        <sz val="11"/>
        <color rgb="FF000000"/>
        <rFont val="Garamond"/>
        <family val="1"/>
      </rPr>
      <t xml:space="preserve">
</t>
    </r>
    <r>
      <rPr>
        <i/>
        <sz val="11"/>
        <color rgb="FF000000"/>
        <rFont val="Garamond"/>
        <family val="1"/>
      </rPr>
      <t xml:space="preserve">Other ICT Equipment
</t>
    </r>
    <r>
      <rPr>
        <sz val="11"/>
        <color rgb="FF000000"/>
        <rFont val="Garamond"/>
        <family val="1"/>
      </rPr>
      <t xml:space="preserve">RAM upgrade for 1 Desktop and 4 Laptops and UPS = </t>
    </r>
    <r>
      <rPr>
        <b/>
        <sz val="11"/>
        <color rgb="FF000000"/>
        <rFont val="Garamond"/>
        <family val="1"/>
      </rPr>
      <t xml:space="preserve">50,000.00
</t>
    </r>
  </si>
  <si>
    <t>Supplies 
A4 size bond paper= 40  reams x 250 = 10,000
Long size bond paper= 40  reams x 250 = 10,000
Correction Tape= 10 pcsx20=200
Ballpen = 6 boxes x 150 = 900
Sign pen = 2 boxes x 300 = 600
Ink = 60 bottles x 400 = 24,000</t>
  </si>
  <si>
    <r>
      <rPr>
        <b/>
        <sz val="11"/>
        <color rgb="FF000000"/>
        <rFont val="Garamond"/>
        <family val="1"/>
      </rPr>
      <t>Office Supplies:</t>
    </r>
    <r>
      <rPr>
        <sz val="11"/>
        <color rgb="FF000000"/>
        <rFont val="Garamond"/>
        <family val="1"/>
      </rPr>
      <t xml:space="preserve">
Cyan Ink for Epson Printer 003: 10 bot x 200 =</t>
    </r>
    <r>
      <rPr>
        <b/>
        <sz val="11"/>
        <color rgb="FF000000"/>
        <rFont val="Garamond"/>
        <family val="1"/>
      </rPr>
      <t>2,000.00</t>
    </r>
    <r>
      <rPr>
        <sz val="11"/>
        <color rgb="FF000000"/>
        <rFont val="Garamond"/>
        <family val="1"/>
      </rPr>
      <t xml:space="preserve">
Magenta Ink for Epson Printer 003: 10 bot x 200 =</t>
    </r>
    <r>
      <rPr>
        <b/>
        <sz val="11"/>
        <color rgb="FF000000"/>
        <rFont val="Garamond"/>
        <family val="1"/>
      </rPr>
      <t>2,000.00</t>
    </r>
    <r>
      <rPr>
        <sz val="11"/>
        <color rgb="FF000000"/>
        <rFont val="Garamond"/>
        <family val="1"/>
      </rPr>
      <t xml:space="preserve">
Yellow Ink for Epson Printer 003: 10 bot x 200 =</t>
    </r>
    <r>
      <rPr>
        <b/>
        <sz val="11"/>
        <color rgb="FF000000"/>
        <rFont val="Garamond"/>
        <family val="1"/>
      </rPr>
      <t>2,000.00</t>
    </r>
    <r>
      <rPr>
        <sz val="11"/>
        <color rgb="FF000000"/>
        <rFont val="Garamond"/>
        <family val="1"/>
      </rPr>
      <t xml:space="preserve">
Black Ink for Epson Printer 003: 10 bot x 200 =</t>
    </r>
    <r>
      <rPr>
        <b/>
        <sz val="11"/>
        <color rgb="FF000000"/>
        <rFont val="Garamond"/>
        <family val="1"/>
      </rPr>
      <t>2,000.00</t>
    </r>
    <r>
      <rPr>
        <sz val="11"/>
        <color rgb="FF000000"/>
        <rFont val="Garamond"/>
        <family val="1"/>
      </rPr>
      <t xml:space="preserve">
Certificate Holders: 60 pcs x 100 = </t>
    </r>
    <r>
      <rPr>
        <b/>
        <sz val="11"/>
        <color rgb="FF000000"/>
        <rFont val="Garamond"/>
        <family val="1"/>
      </rPr>
      <t xml:space="preserve">6,000.00  </t>
    </r>
    <r>
      <rPr>
        <sz val="11"/>
        <color rgb="FF000000"/>
        <rFont val="Garamond"/>
        <family val="1"/>
      </rPr>
      <t xml:space="preserve">
A4 size bond paper:10 reams x 300=</t>
    </r>
    <r>
      <rPr>
        <b/>
        <sz val="11"/>
        <color rgb="FF000000"/>
        <rFont val="Garamond"/>
        <family val="1"/>
      </rPr>
      <t>3,000.00</t>
    </r>
    <r>
      <rPr>
        <sz val="11"/>
        <color rgb="FF000000"/>
        <rFont val="Garamond"/>
        <family val="1"/>
      </rPr>
      <t xml:space="preserve">
Long size bond paper:10 reamsx300=</t>
    </r>
    <r>
      <rPr>
        <b/>
        <sz val="11"/>
        <color rgb="FF000000"/>
        <rFont val="Garamond"/>
        <family val="1"/>
      </rPr>
      <t>3,000.00</t>
    </r>
    <r>
      <rPr>
        <sz val="11"/>
        <color rgb="FF000000"/>
        <rFont val="Garamond"/>
        <family val="1"/>
      </rPr>
      <t xml:space="preserve">
Brown Long Envelop:100 pcs x 10= </t>
    </r>
    <r>
      <rPr>
        <b/>
        <sz val="11"/>
        <color rgb="FF000000"/>
        <rFont val="Garamond"/>
        <family val="1"/>
      </rPr>
      <t>1,000.00</t>
    </r>
    <r>
      <rPr>
        <sz val="11"/>
        <color rgb="FF000000"/>
        <rFont val="Garamond"/>
        <family val="1"/>
      </rPr>
      <t xml:space="preserve">
Long Folder: 100 pcs x 10 = </t>
    </r>
    <r>
      <rPr>
        <b/>
        <sz val="11"/>
        <color rgb="FF000000"/>
        <rFont val="Garamond"/>
        <family val="1"/>
      </rPr>
      <t>1,000.00</t>
    </r>
    <r>
      <rPr>
        <sz val="11"/>
        <color rgb="FF000000"/>
        <rFont val="Garamond"/>
        <family val="1"/>
      </rPr>
      <t xml:space="preserve">
Specialty Paper:  10 packs x 50 = </t>
    </r>
    <r>
      <rPr>
        <b/>
        <sz val="11"/>
        <color rgb="FF000000"/>
        <rFont val="Garamond"/>
        <family val="1"/>
      </rPr>
      <t>500.00</t>
    </r>
    <r>
      <rPr>
        <sz val="11"/>
        <color rgb="FF000000"/>
        <rFont val="Garamond"/>
        <family val="1"/>
      </rPr>
      <t xml:space="preserve">
Staple Wire No. 35: 6 boxes x 50 = </t>
    </r>
    <r>
      <rPr>
        <b/>
        <sz val="11"/>
        <color rgb="FF000000"/>
        <rFont val="Garamond"/>
        <family val="1"/>
      </rPr>
      <t>300.00</t>
    </r>
    <r>
      <rPr>
        <sz val="11"/>
        <color rgb="FF000000"/>
        <rFont val="Garamond"/>
        <family val="1"/>
      </rPr>
      <t xml:space="preserve">
Metal Binder Clips 32 mm: 3 boxes x 250 = </t>
    </r>
    <r>
      <rPr>
        <b/>
        <sz val="11"/>
        <color rgb="FF000000"/>
        <rFont val="Garamond"/>
        <family val="1"/>
      </rPr>
      <t>750.00</t>
    </r>
    <r>
      <rPr>
        <sz val="11"/>
        <color rgb="FF000000"/>
        <rFont val="Garamond"/>
        <family val="1"/>
      </rPr>
      <t xml:space="preserve">
Metal Binder Clips 19 mm: 10 boxes x 100 = </t>
    </r>
    <r>
      <rPr>
        <b/>
        <sz val="11"/>
        <color rgb="FF000000"/>
        <rFont val="Garamond"/>
        <family val="1"/>
      </rPr>
      <t>1,000.00</t>
    </r>
    <r>
      <rPr>
        <sz val="11"/>
        <color rgb="FF000000"/>
        <rFont val="Garamond"/>
        <family val="1"/>
      </rPr>
      <t xml:space="preserve">
Paper Clips 33mm: 5 boxes x 25=</t>
    </r>
    <r>
      <rPr>
        <b/>
        <sz val="11"/>
        <color rgb="FF000000"/>
        <rFont val="Garamond"/>
        <family val="1"/>
      </rPr>
      <t>125.00</t>
    </r>
    <r>
      <rPr>
        <sz val="11"/>
        <color rgb="FF000000"/>
        <rFont val="Garamond"/>
        <family val="1"/>
      </rPr>
      <t xml:space="preserve">
Correction Tape: 100 x 10 pcs= </t>
    </r>
    <r>
      <rPr>
        <b/>
        <sz val="11"/>
        <color rgb="FF000000"/>
        <rFont val="Garamond"/>
        <family val="1"/>
      </rPr>
      <t>1,000.00</t>
    </r>
    <r>
      <rPr>
        <sz val="11"/>
        <color rgb="FF000000"/>
        <rFont val="Garamond"/>
        <family val="1"/>
      </rPr>
      <t xml:space="preserve">
Colorful Sricky Note 0.8x 3 inches: 10 pcs x 50= </t>
    </r>
    <r>
      <rPr>
        <b/>
        <sz val="11"/>
        <color rgb="FF000000"/>
        <rFont val="Garamond"/>
        <family val="1"/>
      </rPr>
      <t>500.00</t>
    </r>
    <r>
      <rPr>
        <sz val="11"/>
        <color rgb="FF000000"/>
        <rFont val="Garamond"/>
        <family val="1"/>
      </rPr>
      <t xml:space="preserve">
--------------------------------------------------------
</t>
    </r>
    <r>
      <rPr>
        <b/>
        <sz val="11"/>
        <color rgb="FF000000"/>
        <rFont val="Garamond"/>
        <family val="1"/>
      </rPr>
      <t xml:space="preserve">Repair of RCO service vehicle
</t>
    </r>
    <r>
      <rPr>
        <sz val="11"/>
        <color rgb="FF000000"/>
        <rFont val="Garamond"/>
        <family val="1"/>
      </rPr>
      <t>10,000 x 4 quarters= 40,000</t>
    </r>
  </si>
  <si>
    <r>
      <rPr>
        <b/>
        <sz val="11"/>
        <color rgb="FF000000"/>
        <rFont val="Garamond"/>
        <family val="1"/>
      </rPr>
      <t xml:space="preserve">R10 and CARAGA:
</t>
    </r>
    <r>
      <rPr>
        <sz val="11"/>
        <color rgb="FF000000"/>
        <rFont val="Garamond"/>
        <family val="1"/>
      </rPr>
      <t xml:space="preserve">Cyan Ink for Epson Printer L3150 = 20 bot x 200 =4000
Magenta Ink for Epson Printer L3150 = 20 bot x 200 =4000
Yellow Ink for Epson Printer L3150 = 20 bot x 200 =4000
Black Ink for Epson Printer L3150 = 20 bot x 200 =4000
Ballpen= 50pcs x 20 = 1000
Envelop Long= 100 pcs x 8 =800
Envelop short = 100 pcs x 6 = 600
A4 size bond paper=12 reams x 400=4800
long size bond paper=12 reams x 400=4800
short size bond paper=12 reams x 400=4800
Laminating film = 4 rollsx1000=4000
</t>
    </r>
  </si>
  <si>
    <r>
      <rPr>
        <b/>
        <sz val="11"/>
        <color rgb="FF000000"/>
        <rFont val="Garamond"/>
        <family val="1"/>
      </rPr>
      <t xml:space="preserve">Office Supplies:
</t>
    </r>
    <r>
      <rPr>
        <sz val="11"/>
        <color rgb="FF000000"/>
        <rFont val="Garamond"/>
        <family val="1"/>
      </rPr>
      <t xml:space="preserve">A4 size bond paper : 10reams * P300 = 3,000
Long size bond paper : 10reams * P300 = 3,000
Record Books(500pages) : 6pcs * P150 = 900
Correction Tape : 20pcs * P60 = 1,200 
Highlighter : 15pcs * P80 = 1,200
Sign Pens : 20pcs * P60 = 1,200
Ballpen : 50pcs *P20 = 1,000
Post it notes : 20pcs * P50 = 1,000
Staple Wire No. 35 : 20pcs * P50 = 1,000
Envelop Long= 100 pcs x 8 =800
Long White Folder = 100 pcs x 10 = 1,000
Scissors= 4 ps x 100 =400.00
Cyan Ink for Epson Printer 664: 5 bot x 300 =1,500.00
Magenta Ink for Epson Printer 664: 5 bot x 300 =1,500.00
Yellow Ink for Epson Printer 664: 5 bot x 300 =1,500.00
Black Ink for Epson Printer 664: 5 bot x 500 =2,500.00
Cyan Ink for Epson Printer 664: 5 bot x 300 =1,500.00
Magenta Ink for Epson Printer 664: 5 bot x 300 =1,500.00
Yellow Ink for Epson Printer 664: 5 bot x 300 =1,500.00
Black Ink for Epson Printer 664: 5 bot x 300 =1,500.00
kyocera taskalfa 1800 refill powder: 5 pc x 2000 = 10,000.00
</t>
    </r>
    <r>
      <rPr>
        <b/>
        <sz val="11"/>
        <color rgb="FF000000"/>
        <rFont val="Garamond"/>
        <family val="1"/>
      </rPr>
      <t>------------------------------------------
38,700.00</t>
    </r>
  </si>
  <si>
    <t>Rehabilitation of facilities/ office improvements</t>
  </si>
  <si>
    <t>Room Improvement (Cebu City Office)
Computation will be followed (still finalizing by the Civil Engr)
Payables:
Room Improvement (Tacloban City Office)
Material = 30,800
¼”x4’x8’ Plywood = 8 sheet x 600.00 = 4,800.00
2”x3”x12’ Good Lumber = 15 pcs x 250.00 = 3,750.00
2”x2”x10’ Good Lumber = 10 pcs x 180.00 = 1,800.00
3” Hinges = 8 pcs x 100.00 = 800.00
4” Wood Molding = 4 pcs x 200.00 = 800.00
4”Concrete Nail = ½ kilo x 50.00 = 50.00
4” Ordinary Nail = 1 kilo x 80.00 = 80.00
3” Ordinary Nail = 1 kilo x 80.00 = 80.00
1 1/2” Ordinary Nail = 1 kilo x 80.00 = 80.00
Wood Putty = 1 pint x 200.00 = 200.00
Latex Paint = 1 Gal x 800.00 = 800.00
Enamel Paint = 2 Gal x 900.00 = 1,800.00
Enamel Paint (Brown) = 1 paint x 350.00 = 350.00
Lacquer Thinner = ½ Gal x 150.00 = 150.00
3” Paint Brash = 2 pcs x 50.00 = 100.00
2” Paint Brash = 2 pcs x 30.00 = 60.00
8” Roller = 1 pc x 80.00 = 80.00
4” Roller = 1 pc x 60.00 = 60.00
Paint Tray = 2 pcs x 125.00 = 250.00
18 Watts Led Bulb = 2 pcs x 320.00 = 640.00
Plastic Sacket = 1 pc x 120.00 = 120.00
2 Gang Switch = 1 pc x 300.00 = 300.00
Electrical Outlet = 2 pcs x 250.00 = 500.00
Plastic Junction Box = 3 pcs x 60.00 = 180.00
Plastic Utility Box = 2 pcs x 60.00 = 120.00
#14 THHN Electrical Wire = 1 box x 2,500.00 = 2,500.00
Electrical Tape (big) = 1 pc x 150.00 = 150.00
1/2”x10’ Plastic Molding = 3 pcs x 80.00 = 240.00
1/2 “ Wood Screw = 30 pcs x 2.00 = 60.00
Wash Sand = 5 bags x 100.00 = 500.00
Cement = 1 bag x 400.00 = 400.00
30cm x 30 cm Tiles =  100 pcs x 90.00 = 9,000.00 
LABOR
1-Carpenter/Mason = 15 days x 800.00 = 12,000.00
1-Helper = 15 days x 480.00 = 7,200.00</t>
  </si>
  <si>
    <t>COVID-19 Preventive Measures</t>
  </si>
  <si>
    <t xml:space="preserve">• Disinfectant Spray : ₱600 each
• Disposable Facemask : ₱200 per pack
• 1 gallon alcohol =  ₱500 each
• Disinfecting Mat = ₱1,000 each
•  Tissue Rolls: 2 pcs. x 9 pax x ₱25 = 450.00
</t>
  </si>
  <si>
    <t>• Air Purifier: 3 units x 14,998 = 44,994.00
• UV Box:  5,000.00</t>
  </si>
  <si>
    <t xml:space="preserve">LC1
</t>
  </si>
  <si>
    <t>• Disinfectant Spray : ₱600 each x 12 = 7,200.00
• Disposable Facemask : ₱200 per pack x 12 = 2,400.00
• 1 gallon alcohol =  ₱500 each x 12 = 6,000.00
• Disinfecting Mat = ₱1,000
• Tissue Rolls: 4 pcs. x ₱25 x 12 = 1,200.00
TOTAL: 17,800.00</t>
  </si>
  <si>
    <t xml:space="preserve">LC3
</t>
  </si>
  <si>
    <t>• Disinfectant Spray : ₱600 each x 12 = 7,200.00
• Disposable Facemask : ₱200 per pack x 12 = 2,400.00
• 1 gallon alcohol =  ₱500 each x 12 = 6,000.00
• Disinfecting Mat = ₱1,000
•  Tissue Rolls: 4 pcs. x ₱25 x 12 = 1,200.00
TOTAL: 17,800.00</t>
  </si>
  <si>
    <t xml:space="preserve"> • Disinfectant Spray : ₱600 each x 12 = 7,200.00
• Disposable Facemask : ₱200 per pack x 12 = 2,400.00
• 1 gallon alcohol =  ₱500 each x 12 = 6,000.00
• Disinfecting Mat = ₱1,000
•  Tissue Rolls: 4 pcs. x ₱25 x 12 = 1,200.00
TOTAL: 17,800.00</t>
  </si>
  <si>
    <t>Covid-Test Expenses</t>
  </si>
  <si>
    <t>Suggestion:
at is- less 100k ang request
100,000 - all request exceeding 100k</t>
  </si>
  <si>
    <t>100,000.00 consumable</t>
  </si>
  <si>
    <t xml:space="preserve">Rapid Test Kit : ₱1,300 x  12 = 15,600  
Rapid tests for Region 7
1 .Roumel Abella 2
2. Mary Luz Magnaye 2
3. Lourd Andy Anunciado 2
4. Rey Collera 
5. Victor Magallanes
6. Engr. Ramil Jeff Taboso 2
7. Claire Elaine Canonoy
8. Francisco Abendano  </t>
  </si>
  <si>
    <t xml:space="preserve">Dry Run
Swab Test: 3 pax 4000 x 3 Batches = 36,000.00
Staff: Juanito Calingacion, Rikko Zaironn Mondia, Ana Kriselda Natividad, Mae Dedoro, Cheizer Yniego and Driver
</t>
  </si>
  <si>
    <t>COVID Swab Test = P5000x8pax(eBPLS Team)x2 = 80,000
 iBPLS Davao and Kabacan Team
1 .Engr. Virgil Fuentes 2
2. Engr. Mohadjirin Matanog 2
3. Zada Fernandez 2
4. Jennifer Torres 2
5. Jasper Humprey Perez 2
6. Rolen Jasangas Jr. 2
7. Camalodin Bula 2
8. Rhusdy Balabagan 2</t>
  </si>
  <si>
    <t>Collaboration within DICT Offices/projects</t>
  </si>
  <si>
    <t>Other projects/initiatives:
- Legal Office
      - For the updating of MOA
- WiFi/NBP
      - Connectivity
- Tech4ed
- GOSD
      - Web hosting
      - Web devt training
      - Email for LGUs
- Cyber security 
- PNPKI</t>
  </si>
  <si>
    <t>DELIA E. BASADA</t>
  </si>
  <si>
    <t>LEO CIPRIANO L. URBIZTONDO JR.</t>
  </si>
  <si>
    <t>OIC, Development, Test and Project Management Teams</t>
  </si>
  <si>
    <t>OIC Director IV</t>
  </si>
  <si>
    <t>Government Digital Transformation Bureau</t>
  </si>
  <si>
    <t xml:space="preserve">Total Capital Outlay </t>
  </si>
  <si>
    <t>included in their AWFP</t>
  </si>
  <si>
    <t>Exisitng JOs</t>
  </si>
  <si>
    <t>Hiring</t>
  </si>
  <si>
    <t>Gearing LGUs towards digital transformation</t>
  </si>
  <si>
    <t>submtted BEDs</t>
  </si>
  <si>
    <t>Light berry 2</t>
  </si>
  <si>
    <t>Light orange 2</t>
  </si>
  <si>
    <t>Light yellow 2</t>
  </si>
  <si>
    <t>Light green 2</t>
  </si>
  <si>
    <t>Light cyan 2</t>
  </si>
  <si>
    <t>light cornblue 2</t>
  </si>
  <si>
    <t>Light purple 2</t>
  </si>
  <si>
    <t>Light magenta 2</t>
  </si>
  <si>
    <t>Light blue 1</t>
  </si>
  <si>
    <t>Row 233 Total</t>
  </si>
  <si>
    <t xml:space="preserve"> Difference </t>
  </si>
  <si>
    <r>
      <rPr>
        <b/>
        <sz val="11"/>
        <color rgb="FF000000"/>
        <rFont val="Garamond"/>
        <family val="1"/>
      </rPr>
      <t xml:space="preserve">ONLINE
</t>
    </r>
    <r>
      <rPr>
        <sz val="11"/>
        <color rgb="FF000000"/>
        <rFont val="Garamond"/>
        <family val="1"/>
      </rPr>
      <t>Troubleshooting/preparation for the eBPLS launching</t>
    </r>
    <r>
      <rPr>
        <b/>
        <sz val="11"/>
        <color rgb="FF000000"/>
        <rFont val="Garamond"/>
        <family val="1"/>
      </rPr>
      <t xml:space="preserve">
FACE TO FACE =  53 LGUs
</t>
    </r>
    <r>
      <rPr>
        <sz val="11"/>
        <color rgb="FF000000"/>
        <rFont val="Garamond"/>
        <family val="1"/>
      </rPr>
      <t xml:space="preserve">R1:TEV : 1500/day x  2 days x 4 DICT = 12,000 X 28 LGUs = 336,000
Fuel: 10,000
R2:TEV : 1500/day x 2 days x 4 DICT = 12,000 X 20 LGUs = 240,000
Fuel: 10,000
CAR: TEV : 1800/day x 2 days x 4 DICT = 14,400 X 5 LGUs = 72,000
Fuel: 10,000
TOTAL: 678,000.00
</t>
    </r>
  </si>
  <si>
    <r>
      <rPr>
        <b/>
        <sz val="10"/>
        <color rgb="FF000000"/>
        <rFont val="Garamond"/>
        <family val="1"/>
      </rPr>
      <t xml:space="preserve">LC2
Provision of technical assistance ro LGUs during:
</t>
    </r>
    <r>
      <rPr>
        <sz val="10"/>
        <color rgb="FF000000"/>
        <rFont val="Garamond"/>
        <family val="1"/>
      </rPr>
      <t>- Implementation</t>
    </r>
  </si>
  <si>
    <t>LC3
•        Data buildup
•        Data migration
•        Pilot testing 
•        Implementation</t>
  </si>
  <si>
    <r>
      <rPr>
        <b/>
        <sz val="10"/>
        <color rgb="FF000000"/>
        <rFont val="Garamond"/>
        <family val="1"/>
      </rPr>
      <t xml:space="preserve">VC1
</t>
    </r>
    <r>
      <rPr>
        <b/>
        <i/>
        <sz val="10"/>
        <color rgb="FF000000"/>
        <rFont val="Garamond"/>
        <family val="1"/>
      </rPr>
      <t xml:space="preserve">Provision of technical assistance to LGUs during:
</t>
    </r>
    <r>
      <rPr>
        <b/>
        <sz val="10"/>
        <color rgb="FF000000"/>
        <rFont val="Garamond"/>
        <family val="1"/>
      </rPr>
      <t>DATA BUILD UP
PILOT TESTING
IMPLEMENTATION</t>
    </r>
  </si>
  <si>
    <r>
      <rPr>
        <b/>
        <sz val="11"/>
        <color rgb="FF000000"/>
        <rFont val="Garamond"/>
        <family val="1"/>
      </rPr>
      <t xml:space="preserve">FACE TO FACE: 7 LGUs
</t>
    </r>
    <r>
      <rPr>
        <sz val="11"/>
        <color rgb="FF000000"/>
        <rFont val="Garamond"/>
        <family val="1"/>
      </rPr>
      <t xml:space="preserve">TEV = 900 * 2pax * 5days * 7 LGUs = </t>
    </r>
    <r>
      <rPr>
        <b/>
        <sz val="11"/>
        <color rgb="FF000000"/>
        <rFont val="Garamond"/>
        <family val="1"/>
      </rPr>
      <t>63,000.00</t>
    </r>
    <r>
      <rPr>
        <sz val="11"/>
        <color rgb="FF000000"/>
        <rFont val="Garamond"/>
        <family val="1"/>
      </rPr>
      <t xml:space="preserve">
Transpo = 300vv/pax * 2 pax * 7 LGUs = </t>
    </r>
    <r>
      <rPr>
        <b/>
        <sz val="11"/>
        <color rgb="FF000000"/>
        <rFont val="Garamond"/>
        <family val="1"/>
      </rPr>
      <t xml:space="preserve">4,200.00
</t>
    </r>
    <r>
      <rPr>
        <sz val="11"/>
        <color rgb="FF000000"/>
        <rFont val="Garamond"/>
        <family val="1"/>
      </rPr>
      <t xml:space="preserve">Fuel = 5000/LGU * 7 LGUs = </t>
    </r>
    <r>
      <rPr>
        <b/>
        <sz val="11"/>
        <color rgb="FF000000"/>
        <rFont val="Garamond"/>
        <family val="1"/>
      </rPr>
      <t>35,000</t>
    </r>
    <r>
      <rPr>
        <sz val="11"/>
        <color rgb="FF000000"/>
        <rFont val="Garamond"/>
        <family val="1"/>
      </rPr>
      <t xml:space="preserve">
</t>
    </r>
    <r>
      <rPr>
        <b/>
        <sz val="11"/>
        <color rgb="FF000000"/>
        <rFont val="Garamond"/>
        <family val="1"/>
      </rPr>
      <t>ONLINE: 9 LGUs</t>
    </r>
    <r>
      <rPr>
        <sz val="11"/>
        <color rgb="FF000000"/>
        <rFont val="Garamond"/>
        <family val="1"/>
      </rPr>
      <t xml:space="preserve">
-
</t>
    </r>
    <r>
      <rPr>
        <b/>
        <sz val="11"/>
        <color rgb="FF000000"/>
        <rFont val="Garamond"/>
        <family val="1"/>
      </rPr>
      <t>FACE TO FACE:: 6 LGUs</t>
    </r>
    <r>
      <rPr>
        <sz val="11"/>
        <color rgb="FF000000"/>
        <rFont val="Garamond"/>
        <family val="1"/>
      </rPr>
      <t xml:space="preserve">
TEV = 1800*2pax*2days * 6 LGUs = </t>
    </r>
    <r>
      <rPr>
        <b/>
        <sz val="11"/>
        <color rgb="FF000000"/>
        <rFont val="Garamond"/>
        <family val="1"/>
      </rPr>
      <t>43,200.00</t>
    </r>
    <r>
      <rPr>
        <sz val="11"/>
        <color rgb="FF000000"/>
        <rFont val="Garamond"/>
        <family val="1"/>
      </rPr>
      <t xml:space="preserve">
Transpo = 300vv/pax* 2 pax * 6 LGUs  = </t>
    </r>
    <r>
      <rPr>
        <b/>
        <sz val="11"/>
        <color rgb="FF000000"/>
        <rFont val="Garamond"/>
        <family val="1"/>
      </rPr>
      <t xml:space="preserve">3,600.00
</t>
    </r>
    <r>
      <rPr>
        <sz val="11"/>
        <color rgb="FF000000"/>
        <rFont val="Garamond"/>
        <family val="1"/>
      </rPr>
      <t xml:space="preserve">
</t>
    </r>
    <r>
      <rPr>
        <b/>
        <sz val="11"/>
        <color rgb="FF000000"/>
        <rFont val="Garamond"/>
        <family val="1"/>
      </rPr>
      <t>ONLINE: 9 LGUs</t>
    </r>
    <r>
      <rPr>
        <sz val="11"/>
        <color rgb="FF000000"/>
        <rFont val="Garamond"/>
        <family val="1"/>
      </rPr>
      <t xml:space="preserve">
-
</t>
    </r>
    <r>
      <rPr>
        <b/>
        <sz val="11"/>
        <color rgb="FF000000"/>
        <rFont val="Garamond"/>
        <family val="1"/>
      </rPr>
      <t>FACE TO FACE:: 6 LGUs</t>
    </r>
    <r>
      <rPr>
        <sz val="11"/>
        <color rgb="FF000000"/>
        <rFont val="Garamond"/>
        <family val="1"/>
      </rPr>
      <t xml:space="preserve">
TEV = 1800*2pax*2days </t>
    </r>
    <r>
      <rPr>
        <b/>
        <sz val="11"/>
        <color rgb="FF000000"/>
        <rFont val="Garamond"/>
        <family val="1"/>
      </rPr>
      <t xml:space="preserve"> </t>
    </r>
    <r>
      <rPr>
        <sz val="11"/>
        <color rgb="FF000000"/>
        <rFont val="Garamond"/>
        <family val="1"/>
      </rPr>
      <t>6 LGUs =</t>
    </r>
    <r>
      <rPr>
        <b/>
        <sz val="11"/>
        <color rgb="FF000000"/>
        <rFont val="Garamond"/>
        <family val="1"/>
      </rPr>
      <t xml:space="preserve"> 43,200.00
</t>
    </r>
    <r>
      <rPr>
        <sz val="11"/>
        <color rgb="FF000000"/>
        <rFont val="Garamond"/>
        <family val="1"/>
      </rPr>
      <t>Transpo = 300vv/pax * 2 pax * 6 LGUs</t>
    </r>
    <r>
      <rPr>
        <b/>
        <sz val="11"/>
        <color rgb="FF000000"/>
        <rFont val="Garamond"/>
        <family val="1"/>
      </rPr>
      <t xml:space="preserve">  = 3,600.00
TOTAL: 195,800.00
</t>
    </r>
  </si>
  <si>
    <t>MC1
Data Build-up ( Online and Face to Face)</t>
  </si>
  <si>
    <r>
      <rPr>
        <b/>
        <sz val="11"/>
        <color rgb="FF000000"/>
        <rFont val="Garamond"/>
        <family val="1"/>
      </rPr>
      <t xml:space="preserve">ONLINE
FACE TO FACE
</t>
    </r>
    <r>
      <rPr>
        <b/>
        <i/>
        <sz val="11"/>
        <color rgb="FF000000"/>
        <rFont val="Garamond"/>
        <family val="1"/>
      </rPr>
      <t>MC1 Staff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 xml:space="preserve">Meals: Lunch 150 x 8 pax x 5 days= 6,000.00 x 5 batches = 30,000.00
AM and PM Snacks: 100 x 8 pax x 5 days= 4,000.00 x 5 batches = 20,000.00
</t>
    </r>
    <r>
      <rPr>
        <b/>
        <i/>
        <sz val="11"/>
        <color rgb="FF000000"/>
        <rFont val="Garamond"/>
        <family val="1"/>
      </rPr>
      <t xml:space="preserve">LGU
</t>
    </r>
    <r>
      <rPr>
        <sz val="11"/>
        <color rgb="FF000000"/>
        <rFont val="Garamond"/>
        <family val="1"/>
      </rPr>
      <t xml:space="preserve">Meals &amp; Accommodation:  P1,500.00 x 9 pax x 5 days =P67,500.00 x 5 batches = 337,500.00
Representation Expense: 3,000.00; 
</t>
    </r>
    <r>
      <rPr>
        <b/>
        <sz val="11"/>
        <color rgb="FF000000"/>
        <rFont val="Garamond"/>
        <family val="1"/>
      </rPr>
      <t xml:space="preserve">TOTAL: 221,750.00
</t>
    </r>
  </si>
  <si>
    <t xml:space="preserve">MC2
Data Build-up for Backlogs( Online and Face to Face)
</t>
  </si>
  <si>
    <r>
      <rPr>
        <b/>
        <sz val="11"/>
        <color rgb="FF000000"/>
        <rFont val="Garamond"/>
        <family val="1"/>
      </rPr>
      <t>ONLINE AND FACE TO FACE
Region 10:
Travel Expense:</t>
    </r>
    <r>
      <rPr>
        <sz val="11"/>
        <color rgb="FF000000"/>
        <rFont val="Garamond"/>
        <family val="1"/>
      </rPr>
      <t xml:space="preserve"> ((Per Diem P1800 x 2 staff) x 3 days)*6 LGUs = </t>
    </r>
    <r>
      <rPr>
        <b/>
        <sz val="11"/>
        <color rgb="FF000000"/>
        <rFont val="Garamond"/>
        <family val="1"/>
      </rPr>
      <t xml:space="preserve">64,800
</t>
    </r>
    <r>
      <rPr>
        <sz val="11"/>
        <color rgb="FF000000"/>
        <rFont val="Garamond"/>
        <family val="1"/>
      </rPr>
      <t xml:space="preserve">
</t>
    </r>
    <r>
      <rPr>
        <b/>
        <sz val="11"/>
        <color rgb="FF000000"/>
        <rFont val="Garamond"/>
        <family val="1"/>
      </rPr>
      <t>CARAGA:</t>
    </r>
    <r>
      <rPr>
        <sz val="11"/>
        <color rgb="FF000000"/>
        <rFont val="Garamond"/>
        <family val="1"/>
      </rPr>
      <t xml:space="preserve">
</t>
    </r>
    <r>
      <rPr>
        <b/>
        <sz val="11"/>
        <color rgb="FF000000"/>
        <rFont val="Garamond"/>
        <family val="1"/>
      </rPr>
      <t xml:space="preserve">Travel Expense: </t>
    </r>
    <r>
      <rPr>
        <sz val="11"/>
        <color rgb="FF000000"/>
        <rFont val="Garamond"/>
        <family val="1"/>
      </rPr>
      <t xml:space="preserve">((Per Diem P1500 x 2 staff) x 3 days)*8 LGUs = </t>
    </r>
    <r>
      <rPr>
        <b/>
        <sz val="11"/>
        <color rgb="FF000000"/>
        <rFont val="Garamond"/>
        <family val="1"/>
      </rPr>
      <t>72,000
Representation Expenses (Incidental expenses):</t>
    </r>
    <r>
      <rPr>
        <sz val="11"/>
        <color rgb="FF000000"/>
        <rFont val="Garamond"/>
        <family val="1"/>
      </rPr>
      <t xml:space="preserve"> 2,500 x 4 batches = </t>
    </r>
    <r>
      <rPr>
        <b/>
        <sz val="11"/>
        <color rgb="FF000000"/>
        <rFont val="Garamond"/>
        <family val="1"/>
      </rPr>
      <t>10,000</t>
    </r>
    <r>
      <rPr>
        <sz val="11"/>
        <color rgb="FF000000"/>
        <rFont val="Garamond"/>
        <family val="1"/>
      </rPr>
      <t xml:space="preserve">
</t>
    </r>
    <r>
      <rPr>
        <b/>
        <sz val="11"/>
        <color rgb="FF000000"/>
        <rFont val="Garamond"/>
        <family val="1"/>
      </rPr>
      <t xml:space="preserve">TOTAL:  146,800.00
</t>
    </r>
  </si>
  <si>
    <t xml:space="preserve">MC3
</t>
  </si>
  <si>
    <r>
      <rPr>
        <b/>
        <sz val="11"/>
        <color rgb="FF000000"/>
        <rFont val="Garamond"/>
        <family val="1"/>
      </rPr>
      <t xml:space="preserve">Ilagan City
</t>
    </r>
    <r>
      <rPr>
        <sz val="11"/>
        <color rgb="FF000000"/>
        <rFont val="Garamond"/>
        <family val="1"/>
      </rPr>
      <t xml:space="preserve">Transpo - 460 roundtrip x 3 days = 1,380.00
TEV: 1,500 x 3 days = 4,500.00
for LGU
Meals: 250 x 10 pax x 3 days= 7,500.00
TOTAL: 13,380.00
</t>
    </r>
  </si>
  <si>
    <t xml:space="preserve">ONLINE - Candelaria, Quezon
</t>
  </si>
  <si>
    <r>
      <rPr>
        <b/>
        <sz val="11"/>
        <color rgb="FF000000"/>
        <rFont val="Garamond"/>
        <family val="1"/>
      </rPr>
      <t xml:space="preserve">Pili, Camarines Sur
</t>
    </r>
    <r>
      <rPr>
        <sz val="11"/>
        <color rgb="FF000000"/>
        <rFont val="Garamond"/>
        <family val="1"/>
      </rPr>
      <t xml:space="preserve">Meals - 250 x 3 days = 750.00
Token - 100 each office x 2 LGU offices = 200
Transpo - 140 roundtrip x 3 days = 420
for LGU
Meals: 250 x 10 pax x 3 days= 7,500.00
TOTAL: 8,870.00
</t>
    </r>
  </si>
  <si>
    <r>
      <rPr>
        <b/>
        <sz val="11"/>
        <color rgb="FF000000"/>
        <rFont val="Garamond"/>
        <family val="1"/>
      </rPr>
      <t xml:space="preserve">Mina, Iloilo
</t>
    </r>
    <r>
      <rPr>
        <sz val="11"/>
        <color rgb="FF000000"/>
        <rFont val="Garamond"/>
        <family val="1"/>
      </rPr>
      <t xml:space="preserve">Meals - 180 x 2 pax x 3 days = 1,080.00
Transpo/ Fuel - 45 x 20 ltrs x 3 days = 2,700.00
for LGU
Meals: 250 x 10 pax x 3 days= 7,500.00
TOTAL: 11,280.00
</t>
    </r>
  </si>
  <si>
    <r>
      <rPr>
        <b/>
        <sz val="11"/>
        <color rgb="FF000000"/>
        <rFont val="Garamond"/>
        <family val="1"/>
      </rPr>
      <t>Minglanilla or Cordova, Cebu</t>
    </r>
    <r>
      <rPr>
        <sz val="11"/>
        <color rgb="FF000000"/>
        <rFont val="Garamond"/>
        <family val="1"/>
      </rPr>
      <t xml:space="preserve">
Meals - 180 x 3 pax x 3 days = 1,620
Incidental - 360 x 3 pax x 3 days = 3,240
Fuel - 55 x 10 ltrs x 3 days = 1,650
Token - 500 x 5 pax = 2,500
for LGU
Meals: 250 x 10 pax x 3 days= 7,500.00
TOTAL: 16,510.00
</t>
    </r>
  </si>
  <si>
    <r>
      <rPr>
        <b/>
        <sz val="11"/>
        <color rgb="FF000000"/>
        <rFont val="Garamond"/>
        <family val="1"/>
      </rPr>
      <t xml:space="preserve">Isabela City, Basilan
Molave, Zamboanga del Sur
</t>
    </r>
    <r>
      <rPr>
        <sz val="11"/>
        <color rgb="FF000000"/>
        <rFont val="Garamond"/>
        <family val="1"/>
      </rPr>
      <t xml:space="preserve">Staff Gasoline: P3,000.00 x 2 Batches= 6,000.00
TEV (actual computation): P1500 x 3 days + 750 (half day, Incidental + 3 Meals) + 300 (Residence- Pick-up; Drop point - Residence)  x 3 staff  = P16, 650.00 x 2 batches = 33, 300.00;
for LGUs
Meals: 200 x 10 pax x 3 days= 6,000.00
Token: 300 x 3 pax = 900.00 x 2 batches = 1,800.00
TOTAL: 47,100.00
</t>
    </r>
  </si>
  <si>
    <r>
      <rPr>
        <b/>
        <sz val="11"/>
        <color rgb="FF000000"/>
        <rFont val="Garamond"/>
        <family val="1"/>
      </rPr>
      <t xml:space="preserve">Cagayan De Oro City
</t>
    </r>
    <r>
      <rPr>
        <sz val="11"/>
        <color rgb="FF000000"/>
        <rFont val="Garamond"/>
        <family val="1"/>
      </rPr>
      <t xml:space="preserve">Meals: 250 x 3 pax x 3 days = 2,250.00
Token: 300 x 8 pax = 2,400.00
for LGU
Meals: 250 x 10 pax x 3 days= 7,500.00
TOTAL: 10,650.00
</t>
    </r>
  </si>
  <si>
    <r>
      <rPr>
        <b/>
        <sz val="11"/>
        <color rgb="FF000000"/>
        <rFont val="Garamond"/>
        <family val="1"/>
      </rPr>
      <t>Kidapawan City</t>
    </r>
    <r>
      <rPr>
        <sz val="11"/>
        <color rgb="FF000000"/>
        <rFont val="Garamond"/>
        <family val="1"/>
      </rPr>
      <t xml:space="preserve">
Meals= 400/day x 3 days x 4 DICT =4,800
Tokens: 1,500
Fuel=5000
for LGU
Meals: 250 x 10 pax x 3 days= 7,750.00
TOTAL:  19,050
</t>
    </r>
  </si>
  <si>
    <r>
      <rPr>
        <b/>
        <sz val="11"/>
        <color rgb="FF000000"/>
        <rFont val="Garamond"/>
        <family val="1"/>
      </rPr>
      <t xml:space="preserve">FACE TO FACE =  30 LGUs
</t>
    </r>
    <r>
      <rPr>
        <sz val="11"/>
        <color rgb="FF000000"/>
        <rFont val="Garamond"/>
        <family val="1"/>
      </rPr>
      <t xml:space="preserve">R1:TEV : 1500/day x 1 day x 4 DICT = 6,000 X 10 LGUs = 60,000
R2:TEV : 1500/day x 1 day x 4 DICT = 6,000 X 10 LGUs = 60,000
CAR: TEV : 1800/day x 1 day x 4 DICT = 7,200 X 10 LGUs = 72,000
Plaque: 1,500 x 53 LGUs = 79,500.00
Cert. holder: 50 x 53 LGUs x 15 system users = 39,750.00
Glass Cert. holder: 200.00 x 53 LGUs = 10,600.00
TOTAL: 321,850.00
</t>
    </r>
  </si>
  <si>
    <r>
      <rPr>
        <b/>
        <sz val="11"/>
        <color rgb="FF000000"/>
        <rFont val="Garamond"/>
        <family val="1"/>
      </rPr>
      <t>ONLINE AND FACE TO FACE =  10 LGUs</t>
    </r>
    <r>
      <rPr>
        <sz val="11"/>
        <color rgb="FF000000"/>
        <rFont val="Garamond"/>
        <family val="1"/>
      </rPr>
      <t xml:space="preserve">
R3 1,500.00per diem*6pax*1day*5LGUs (TEV)=45,000.00
R4A 2,200.00per diem*6pax*1day*5LGUs (TEV)=66,000.00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 xml:space="preserve">
Plaque: 1,500 x 47 LGUs = 70,500.00
Cert. holder: 50 x 47 LGUs x 15 system users = 35,250.00
Glass Cert. holder: 200.00 x 47 LGUs = 9,400.00
TOTAL: 226,150.00
</t>
    </r>
    <r>
      <rPr>
        <b/>
        <sz val="11"/>
        <color rgb="FF000000"/>
        <rFont val="Garamond"/>
        <family val="1"/>
      </rPr>
      <t xml:space="preserve">Note: </t>
    </r>
    <r>
      <rPr>
        <sz val="11"/>
        <color rgb="FF000000"/>
        <rFont val="Garamond"/>
        <family val="1"/>
      </rPr>
      <t xml:space="preserve">(12LGUs online launching)
</t>
    </r>
    <r>
      <rPr>
        <b/>
        <sz val="11"/>
        <color rgb="FF000000"/>
        <rFont val="Garamond"/>
        <family val="1"/>
      </rPr>
      <t xml:space="preserve">Note: </t>
    </r>
    <r>
      <rPr>
        <sz val="11"/>
        <color rgb="FF000000"/>
        <rFont val="Garamond"/>
        <family val="1"/>
      </rPr>
      <t>(12LGUs onsite launching)</t>
    </r>
    <r>
      <rPr>
        <b/>
        <sz val="11"/>
        <color rgb="FF000000"/>
        <rFont val="Garamond"/>
        <family val="1"/>
      </rPr>
      <t xml:space="preserve">
</t>
    </r>
  </si>
  <si>
    <t xml:space="preserve">LC3
</t>
  </si>
  <si>
    <r>
      <rPr>
        <b/>
        <sz val="11"/>
        <color rgb="FF000000"/>
        <rFont val="Garamond"/>
        <family val="1"/>
      </rPr>
      <t xml:space="preserve">ONLINE
</t>
    </r>
    <r>
      <rPr>
        <sz val="11"/>
        <color rgb="FF000000"/>
        <rFont val="Garamond"/>
        <family val="1"/>
      </rPr>
      <t xml:space="preserve">Plaque: 1,500 x 82 LGUs = 123,000.00
Cert. holder: 50 x 82 LGUs x 15 system users = 61,500.00
Glass Cert. holder: 200.00 x 82 LGUs = 16,400.00
</t>
    </r>
    <r>
      <rPr>
        <b/>
        <sz val="11"/>
        <color rgb="FF000000"/>
        <rFont val="Garamond"/>
        <family val="1"/>
      </rPr>
      <t xml:space="preserve">TOTAL: 200,900.00
</t>
    </r>
  </si>
  <si>
    <r>
      <rPr>
        <b/>
        <sz val="11"/>
        <color rgb="FF000000"/>
        <rFont val="Garamond"/>
        <family val="1"/>
      </rPr>
      <t xml:space="preserve">FACE TO FACE: 5 LGUs
</t>
    </r>
    <r>
      <rPr>
        <sz val="11"/>
        <color rgb="FF000000"/>
        <rFont val="Garamond"/>
        <family val="1"/>
      </rPr>
      <t xml:space="preserve">TEV = 1800 * 2days * 5pax * 5LGUs = 90,000.00
Transpo = 300vv * 5pax * 5LGUs = 7,500.00
Gasoline = 5000 * 5 LGUs = 25,000.00
Plaque: 1,500 x 25 LGUs = 37,500.00
Cert. holder: 50 x 25 LGUs x 15 system users = 18,750.00
Glass Cert. holder: 200.00 x 25 LGUs = 5,000.00
Total: 183,750.00
</t>
    </r>
  </si>
  <si>
    <t xml:space="preserve">Note: The budget will be taken from 2020 Continuing Fund
</t>
  </si>
  <si>
    <r>
      <rPr>
        <b/>
        <i/>
        <sz val="11"/>
        <color rgb="FF000000"/>
        <rFont val="Garamond"/>
        <family val="1"/>
      </rPr>
      <t xml:space="preserve">LGU/Partners
</t>
    </r>
    <r>
      <rPr>
        <sz val="11"/>
        <color rgb="FF000000"/>
        <rFont val="Garamond"/>
        <family val="1"/>
      </rPr>
      <t xml:space="preserve">Plaque: 30 LGUs x 1,500= 45,000.00 
Cert. holder: 50 x 30 LGUs x 15 system users = 22,500.00
Glass Cert. holder: 200.00 x 30 LGUs = 6,000.00
Total: 73,500.00
</t>
    </r>
  </si>
  <si>
    <r>
      <rPr>
        <b/>
        <sz val="11"/>
        <color rgb="FF000000"/>
        <rFont val="Garamond"/>
        <family val="1"/>
      </rPr>
      <t xml:space="preserve">ONLINE
R10 eBPLS Plaque: </t>
    </r>
    <r>
      <rPr>
        <sz val="11"/>
        <color rgb="FF000000"/>
        <rFont val="Garamond"/>
        <family val="1"/>
      </rPr>
      <t>6</t>
    </r>
    <r>
      <rPr>
        <b/>
        <sz val="11"/>
        <color rgb="FF000000"/>
        <rFont val="Garamond"/>
        <family val="1"/>
      </rPr>
      <t xml:space="preserve"> </t>
    </r>
    <r>
      <rPr>
        <sz val="11"/>
        <color rgb="FF000000"/>
        <rFont val="Garamond"/>
        <family val="1"/>
      </rPr>
      <t xml:space="preserve">LGUs
</t>
    </r>
    <r>
      <rPr>
        <b/>
        <sz val="11"/>
        <color rgb="FF000000"/>
        <rFont val="Garamond"/>
        <family val="1"/>
      </rPr>
      <t>CARAGA eBPLS Plaque:</t>
    </r>
    <r>
      <rPr>
        <sz val="11"/>
        <color rgb="FF000000"/>
        <rFont val="Garamond"/>
        <family val="1"/>
      </rPr>
      <t xml:space="preserve"> 4 LGUs
</t>
    </r>
    <r>
      <rPr>
        <b/>
        <sz val="11"/>
        <color rgb="FF000000"/>
        <rFont val="Garamond"/>
        <family val="1"/>
      </rPr>
      <t>R10 IBPLS Plaque:</t>
    </r>
    <r>
      <rPr>
        <sz val="11"/>
        <color rgb="FF000000"/>
        <rFont val="Garamond"/>
        <family val="1"/>
      </rPr>
      <t xml:space="preserve"> 1 LGU x 1,500 = 1,500
</t>
    </r>
    <r>
      <rPr>
        <b/>
        <sz val="11"/>
        <color rgb="FF000000"/>
        <rFont val="Garamond"/>
        <family val="1"/>
      </rPr>
      <t xml:space="preserve">Plaque: 22 LGUs x 1,500= 33,000.00 
Cert. holder: 50 x 22 LGUs x 15 system users = 16,500.00
Glass Cert. holder: 200.00 x 22 LGUs = 4,400.00
Total: 55,400.00
</t>
    </r>
  </si>
  <si>
    <t xml:space="preserve">FACE TO FACE: 5 LGUs
R 11
TEV = 1800 * 2days * 4pax * 5LGUs = 72,000
Gasoline = 5000 * 5 LGUs=25,000.00
R12
TEV = 1500 * 2days * 4pax * 5LGUs = 60,000
Gasoline = 5000 * 5 LGUs=25,000.00
Plaque: 35 LGUs x 1,500= 52,500.00 
Cert. holder: 50 x 35 0LGUs x 15 system users = 26,250.00
Glass Cert. holder: 200.00 x 35 LGUs = 7,000.00
Internet Expenses: 300
Total: 268,050
</t>
  </si>
  <si>
    <t xml:space="preserve">ONLINE
eBPLS
LC1 Staff
ONLINE
iBPLS
LC1 Staff
</t>
  </si>
  <si>
    <r>
      <rPr>
        <b/>
        <sz val="10"/>
        <color rgb="FF000000"/>
        <rFont val="Garamond"/>
        <family val="1"/>
      </rPr>
      <t xml:space="preserve">LC2
Orientation to stakeholders
</t>
    </r>
    <r>
      <rPr>
        <sz val="10"/>
        <color rgb="FF000000"/>
        <rFont val="Garamond"/>
        <family val="1"/>
      </rPr>
      <t>- Business owners</t>
    </r>
  </si>
  <si>
    <t>LC1
Regional conference Conduct of eBPLS-cloud users summit 
1 Regional Director
15 Provincial heads
3 JO's</t>
  </si>
  <si>
    <r>
      <rPr>
        <b/>
        <sz val="10"/>
        <color rgb="FF000000"/>
        <rFont val="Garamond"/>
        <family val="1"/>
      </rPr>
      <t xml:space="preserve">LC2
Conduct of eBPLS-cloud users summit
</t>
    </r>
    <r>
      <rPr>
        <sz val="10"/>
        <color rgb="FF000000"/>
        <rFont val="Garamond"/>
        <family val="1"/>
      </rPr>
      <t>- Regional</t>
    </r>
  </si>
  <si>
    <t>LC3
Public awareness and engagement:
eBPLS/iBPLS  - Conduct of summit
*Cluster initiated</t>
  </si>
  <si>
    <r>
      <rPr>
        <b/>
        <sz val="11"/>
        <color rgb="FF000000"/>
        <rFont val="Garamond"/>
        <family val="1"/>
      </rPr>
      <t xml:space="preserve">FACE TO FACE
</t>
    </r>
    <r>
      <rPr>
        <sz val="11"/>
        <color rgb="FF000000"/>
        <rFont val="Garamond"/>
        <family val="1"/>
      </rPr>
      <t>Region 7 &amp; 8
Plaque = 50 pcs x 1,000 = 50,000
Lei for VIP = 50pcs x 75 = 3,750
Tarpaulin = 1,000 x 2 = 2,000
Venue = 30,000
Meals  120 x 450  = 54,000
Snacks 120 pax x 300AM/PM = 36,000
Collateral = 120 pcs x 150 = 18,000
Accommodation Directors/PMT = 3,500 x 11 x 2 days = 77,000
TEV = 1800 x  9 POs x 2 days = 32,400
Fare 2,000 x 9 = 18,000
Van Rental 6,000 x 2 = 12,000
Fuel = 2,000
Miscellaneous = 10,000
LED wall rental = 50,000
TOTAL: 395,150.00</t>
    </r>
  </si>
  <si>
    <r>
      <rPr>
        <b/>
        <sz val="10"/>
        <color rgb="FF000000"/>
        <rFont val="Garamond"/>
        <family val="1"/>
      </rPr>
      <t>LC2
5 AVPs</t>
    </r>
    <r>
      <rPr>
        <sz val="10"/>
        <color rgb="FF000000"/>
        <rFont val="Garamond"/>
        <family val="1"/>
      </rPr>
      <t xml:space="preserve">
-System Admin
-BPLO
-Treasury Head 
-Endorsing Offices 
-Biz Clients
October 2021</t>
    </r>
  </si>
  <si>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 xml:space="preserve">Brochure: 30 x 500 pcs= </t>
    </r>
    <r>
      <rPr>
        <b/>
        <sz val="11"/>
        <color rgb="FF000000"/>
        <rFont val="Garamond"/>
        <family val="1"/>
      </rPr>
      <t>15,000.00</t>
    </r>
  </si>
  <si>
    <r>
      <rPr>
        <b/>
        <sz val="11"/>
        <color rgb="FF000000"/>
        <rFont val="Garamond"/>
        <family val="1"/>
      </rPr>
      <t>Printing of iBPLS Brochure:</t>
    </r>
    <r>
      <rPr>
        <sz val="11"/>
        <color rgb="FF000000"/>
        <rFont val="Garamond"/>
        <family val="1"/>
      </rPr>
      <t xml:space="preserve"> 40.00*500pcs = 20,000</t>
    </r>
  </si>
  <si>
    <r>
      <rPr>
        <b/>
        <sz val="11"/>
        <color rgb="FF000000"/>
        <rFont val="Garamond"/>
        <family val="1"/>
      </rPr>
      <t>FACE TO FACE
R1:</t>
    </r>
    <r>
      <rPr>
        <sz val="11"/>
        <color rgb="FF000000"/>
        <rFont val="Garamond"/>
        <family val="1"/>
      </rPr>
      <t xml:space="preserve">  TEV : 1500/day x 5days x 4DICT = 30,000
Acc: 1000/day x 5 days x (30paxLGU + 4 DICT) = 175,000 
Meals: 1500/day x 3.5 days x (30paxLGU + 4 DICT) = 178,500
Rep. Expenses : 2000 * 10LGUs = 20,000
Fuel: 10,000
</t>
    </r>
    <r>
      <rPr>
        <b/>
        <sz val="11"/>
        <color rgb="FF000000"/>
        <rFont val="Garamond"/>
        <family val="1"/>
      </rPr>
      <t>R2</t>
    </r>
    <r>
      <rPr>
        <sz val="11"/>
        <color rgb="FF000000"/>
        <rFont val="Garamond"/>
        <family val="1"/>
      </rPr>
      <t xml:space="preserve">: TEV : 1500/day x 5days x 4DICT = 30,000
Acc: 1000/day x 5 days x (30paxLGU + 4 DICT) = 175,000 
Meals: 1500/day x 3.5 days x (30paxLGU + 4 DICT) = 178,500
Rep. Expenses : 2000 * 10LGUs = 20,000
Fuel: 10,000
</t>
    </r>
    <r>
      <rPr>
        <b/>
        <sz val="11"/>
        <color rgb="FF000000"/>
        <rFont val="Garamond"/>
        <family val="1"/>
      </rPr>
      <t xml:space="preserve">
CAR</t>
    </r>
    <r>
      <rPr>
        <sz val="11"/>
        <color rgb="FF000000"/>
        <rFont val="Garamond"/>
        <family val="1"/>
      </rPr>
      <t xml:space="preserve"> :TEV : 1800/day x 5days x 4DICT = 36,000
Acc: 1000/day x 5 days x (30pax + 4 DICT) = 175,000 
Meals: 1500/day x 3.5 days x (30pax + 4 DICT) = 178,500
Rep. Expenses : 2000 * 10LGUs = 20,000
Fuel: 10,000
TOTAL: 1,246,500.00</t>
    </r>
  </si>
  <si>
    <r>
      <rPr>
        <b/>
        <sz val="11"/>
        <color rgb="FF000000"/>
        <rFont val="Garamond"/>
        <family val="1"/>
      </rPr>
      <t xml:space="preserve">FACE TO FACE: 4 LGUs (hotel)
</t>
    </r>
    <r>
      <rPr>
        <sz val="11"/>
        <color rgb="FF000000"/>
        <rFont val="Garamond"/>
        <family val="1"/>
      </rPr>
      <t xml:space="preserve">Representation (Meals-Staff and LGUs) = 2200/pax (fullboard) * 5days *15 pax = </t>
    </r>
    <r>
      <rPr>
        <b/>
        <sz val="11"/>
        <color rgb="FF000000"/>
        <rFont val="Garamond"/>
        <family val="1"/>
      </rPr>
      <t>165,000.00</t>
    </r>
    <r>
      <rPr>
        <sz val="11"/>
        <color rgb="FF000000"/>
        <rFont val="Garamond"/>
        <family val="1"/>
      </rPr>
      <t xml:space="preserve">
Office Supplies = 500 * 15 pax = </t>
    </r>
    <r>
      <rPr>
        <b/>
        <sz val="11"/>
        <color rgb="FF000000"/>
        <rFont val="Garamond"/>
        <family val="1"/>
      </rPr>
      <t xml:space="preserve">7,500.00
</t>
    </r>
    <r>
      <rPr>
        <sz val="11"/>
        <color rgb="FF000000"/>
        <rFont val="Garamond"/>
        <family val="1"/>
      </rPr>
      <t>TOTAL: 172,500.00</t>
    </r>
  </si>
  <si>
    <r>
      <rPr>
        <b/>
        <sz val="11"/>
        <color rgb="FF000000"/>
        <rFont val="Garamond"/>
        <family val="1"/>
      </rPr>
      <t xml:space="preserve">FACE TO FACE
</t>
    </r>
    <r>
      <rPr>
        <sz val="11"/>
        <color rgb="FF000000"/>
        <rFont val="Garamond"/>
        <family val="1"/>
      </rPr>
      <t>Region 7  
(8 LGUs in Bohol)                                                                
TEV=1,800 X 4pax X 2days = 14,400.00         
Incidental 360 x 4 pax x 5 days = 7,200                                              
Fare = 2,000 x 4 pax = 8,000                                                     
Food for 29 pax @ 850.00/day x 4.5days = 110,925; 
Hotel &amp; Accommodation: 
15 rooms @ 2,500/day x 5days = 187,500.00
Venue = 5,000/day x 5days = 25,000.00 
Fuel = 2,000   
(8 LGUs in Cebu)
TEV 1800 x 1 pax x 2 days = 3,600     
Incidental 360 x 4 pax x 5 days = 7,200  
Fare = 2,000 x 1 pax = 2,000                                                                                                                     
Food for 30 pax @ 850.00/day x 4.5days = 114,750; 
Hotel &amp; Accommodation: 
15 rooms @ 2,800/day x 5days = 210,000.00
Venue = 5,000/day x 5days = 25,000.00    
Region 8
(8 LGUs - Southern Leyte)
TEV=1,500 X 4pax X 2 days = 12,000.00      
Incidental 300 x 4 pax x 5 days =   6,000   
Vehicle Fare = 1,000 x 4 pax = 4,000.00
Boat fare 2,000 x 2 pax = 4,000.00                                                                                                                                 
Food for 29 pax @ 850.00/day x 4.5days = 110,925; 
Hotel &amp; Accommodation: 
15 rooms @ 2,500/day x 5days = 187,500.00
Venue = 5,000/day x 5days = 25,000.00    
TOTAL: 1,067,000.00</t>
    </r>
  </si>
  <si>
    <r>
      <rPr>
        <b/>
        <sz val="11"/>
        <color rgb="FF000000"/>
        <rFont val="Garamond"/>
        <family val="1"/>
      </rPr>
      <t>FACE TO FACE</t>
    </r>
    <r>
      <rPr>
        <sz val="11"/>
        <color rgb="FF000000"/>
        <rFont val="Garamond"/>
        <family val="1"/>
      </rPr>
      <t xml:space="preserve">
</t>
    </r>
    <r>
      <rPr>
        <b/>
        <i/>
        <sz val="11"/>
        <color rgb="FF000000"/>
        <rFont val="Garamond"/>
        <family val="1"/>
      </rPr>
      <t>MC1 Staff</t>
    </r>
    <r>
      <rPr>
        <sz val="11"/>
        <color rgb="FF000000"/>
        <rFont val="Garamond"/>
        <family val="1"/>
      </rPr>
      <t xml:space="preserve">
Meals: Lunch 150 x 8 pax x 5 days= 6,000.00 x 2 batches = 12,000.00
AM and PM Snacks: 100 x 8 pax x 5 days= 4,000.00 x 2 batches = 8,000.00
</t>
    </r>
    <r>
      <rPr>
        <b/>
        <i/>
        <sz val="11"/>
        <color rgb="FF000000"/>
        <rFont val="Garamond"/>
        <family val="1"/>
      </rPr>
      <t>LGU</t>
    </r>
    <r>
      <rPr>
        <sz val="11"/>
        <color rgb="FF000000"/>
        <rFont val="Garamond"/>
        <family val="1"/>
      </rPr>
      <t xml:space="preserve">
Meals &amp; Accommodation:  P1,500.00 x 9 pax x 5 days =P67,500.00 x 2 batches = 135,000.00
Supplies (Tarps and Certs) : 2,000.00; 
Representation Expense: 3,000.00; 
TOTAL: 160,000.00</t>
    </r>
  </si>
  <si>
    <r>
      <rPr>
        <b/>
        <sz val="11"/>
        <color rgb="FF000000"/>
        <rFont val="Garamond"/>
        <family val="1"/>
      </rPr>
      <t xml:space="preserve">FACE TO FACE
Region 11 - 6 LGUs
</t>
    </r>
    <r>
      <rPr>
        <sz val="11"/>
        <color rgb="FF000000"/>
        <rFont val="Garamond"/>
        <family val="1"/>
      </rPr>
      <t>TEV: Php. 1800 * 4pax * 5 days * 6 LGUs= 216,000.00
Gasoline:5000</t>
    </r>
    <r>
      <rPr>
        <b/>
        <sz val="11"/>
        <color rgb="FF000000"/>
        <rFont val="Garamond"/>
        <family val="1"/>
      </rPr>
      <t xml:space="preserve">
Region 12- 6 LGUs
</t>
    </r>
    <r>
      <rPr>
        <sz val="11"/>
        <color rgb="FF000000"/>
        <rFont val="Garamond"/>
        <family val="1"/>
      </rPr>
      <t>TEV: 1500 * 4pax * 5 days* 6 LGUs= 180,000.00
Gasoline: 5000
TOTAL: 406,000.00</t>
    </r>
  </si>
  <si>
    <r>
      <rPr>
        <b/>
        <sz val="11"/>
        <color rgb="FF000000"/>
        <rFont val="Garamond"/>
        <family val="1"/>
      </rPr>
      <t>FACE TO FACE
Region 1</t>
    </r>
    <r>
      <rPr>
        <sz val="11"/>
        <color rgb="FF000000"/>
        <rFont val="Garamond"/>
        <family val="1"/>
      </rPr>
      <t xml:space="preserve">: TEV: 1500/day *2days  x (4 paxDICT) x 10 LGUs = 120,000
Acc: 1000/day x 2 days x (30paxLGU + 4 DICT) = 68,000 
Meals: 1500/day x 2 days x (30paxLGU + 4 DICT) = 102,000
Rep. Expenses : 2000 * 10LGUs = 20,000
Fuel: 10,000
</t>
    </r>
    <r>
      <rPr>
        <b/>
        <sz val="11"/>
        <color rgb="FF000000"/>
        <rFont val="Garamond"/>
        <family val="1"/>
      </rPr>
      <t>Region 2</t>
    </r>
    <r>
      <rPr>
        <sz val="11"/>
        <color rgb="FF000000"/>
        <rFont val="Garamond"/>
        <family val="1"/>
      </rPr>
      <t xml:space="preserve">: 1500/day *2days  x (4 paxDICT) x 10 LGUs = 120,000
Acc: 1000/day x 2 days x (30paxLGU + 4 DICT) = 68,000 
Meals: 1500/day x 2 days x (30paxLGU + 4 DICT) = 102,000
Rep. Expenses : 2000 * 10LGUs = 20,000
Fuel: 10,000
</t>
    </r>
    <r>
      <rPr>
        <b/>
        <sz val="11"/>
        <color rgb="FF000000"/>
        <rFont val="Garamond"/>
        <family val="1"/>
      </rPr>
      <t>CAR:</t>
    </r>
    <r>
      <rPr>
        <sz val="11"/>
        <color rgb="FF000000"/>
        <rFont val="Garamond"/>
        <family val="1"/>
      </rPr>
      <t xml:space="preserve"> TEV: 1800/day *2days  x (4 paxDICT) x 10 LGUs = 144,000
Acc: 1000/day x 2 days x (30paxLGU + 4 DICT) = 68,000 
Meals: 1500/day x 2 days x (30paxLGU + 4 DICT) = 102,000
Rep. Expenses : 2000 * 10LGUs = 20,000
Fuel: 10,000
TOTAL: 984,000.00</t>
    </r>
  </si>
  <si>
    <r>
      <rPr>
        <b/>
        <sz val="11"/>
        <color rgb="FF000000"/>
        <rFont val="Garamond"/>
        <family val="1"/>
      </rPr>
      <t>FACE TO FACE
Training for new LGUs:</t>
    </r>
    <r>
      <rPr>
        <sz val="11"/>
        <color rgb="FF000000"/>
        <rFont val="Garamond"/>
        <family val="1"/>
      </rPr>
      <t xml:space="preserve">
Endorsing Offices: 2 days
R3 1,500.00per diem*2pax*2days*11LGUs  (TEV)=66,000.00
R4A 2,200.00per diem*2pax*2days*11LGUs  (TEV)=96,800.00
TOTAL: 162,800.00</t>
    </r>
  </si>
  <si>
    <r>
      <rPr>
        <b/>
        <sz val="11"/>
        <color rgb="FF000000"/>
        <rFont val="Garamond"/>
        <family val="1"/>
      </rPr>
      <t>ONLINE</t>
    </r>
    <r>
      <rPr>
        <b/>
        <sz val="11"/>
        <color rgb="FFFF0000"/>
        <rFont val="Garamond"/>
        <family val="1"/>
      </rPr>
      <t xml:space="preserve">
</t>
    </r>
  </si>
  <si>
    <r>
      <rPr>
        <b/>
        <sz val="11"/>
        <color rgb="FF000000"/>
        <rFont val="Garamond"/>
        <family val="1"/>
      </rPr>
      <t xml:space="preserve">FACE TO FACE
</t>
    </r>
    <r>
      <rPr>
        <sz val="11"/>
        <color rgb="FF000000"/>
        <rFont val="Garamond"/>
        <family val="1"/>
      </rPr>
      <t>Region 7
TEV 1,800 x 3 pax x 2 days x 15 LGUs = 162,000.00;                     
Fuel: 10,000.00   
Region 8
TEV 1,500 x 2 pax x 2 days x 10 LGUs = 60,000.00;                     
Van Rental: 6,000 x 20 days = 120,000.00   
TOTAL: 352,000.00</t>
    </r>
  </si>
  <si>
    <r>
      <rPr>
        <b/>
        <sz val="11"/>
        <color rgb="FF000000"/>
        <rFont val="Garamond"/>
        <family val="1"/>
      </rPr>
      <t xml:space="preserve">FACE TO FACE
Region 10:
Travel Expense : </t>
    </r>
    <r>
      <rPr>
        <sz val="11"/>
        <color rgb="FF000000"/>
        <rFont val="Garamond"/>
        <family val="1"/>
      </rPr>
      <t>((Per Diem P1800 x 2 staff) x 3 days)*7 LGUs = 75,600</t>
    </r>
    <r>
      <rPr>
        <b/>
        <sz val="11"/>
        <color rgb="FF000000"/>
        <rFont val="Garamond"/>
        <family val="1"/>
      </rPr>
      <t xml:space="preserve">
CARAGA:
Travel Expense : </t>
    </r>
    <r>
      <rPr>
        <sz val="11"/>
        <color rgb="FF000000"/>
        <rFont val="Garamond"/>
        <family val="1"/>
      </rPr>
      <t>((Per Diem P1500 x 2 staff) x 3 days)*7 LGUs = 63,000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 xml:space="preserve">
</t>
    </r>
    <r>
      <rPr>
        <b/>
        <sz val="11"/>
        <color rgb="FF000000"/>
        <rFont val="Garamond"/>
        <family val="1"/>
      </rPr>
      <t xml:space="preserve">Representation Expenses (Incidental expenses): </t>
    </r>
    <r>
      <rPr>
        <sz val="11"/>
        <color rgb="FF000000"/>
        <rFont val="Garamond"/>
        <family val="1"/>
      </rPr>
      <t>2,500 x 4 batches = 10,000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>TOTAL: 148,600.00</t>
    </r>
  </si>
  <si>
    <r>
      <rPr>
        <b/>
        <sz val="11"/>
        <color rgb="FF000000"/>
        <rFont val="Garamond"/>
        <family val="1"/>
      </rPr>
      <t xml:space="preserve">FACE TO FACE
Region 11 - 6 LGUs
TEV: Php. 1800 * 4pax * 5 days * 6 LGUs= 216,000.00
Gasoline:5000
Region 12- 6 LGUs
TEV: 1500 * 4pax * 5 days* 6 LGUs= 180,000.00
Gasoline: 5000
</t>
    </r>
    <r>
      <rPr>
        <sz val="11"/>
        <color rgb="FF000000"/>
        <rFont val="Garamond"/>
        <family val="1"/>
      </rPr>
      <t>TOTAL: 406,000.00</t>
    </r>
  </si>
  <si>
    <r>
      <rPr>
        <b/>
        <sz val="11"/>
        <color rgb="FF000000"/>
        <rFont val="Garamond"/>
        <family val="1"/>
      </rPr>
      <t xml:space="preserve">FACE TO FACE
Region 11 - 6 LGUs
TEV: Php. 1800 * 4pax * 5 days * 6 LGUs= 216,000.00
Gasoline:5000
Region 12- 6 LGUs
TEV: 1500 * 4pax * 5 days* 6 LGUs= 180,000.00
Gasoline: 5000
</t>
    </r>
    <r>
      <rPr>
        <sz val="11"/>
        <color rgb="FF000000"/>
        <rFont val="Garamond"/>
        <family val="1"/>
      </rPr>
      <t>TOTAL:  406,000.00</t>
    </r>
  </si>
  <si>
    <r>
      <rPr>
        <b/>
        <sz val="11"/>
        <color rgb="FF000000"/>
        <rFont val="Garamond"/>
        <family val="1"/>
      </rPr>
      <t xml:space="preserve">FACE TO FACE
3 LGUs
</t>
    </r>
    <r>
      <rPr>
        <sz val="11"/>
        <color rgb="FF000000"/>
        <rFont val="Garamond"/>
        <family val="1"/>
      </rPr>
      <t xml:space="preserve">Representation (Meals-LGU Participants) = 400 * 5 pax * 2 days = </t>
    </r>
    <r>
      <rPr>
        <b/>
        <sz val="11"/>
        <color rgb="FF000000"/>
        <rFont val="Garamond"/>
        <family val="1"/>
      </rPr>
      <t xml:space="preserve">12,000.00
</t>
    </r>
  </si>
  <si>
    <r>
      <rPr>
        <b/>
        <sz val="11"/>
        <color rgb="FF000000"/>
        <rFont val="Garamond"/>
        <family val="1"/>
      </rPr>
      <t xml:space="preserve">FACE TO FACE: 4 LGUs
</t>
    </r>
    <r>
      <rPr>
        <sz val="11"/>
        <color rgb="FF000000"/>
        <rFont val="Garamond"/>
        <family val="1"/>
      </rPr>
      <t xml:space="preserve">TEV = 1800*5days * 2pax * 4LGUs = </t>
    </r>
    <r>
      <rPr>
        <b/>
        <sz val="11"/>
        <color rgb="FF000000"/>
        <rFont val="Garamond"/>
        <family val="1"/>
      </rPr>
      <t>72,000.00</t>
    </r>
    <r>
      <rPr>
        <sz val="11"/>
        <color rgb="FF000000"/>
        <rFont val="Garamond"/>
        <family val="1"/>
      </rPr>
      <t xml:space="preserve">
Transpo = 300vv * 2pax * 4LGUs = 2,4</t>
    </r>
    <r>
      <rPr>
        <b/>
        <sz val="11"/>
        <color rgb="FF000000"/>
        <rFont val="Garamond"/>
        <family val="1"/>
      </rPr>
      <t>00
TOTAL: 74,400.00</t>
    </r>
  </si>
  <si>
    <r>
      <rPr>
        <b/>
        <sz val="11"/>
        <color rgb="FF000000"/>
        <rFont val="Garamond"/>
        <family val="1"/>
      </rPr>
      <t xml:space="preserve">FACE TO FACE
Region 11 - 5 LGUs
</t>
    </r>
    <r>
      <rPr>
        <sz val="11"/>
        <color rgb="FF000000"/>
        <rFont val="Garamond"/>
        <family val="1"/>
      </rPr>
      <t>TEV: Php. 1800 * 4pax * 5 days * 5 LGUs= 180,000.00
Gasoline:5000</t>
    </r>
    <r>
      <rPr>
        <b/>
        <sz val="11"/>
        <color rgb="FF000000"/>
        <rFont val="Garamond"/>
        <family val="1"/>
      </rPr>
      <t xml:space="preserve">
Region 12- 5 LGUs
</t>
    </r>
    <r>
      <rPr>
        <sz val="11"/>
        <color rgb="FF000000"/>
        <rFont val="Garamond"/>
        <family val="1"/>
      </rPr>
      <t>TEV: 1500 * 4pax * 5 days* 5 LGUs= 150,000.00
Gasoline: 5000
TOTAL: 340,000.00</t>
    </r>
    <r>
      <rPr>
        <b/>
        <sz val="11"/>
        <color rgb="FF000000"/>
        <rFont val="Garamond"/>
        <family val="1"/>
      </rPr>
      <t xml:space="preserve">
</t>
    </r>
  </si>
  <si>
    <r>
      <rPr>
        <b/>
        <sz val="11"/>
        <color rgb="FF000000"/>
        <rFont val="Garamond"/>
        <family val="1"/>
      </rPr>
      <t>FACE TO FACE
Training for LGUs:</t>
    </r>
    <r>
      <rPr>
        <sz val="11"/>
        <color rgb="FF000000"/>
        <rFont val="Garamond"/>
        <family val="1"/>
      </rPr>
      <t xml:space="preserve">
Testing: 1 day
R3 1,500.00per diem*2pax*1day*5LGUs  (TEV)=15,000.00
R4A 2,200.00per diem*2pax*1day*5LGUs  (TEV)=22,000.00
TOTAL: 37,000.00</t>
    </r>
  </si>
  <si>
    <r>
      <rPr>
        <b/>
        <sz val="11"/>
        <color rgb="FF000000"/>
        <rFont val="Garamond"/>
        <family val="1"/>
      </rPr>
      <t xml:space="preserve">FACE TO FACE
</t>
    </r>
    <r>
      <rPr>
        <b/>
        <i/>
        <sz val="11"/>
        <color rgb="FF000000"/>
        <rFont val="Garamond"/>
        <family val="1"/>
      </rPr>
      <t>MC1 Staff</t>
    </r>
    <r>
      <rPr>
        <b/>
        <sz val="11"/>
        <color rgb="FF000000"/>
        <rFont val="Garamond"/>
        <family val="1"/>
      </rPr>
      <t xml:space="preserve">
Staff Gasoline</t>
    </r>
    <r>
      <rPr>
        <sz val="11"/>
        <color rgb="FF000000"/>
        <rFont val="Garamond"/>
        <family val="1"/>
      </rPr>
      <t xml:space="preserve">: P5,000.00 x 3 Batches
</t>
    </r>
    <r>
      <rPr>
        <b/>
        <sz val="11"/>
        <color rgb="FF000000"/>
        <rFont val="Garamond"/>
        <family val="1"/>
      </rPr>
      <t>TEV</t>
    </r>
    <r>
      <rPr>
        <sz val="11"/>
        <color rgb="FF000000"/>
        <rFont val="Garamond"/>
        <family val="1"/>
      </rPr>
      <t xml:space="preserve"> (actual computation): P1500 x 4 days + 750 (half day, Incidental + 3 Meals) + 300 (Residence- Pick-up; Drop point - Residence)  x 3 staff  = P21,150.00 x 3 batches;</t>
    </r>
  </si>
  <si>
    <r>
      <rPr>
        <b/>
        <sz val="11"/>
        <color rgb="FF000000"/>
        <rFont val="Garamond"/>
        <family val="1"/>
      </rPr>
      <t xml:space="preserve">FACE TO FACE
Region 10:
Travel Expense : </t>
    </r>
    <r>
      <rPr>
        <sz val="11"/>
        <color rgb="FF000000"/>
        <rFont val="Garamond"/>
        <family val="1"/>
      </rPr>
      <t>((Per Diem P1800 x 2 staff) x 3 days)*5 LGUs = 54,000</t>
    </r>
    <r>
      <rPr>
        <b/>
        <sz val="11"/>
        <color rgb="FF000000"/>
        <rFont val="Garamond"/>
        <family val="1"/>
      </rPr>
      <t xml:space="preserve">
CARAGA:
Travel Expense : </t>
    </r>
    <r>
      <rPr>
        <sz val="11"/>
        <color rgb="FF000000"/>
        <rFont val="Garamond"/>
        <family val="1"/>
      </rPr>
      <t>((Per Diem P1500 x 2 staff) x 3 days)*5 LGUs = 45,000</t>
    </r>
    <r>
      <rPr>
        <b/>
        <sz val="11"/>
        <color rgb="FF000000"/>
        <rFont val="Garamond"/>
        <family val="1"/>
      </rPr>
      <t xml:space="preserve">
Representation Expenses (Incidental expenses): </t>
    </r>
    <r>
      <rPr>
        <sz val="11"/>
        <color rgb="FF000000"/>
        <rFont val="Garamond"/>
        <family val="1"/>
      </rPr>
      <t>2,500 x 4 batches = 10,000</t>
    </r>
    <r>
      <rPr>
        <b/>
        <sz val="11"/>
        <color rgb="FF000000"/>
        <rFont val="Garamond"/>
        <family val="1"/>
      </rPr>
      <t xml:space="preserve">
</t>
    </r>
  </si>
  <si>
    <r>
      <rPr>
        <b/>
        <sz val="11"/>
        <color rgb="FF000000"/>
        <rFont val="Garamond"/>
        <family val="1"/>
      </rPr>
      <t>FACE TO FACE
Region 11 - 5 LGUs
TEV: Php. 1800 * 4pax * 5 days * 5 LGUs= 180,000.00
Gasoline:5000
Region 12- 5 LGUs
TEV: 1500 * 4pax * 5 days* 5 LGUs= 150,000.00
Gasoline: 5000</t>
    </r>
    <r>
      <rPr>
        <b/>
        <sz val="11"/>
        <color rgb="FFFF0000"/>
        <rFont val="Garamond"/>
        <family val="1"/>
      </rPr>
      <t xml:space="preserve">
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</si>
  <si>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53 LGUs x 300 x 15 system users = 238,500.00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268,500.00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</si>
  <si>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47 x 300 x 15 system users = 211,500.00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241,500.00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</si>
  <si>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82 x 300 x 15 system users = 369,000.00 </t>
    </r>
    <r>
      <rPr>
        <b/>
        <sz val="11"/>
        <color rgb="FF000000"/>
        <rFont val="Garamond"/>
        <family val="1"/>
      </rPr>
      <t xml:space="preserve">
iBPLS
</t>
    </r>
    <r>
      <rPr>
        <sz val="11"/>
        <color rgb="FF000000"/>
        <rFont val="Garamond"/>
        <family val="1"/>
      </rPr>
      <t>10 LGUs x 300 x 10 system users = 30,000.00
TOTAL: 399,000.00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</si>
  <si>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25 x 300 x 15 system users = 112,500.00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142,500.00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</si>
  <si>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74 x 300 x 15 system users = 333,000.00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363,000.00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</si>
  <si>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30 x 300 x 15 system users = 135,000.00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165,000.00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</si>
  <si>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22 x 300 x 15 system users = 99,000.00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129,000.00</t>
    </r>
  </si>
  <si>
    <r>
      <rPr>
        <b/>
        <sz val="11"/>
        <color rgb="FF000000"/>
        <rFont val="Garamond"/>
        <family val="1"/>
      </rPr>
      <t xml:space="preserve">Tokens
eBPLS
</t>
    </r>
    <r>
      <rPr>
        <sz val="11"/>
        <color rgb="FF000000"/>
        <rFont val="Garamond"/>
        <family val="1"/>
      </rPr>
      <t xml:space="preserve">35 x 300 x 15 system users = 157,500.00
</t>
    </r>
    <r>
      <rPr>
        <b/>
        <sz val="11"/>
        <color rgb="FF000000"/>
        <rFont val="Garamond"/>
        <family val="1"/>
      </rPr>
      <t xml:space="preserve">iBPLS
</t>
    </r>
    <r>
      <rPr>
        <sz val="11"/>
        <color rgb="FF000000"/>
        <rFont val="Garamond"/>
        <family val="1"/>
      </rPr>
      <t>10 LGUs x 300 x 10 system users = 30,000.00
TOTAL: 187,500.00</t>
    </r>
  </si>
  <si>
    <r>
      <rPr>
        <b/>
        <sz val="10"/>
        <color rgb="FF000000"/>
        <rFont val="Garamond"/>
        <family val="1"/>
      </rPr>
      <t xml:space="preserve">LC2
Online Orientation on
</t>
    </r>
    <r>
      <rPr>
        <sz val="10"/>
        <color rgb="FF000000"/>
        <rFont val="Garamond"/>
        <family val="1"/>
      </rPr>
      <t>- Barangay Clearance
- ePayment
- PNPKI
- Data Privacy</t>
    </r>
  </si>
  <si>
    <t xml:space="preserve">Notarization of eBPLS/iBPLS MOA
Notarization Fee
Courier
</t>
  </si>
  <si>
    <r>
      <rPr>
        <sz val="11"/>
        <color rgb="FF000000"/>
        <rFont val="Garamond"/>
        <family val="1"/>
      </rPr>
      <t xml:space="preserve">Notarization of eBPLS/iBPLS MOA
</t>
    </r>
    <r>
      <rPr>
        <b/>
        <sz val="11"/>
        <color rgb="FF000000"/>
        <rFont val="Garamond"/>
        <family val="1"/>
      </rPr>
      <t>eBPLS</t>
    </r>
    <r>
      <rPr>
        <sz val="11"/>
        <color rgb="FF000000"/>
        <rFont val="Garamond"/>
        <family val="1"/>
      </rPr>
      <t xml:space="preserve">
Notarization fee: 53 LGUs x 300 = 15,900.00
Courier: 53 LGUs x 300 =15,900.00
</t>
    </r>
    <r>
      <rPr>
        <b/>
        <sz val="11"/>
        <color rgb="FF000000"/>
        <rFont val="Garamond"/>
        <family val="1"/>
      </rPr>
      <t>iBPLS</t>
    </r>
    <r>
      <rPr>
        <sz val="11"/>
        <color rgb="FF000000"/>
        <rFont val="Garamond"/>
        <family val="1"/>
      </rPr>
      <t xml:space="preserve">
Notarization fee: 10 LGUs x 300 = 3,000.00
Courier: 10 LGUs x 300 = 3,000.00
TOTAL: 37,800.00</t>
    </r>
  </si>
  <si>
    <r>
      <rPr>
        <sz val="11"/>
        <color rgb="FF000000"/>
        <rFont val="Garamond"/>
        <family val="1"/>
      </rPr>
      <t>Notarization of eBPLS/iBPLS MOA</t>
    </r>
    <r>
      <rPr>
        <b/>
        <sz val="11"/>
        <color rgb="FF000000"/>
        <rFont val="Garamond"/>
        <family val="1"/>
      </rPr>
      <t xml:space="preserve">
eBPLS
</t>
    </r>
    <r>
      <rPr>
        <sz val="11"/>
        <color rgb="FF000000"/>
        <rFont val="Garamond"/>
        <family val="1"/>
      </rPr>
      <t>Notarization fee: 47 LGUs x 300 = 14,100.00
Courier: 47 LGUs x 300 = 14,100.00</t>
    </r>
    <r>
      <rPr>
        <b/>
        <sz val="11"/>
        <color rgb="FF000000"/>
        <rFont val="Garamond"/>
        <family val="1"/>
      </rPr>
      <t xml:space="preserve">
iBPLS
</t>
    </r>
    <r>
      <rPr>
        <sz val="11"/>
        <color rgb="FF000000"/>
        <rFont val="Garamond"/>
        <family val="1"/>
      </rPr>
      <t>Notarization fee: 10 LGUs x 300 = 3,000.00
Courier: 10 LGUs x 300 = 3,000.00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>TOTAL: 34,200.00</t>
    </r>
  </si>
  <si>
    <r>
      <rPr>
        <sz val="11"/>
        <color rgb="FF000000"/>
        <rFont val="Garamond"/>
        <family val="1"/>
      </rPr>
      <t>Notarization of eBPLS/iBPLS MOA</t>
    </r>
    <r>
      <rPr>
        <b/>
        <sz val="11"/>
        <color rgb="FF000000"/>
        <rFont val="Garamond"/>
        <family val="1"/>
      </rPr>
      <t xml:space="preserve">
eBPLS
</t>
    </r>
    <r>
      <rPr>
        <sz val="11"/>
        <color rgb="FF000000"/>
        <rFont val="Garamond"/>
        <family val="1"/>
      </rPr>
      <t>Notarization fee: 82 LGUs x 300 = 24,600.00
Courier: 82 LGUs x 300 = 24,600.00</t>
    </r>
    <r>
      <rPr>
        <b/>
        <sz val="11"/>
        <color rgb="FF000000"/>
        <rFont val="Garamond"/>
        <family val="1"/>
      </rPr>
      <t xml:space="preserve">
iBPLS
</t>
    </r>
    <r>
      <rPr>
        <sz val="11"/>
        <color rgb="FF000000"/>
        <rFont val="Garamond"/>
        <family val="1"/>
      </rPr>
      <t>Notarization fee: 10 LGUs x 300 = 3,000.00
Courier: 10 LGUs x 300 = 3,000.00
TOTAL: 55,200.00</t>
    </r>
  </si>
  <si>
    <r>
      <rPr>
        <sz val="11"/>
        <color rgb="FF000000"/>
        <rFont val="Garamond"/>
        <family val="1"/>
      </rPr>
      <t xml:space="preserve">Notarization of eBPLS/iBPLS MOA
</t>
    </r>
    <r>
      <rPr>
        <b/>
        <sz val="11"/>
        <color rgb="FF000000"/>
        <rFont val="Garamond"/>
        <family val="1"/>
      </rPr>
      <t xml:space="preserve">
eBPLS</t>
    </r>
    <r>
      <rPr>
        <sz val="11"/>
        <color rgb="FF000000"/>
        <rFont val="Garamond"/>
        <family val="1"/>
      </rPr>
      <t xml:space="preserve">
Notarization fee: 25 LGUs x 300 = 7,500.00
</t>
    </r>
    <r>
      <rPr>
        <b/>
        <sz val="11"/>
        <color rgb="FF000000"/>
        <rFont val="Garamond"/>
        <family val="1"/>
      </rPr>
      <t xml:space="preserve">
iBPLS</t>
    </r>
    <r>
      <rPr>
        <sz val="11"/>
        <color rgb="FF000000"/>
        <rFont val="Garamond"/>
        <family val="1"/>
      </rPr>
      <t xml:space="preserve">
Notarization fee: 10 LGUs x 300 = 3,000.00
TOTAL: 10,500.00</t>
    </r>
  </si>
  <si>
    <r>
      <rPr>
        <sz val="11"/>
        <color rgb="FF000000"/>
        <rFont val="Garamond"/>
        <family val="1"/>
      </rPr>
      <t xml:space="preserve">Notarization of eBPLS/iBPLS MOA
</t>
    </r>
    <r>
      <rPr>
        <b/>
        <sz val="11"/>
        <color rgb="FF000000"/>
        <rFont val="Garamond"/>
        <family val="1"/>
      </rPr>
      <t>eBPLS</t>
    </r>
    <r>
      <rPr>
        <sz val="11"/>
        <color rgb="FF000000"/>
        <rFont val="Garamond"/>
        <family val="1"/>
      </rPr>
      <t xml:space="preserve">
Notarization fee: 74 LGUs x 300 = 22,200.00
Courier: 74 LGUs x 300 = 22,200.00
</t>
    </r>
    <r>
      <rPr>
        <b/>
        <sz val="11"/>
        <color rgb="FF000000"/>
        <rFont val="Garamond"/>
        <family val="1"/>
      </rPr>
      <t>iBPLS</t>
    </r>
    <r>
      <rPr>
        <sz val="11"/>
        <color rgb="FF000000"/>
        <rFont val="Garamond"/>
        <family val="1"/>
      </rPr>
      <t xml:space="preserve">
Notarization fee: 10 LGUs x 300 = 3,000.00
Courier: 10 LGUs x 300 = 3,000.00
TOTAL: 50,400.00</t>
    </r>
  </si>
  <si>
    <r>
      <rPr>
        <b/>
        <sz val="11"/>
        <color rgb="FF000000"/>
        <rFont val="Garamond"/>
        <family val="1"/>
      </rPr>
      <t xml:space="preserve">Notarization of eBPLS/iBPLS MOA
eBPLS
</t>
    </r>
    <r>
      <rPr>
        <sz val="11"/>
        <color rgb="FF000000"/>
        <rFont val="Garamond"/>
        <family val="1"/>
      </rPr>
      <t>Notarization fee: 30 LGUs x 300 = 9,000.00</t>
    </r>
    <r>
      <rPr>
        <b/>
        <sz val="11"/>
        <color rgb="FF000000"/>
        <rFont val="Garamond"/>
        <family val="1"/>
      </rPr>
      <t xml:space="preserve">
iBPLS
</t>
    </r>
    <r>
      <rPr>
        <sz val="11"/>
        <color rgb="FF000000"/>
        <rFont val="Garamond"/>
        <family val="1"/>
      </rPr>
      <t>Notarization fee: 10 LGUs x 300 = 3,000.00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>TOTAL: 12,000.00</t>
    </r>
  </si>
  <si>
    <r>
      <rPr>
        <sz val="11"/>
        <color rgb="FF000000"/>
        <rFont val="Garamond"/>
        <family val="1"/>
      </rPr>
      <t xml:space="preserve">Notarization of eBPLS/iBPLS MOA
</t>
    </r>
    <r>
      <rPr>
        <b/>
        <sz val="11"/>
        <color rgb="FF000000"/>
        <rFont val="Garamond"/>
        <family val="1"/>
      </rPr>
      <t>eBPLS</t>
    </r>
    <r>
      <rPr>
        <sz val="11"/>
        <color rgb="FF000000"/>
        <rFont val="Garamond"/>
        <family val="1"/>
      </rPr>
      <t xml:space="preserve">
Notarization fee: 22 LGUs x 300 = 6,600.00
</t>
    </r>
    <r>
      <rPr>
        <b/>
        <sz val="11"/>
        <color rgb="FF000000"/>
        <rFont val="Garamond"/>
        <family val="1"/>
      </rPr>
      <t>iBPLS</t>
    </r>
    <r>
      <rPr>
        <sz val="11"/>
        <color rgb="FF000000"/>
        <rFont val="Garamond"/>
        <family val="1"/>
      </rPr>
      <t xml:space="preserve">
Notarization fee: 10 LGUs x 300 = 3,000.00
TOTAL: 9,600.00</t>
    </r>
  </si>
  <si>
    <r>
      <rPr>
        <b/>
        <sz val="11"/>
        <color rgb="FF000000"/>
        <rFont val="Garamond"/>
        <family val="1"/>
      </rPr>
      <t xml:space="preserve">Notarization of eBPLS/iBPLS MOA
eBPLS
</t>
    </r>
    <r>
      <rPr>
        <sz val="11"/>
        <color rgb="FF000000"/>
        <rFont val="Garamond"/>
        <family val="1"/>
      </rPr>
      <t>Notarization fee: 35 LGUs x 300 = 10,500.00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 xml:space="preserve">Courier: 35 LGUs x 300 = 10,500.00
</t>
    </r>
    <r>
      <rPr>
        <b/>
        <sz val="11"/>
        <color rgb="FF000000"/>
        <rFont val="Garamond"/>
        <family val="1"/>
      </rPr>
      <t xml:space="preserve">
iBPLS
</t>
    </r>
    <r>
      <rPr>
        <sz val="11"/>
        <color rgb="FF000000"/>
        <rFont val="Garamond"/>
        <family val="1"/>
      </rPr>
      <t>Notarization fee: 10 LGUs x 300 = 3,000.00
Courier: 10 LGUs x 300 = 3,000.00</t>
    </r>
    <r>
      <rPr>
        <b/>
        <sz val="11"/>
        <color rgb="FF000000"/>
        <rFont val="Garamond"/>
        <family val="1"/>
      </rPr>
      <t xml:space="preserve">
</t>
    </r>
    <r>
      <rPr>
        <sz val="11"/>
        <color rgb="FF000000"/>
        <rFont val="Garamond"/>
        <family val="1"/>
      </rPr>
      <t>TOTAL: 27,000.00</t>
    </r>
  </si>
  <si>
    <t>April 16 - December 31 2021 Engagement</t>
  </si>
  <si>
    <t>ICT and Office Supplies and Office Improvements = 1,079,170
- 10 units of monitor
- modular partition
- Office Supplies
Communications Expenses = 1,000,000
Internet Expenses
= 500,000
Rapid/Swab Testing
= 200,000
Repair of RCO Service Vehicle
= 160,000
Utilities Expenses = 200,000</t>
  </si>
  <si>
    <r>
      <rPr>
        <sz val="11"/>
        <color rgb="FF000000"/>
        <rFont val="Garamond"/>
        <family val="1"/>
      </rPr>
      <t xml:space="preserve">300.00 (Dot Matrix Cable)
200.00 *4pcs (Dot Matrix Ribbon) = 800.00
7,500.00*3pax (Video Con Subscription)=22,500.00
200.00*10packs (Rechargeable AA Battery)=2,000.00
1,500.00*4pax (Antivirus)=6,000.00
</t>
    </r>
    <r>
      <rPr>
        <b/>
        <sz val="11"/>
        <color rgb="FF000000"/>
        <rFont val="Garamond"/>
        <family val="1"/>
      </rPr>
      <t xml:space="preserve">TOTAL: 31,600.00
</t>
    </r>
    <r>
      <rPr>
        <sz val="11"/>
        <color rgb="FF000000"/>
        <rFont val="Garamond"/>
        <family val="1"/>
      </rPr>
      <t xml:space="preserve">
(online: orientation, project presentation, batch users training, webinar, launching)
preventive maintenance of service vehicle 28,000.00*4quarters = 112,000.00
gasoline 1,000.00 per LGU*10 LGUs = 10,000.00
</t>
    </r>
    <r>
      <rPr>
        <b/>
        <sz val="11"/>
        <color rgb="FF000000"/>
        <rFont val="Garamond"/>
        <family val="1"/>
      </rPr>
      <t xml:space="preserve">TOTAL: 122,000.00
</t>
    </r>
  </si>
  <si>
    <r>
      <rPr>
        <b/>
        <sz val="11"/>
        <color rgb="FF000000"/>
        <rFont val="Garamond"/>
        <family val="1"/>
      </rPr>
      <t>Electricity (Power Consumption)</t>
    </r>
    <r>
      <rPr>
        <sz val="11"/>
        <color rgb="FF000000"/>
        <rFont val="Garamond"/>
        <family val="1"/>
      </rPr>
      <t xml:space="preserve">
 1 job annually: </t>
    </r>
    <r>
      <rPr>
        <b/>
        <sz val="11"/>
        <color rgb="FF000000"/>
        <rFont val="Garamond"/>
        <family val="1"/>
      </rPr>
      <t>150,000</t>
    </r>
    <r>
      <rPr>
        <sz val="11"/>
        <color rgb="FF000000"/>
        <rFont val="Garamond"/>
        <family val="1"/>
      </rPr>
      <t xml:space="preserve">
</t>
    </r>
    <r>
      <rPr>
        <b/>
        <sz val="11"/>
        <color rgb="FF000000"/>
        <rFont val="Garamond"/>
        <family val="1"/>
      </rPr>
      <t xml:space="preserve"> 
Office Supplies:</t>
    </r>
    <r>
      <rPr>
        <sz val="11"/>
        <color rgb="FF000000"/>
        <rFont val="Garamond"/>
        <family val="1"/>
      </rPr>
      <t xml:space="preserve">
A4 size bond paper : 10reams * P300 = </t>
    </r>
    <r>
      <rPr>
        <b/>
        <sz val="11"/>
        <color rgb="FF000000"/>
        <rFont val="Garamond"/>
        <family val="1"/>
      </rPr>
      <t>3,000</t>
    </r>
    <r>
      <rPr>
        <sz val="11"/>
        <color rgb="FF000000"/>
        <rFont val="Garamond"/>
        <family val="1"/>
      </rPr>
      <t xml:space="preserve">
Long size bond paper : 10reams * P300 = </t>
    </r>
    <r>
      <rPr>
        <b/>
        <sz val="11"/>
        <color rgb="FF000000"/>
        <rFont val="Garamond"/>
        <family val="1"/>
      </rPr>
      <t xml:space="preserve">3,000
</t>
    </r>
    <r>
      <rPr>
        <sz val="11"/>
        <color rgb="FF000000"/>
        <rFont val="Garamond"/>
        <family val="1"/>
      </rPr>
      <t xml:space="preserve">Record Books(500pages) : 6pcs * P150 = </t>
    </r>
    <r>
      <rPr>
        <b/>
        <sz val="11"/>
        <color rgb="FF000000"/>
        <rFont val="Garamond"/>
        <family val="1"/>
      </rPr>
      <t>900</t>
    </r>
    <r>
      <rPr>
        <sz val="11"/>
        <color rgb="FF000000"/>
        <rFont val="Garamond"/>
        <family val="1"/>
      </rPr>
      <t xml:space="preserve">
Correction Tape : 20pcs * P60 = </t>
    </r>
    <r>
      <rPr>
        <b/>
        <sz val="11"/>
        <color rgb="FF000000"/>
        <rFont val="Garamond"/>
        <family val="1"/>
      </rPr>
      <t xml:space="preserve">1,200 </t>
    </r>
    <r>
      <rPr>
        <sz val="11"/>
        <color rgb="FF000000"/>
        <rFont val="Garamond"/>
        <family val="1"/>
      </rPr>
      <t xml:space="preserve">
Highlighter : 15pcs * P80 = </t>
    </r>
    <r>
      <rPr>
        <b/>
        <sz val="11"/>
        <color rgb="FF000000"/>
        <rFont val="Garamond"/>
        <family val="1"/>
      </rPr>
      <t>1,200</t>
    </r>
    <r>
      <rPr>
        <sz val="11"/>
        <color rgb="FF000000"/>
        <rFont val="Garamond"/>
        <family val="1"/>
      </rPr>
      <t xml:space="preserve">
Sign Pens : 20pcs * P60 = </t>
    </r>
    <r>
      <rPr>
        <b/>
        <sz val="11"/>
        <color rgb="FF000000"/>
        <rFont val="Garamond"/>
        <family val="1"/>
      </rPr>
      <t>1,200</t>
    </r>
    <r>
      <rPr>
        <sz val="11"/>
        <color rgb="FF000000"/>
        <rFont val="Garamond"/>
        <family val="1"/>
      </rPr>
      <t xml:space="preserve">
Ballpen : 50pcs *P20 = </t>
    </r>
    <r>
      <rPr>
        <b/>
        <sz val="11"/>
        <color rgb="FF000000"/>
        <rFont val="Garamond"/>
        <family val="1"/>
      </rPr>
      <t>1,000</t>
    </r>
    <r>
      <rPr>
        <sz val="11"/>
        <color rgb="FF000000"/>
        <rFont val="Garamond"/>
        <family val="1"/>
      </rPr>
      <t xml:space="preserve">
Post it notes : 20pcs * P50 = </t>
    </r>
    <r>
      <rPr>
        <b/>
        <sz val="11"/>
        <color rgb="FF000000"/>
        <rFont val="Garamond"/>
        <family val="1"/>
      </rPr>
      <t>1,000</t>
    </r>
    <r>
      <rPr>
        <sz val="11"/>
        <color rgb="FF000000"/>
        <rFont val="Garamond"/>
        <family val="1"/>
      </rPr>
      <t xml:space="preserve">
Staple Wire No. 35 : 20pcs * P50 = </t>
    </r>
    <r>
      <rPr>
        <b/>
        <sz val="11"/>
        <color rgb="FF000000"/>
        <rFont val="Garamond"/>
        <family val="1"/>
      </rPr>
      <t>1,000</t>
    </r>
    <r>
      <rPr>
        <sz val="11"/>
        <color rgb="FF000000"/>
        <rFont val="Garamond"/>
        <family val="1"/>
      </rPr>
      <t xml:space="preserve">
Envelop Long= 100 pcs x 8 =</t>
    </r>
    <r>
      <rPr>
        <b/>
        <sz val="11"/>
        <color rgb="FF000000"/>
        <rFont val="Garamond"/>
        <family val="1"/>
      </rPr>
      <t>800</t>
    </r>
    <r>
      <rPr>
        <sz val="11"/>
        <color rgb="FF000000"/>
        <rFont val="Garamond"/>
        <family val="1"/>
      </rPr>
      <t xml:space="preserve">
Long White Folder = 100 pcs x 10 = </t>
    </r>
    <r>
      <rPr>
        <b/>
        <sz val="11"/>
        <color rgb="FF000000"/>
        <rFont val="Garamond"/>
        <family val="1"/>
      </rPr>
      <t>1,000</t>
    </r>
    <r>
      <rPr>
        <sz val="11"/>
        <color rgb="FF000000"/>
        <rFont val="Garamond"/>
        <family val="1"/>
      </rPr>
      <t xml:space="preserve">
Cyan Ink for Epson Printer 664: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Magenta Ink for Epson Printer 664: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Yellow Ink for Epson Printer 664: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Black Ink for Epson Printer 774: 5 bot x 500 =</t>
    </r>
    <r>
      <rPr>
        <b/>
        <sz val="11"/>
        <color rgb="FF000000"/>
        <rFont val="Garamond"/>
        <family val="1"/>
      </rPr>
      <t>2,500.00</t>
    </r>
    <r>
      <rPr>
        <sz val="11"/>
        <color rgb="FF000000"/>
        <rFont val="Garamond"/>
        <family val="1"/>
      </rPr>
      <t xml:space="preserve">
Cyan Ink for Epson Printer 003: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Magenta Ink for Epson Printer 003: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Yellow Ink for Epson Printer 003: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Black Ink for Epson Printer 003: 5 bot x 300 =</t>
    </r>
    <r>
      <rPr>
        <b/>
        <sz val="11"/>
        <color rgb="FF000000"/>
        <rFont val="Garamond"/>
        <family val="1"/>
      </rPr>
      <t>1,500.00</t>
    </r>
    <r>
      <rPr>
        <sz val="11"/>
        <color rgb="FF000000"/>
        <rFont val="Garamond"/>
        <family val="1"/>
      </rPr>
      <t xml:space="preserve">
Ribbon Cartridge (Dot Matrix Printer): 10 pcs x 300 = </t>
    </r>
    <r>
      <rPr>
        <b/>
        <sz val="11"/>
        <color rgb="FF000000"/>
        <rFont val="Garamond"/>
        <family val="1"/>
      </rPr>
      <t>3,000</t>
    </r>
    <r>
      <rPr>
        <sz val="11"/>
        <color rgb="FF000000"/>
        <rFont val="Garamond"/>
        <family val="1"/>
      </rPr>
      <t xml:space="preserve">
Total = </t>
    </r>
    <r>
      <rPr>
        <b/>
        <sz val="11"/>
        <color rgb="FF000000"/>
        <rFont val="Garamond"/>
        <family val="1"/>
      </rPr>
      <t>31,300</t>
    </r>
    <r>
      <rPr>
        <sz val="11"/>
        <color rgb="FF000000"/>
        <rFont val="Garamond"/>
        <family val="1"/>
      </rPr>
      <t xml:space="preserve">
</t>
    </r>
    <r>
      <rPr>
        <i/>
        <sz val="11"/>
        <color rgb="FF000000"/>
        <rFont val="Garamond"/>
        <family val="1"/>
      </rPr>
      <t xml:space="preserve">Other ICT Equipment
</t>
    </r>
    <r>
      <rPr>
        <sz val="11"/>
        <color rgb="FF000000"/>
        <rFont val="Garamond"/>
        <family val="1"/>
      </rPr>
      <t xml:space="preserve">RAM upgrade for 1 Desktop and 4 Laptops and UPS = </t>
    </r>
    <r>
      <rPr>
        <b/>
        <sz val="11"/>
        <color rgb="FF000000"/>
        <rFont val="Garamond"/>
        <family val="1"/>
      </rPr>
      <t xml:space="preserve">50,000.00
</t>
    </r>
  </si>
  <si>
    <r>
      <rPr>
        <b/>
        <sz val="11"/>
        <color rgb="FF000000"/>
        <rFont val="Garamond"/>
        <family val="1"/>
      </rPr>
      <t>Office Supplies:</t>
    </r>
    <r>
      <rPr>
        <sz val="11"/>
        <color rgb="FF000000"/>
        <rFont val="Garamond"/>
        <family val="1"/>
      </rPr>
      <t xml:space="preserve">
Cyan Ink for Epson Printer 003: 10 bot x 200 =</t>
    </r>
    <r>
      <rPr>
        <b/>
        <sz val="11"/>
        <color rgb="FF000000"/>
        <rFont val="Garamond"/>
        <family val="1"/>
      </rPr>
      <t>2,000.00</t>
    </r>
    <r>
      <rPr>
        <sz val="11"/>
        <color rgb="FF000000"/>
        <rFont val="Garamond"/>
        <family val="1"/>
      </rPr>
      <t xml:space="preserve">
Magenta Ink for Epson Printer 003: 10 bot x 200 =</t>
    </r>
    <r>
      <rPr>
        <b/>
        <sz val="11"/>
        <color rgb="FF000000"/>
        <rFont val="Garamond"/>
        <family val="1"/>
      </rPr>
      <t>2,000.00</t>
    </r>
    <r>
      <rPr>
        <sz val="11"/>
        <color rgb="FF000000"/>
        <rFont val="Garamond"/>
        <family val="1"/>
      </rPr>
      <t xml:space="preserve">
Yellow Ink for Epson Printer 003: 10 bot x 200 =</t>
    </r>
    <r>
      <rPr>
        <b/>
        <sz val="11"/>
        <color rgb="FF000000"/>
        <rFont val="Garamond"/>
        <family val="1"/>
      </rPr>
      <t>2,000.00</t>
    </r>
    <r>
      <rPr>
        <sz val="11"/>
        <color rgb="FF000000"/>
        <rFont val="Garamond"/>
        <family val="1"/>
      </rPr>
      <t xml:space="preserve">
Black Ink for Epson Printer 003: 10 bot x 200 =</t>
    </r>
    <r>
      <rPr>
        <b/>
        <sz val="11"/>
        <color rgb="FF000000"/>
        <rFont val="Garamond"/>
        <family val="1"/>
      </rPr>
      <t>2,000.00</t>
    </r>
    <r>
      <rPr>
        <sz val="11"/>
        <color rgb="FF000000"/>
        <rFont val="Garamond"/>
        <family val="1"/>
      </rPr>
      <t xml:space="preserve">
Certificate Holders: 60 pcs x 100 = </t>
    </r>
    <r>
      <rPr>
        <b/>
        <sz val="11"/>
        <color rgb="FF000000"/>
        <rFont val="Garamond"/>
        <family val="1"/>
      </rPr>
      <t xml:space="preserve">6,000.00  </t>
    </r>
    <r>
      <rPr>
        <sz val="11"/>
        <color rgb="FF000000"/>
        <rFont val="Garamond"/>
        <family val="1"/>
      </rPr>
      <t xml:space="preserve">
A4 size bond paper:10 reams x 300=</t>
    </r>
    <r>
      <rPr>
        <b/>
        <sz val="11"/>
        <color rgb="FF000000"/>
        <rFont val="Garamond"/>
        <family val="1"/>
      </rPr>
      <t>3,000.00</t>
    </r>
    <r>
      <rPr>
        <sz val="11"/>
        <color rgb="FF000000"/>
        <rFont val="Garamond"/>
        <family val="1"/>
      </rPr>
      <t xml:space="preserve">
Long size bond paper:10 reamsx300=</t>
    </r>
    <r>
      <rPr>
        <b/>
        <sz val="11"/>
        <color rgb="FF000000"/>
        <rFont val="Garamond"/>
        <family val="1"/>
      </rPr>
      <t>3,000.00</t>
    </r>
    <r>
      <rPr>
        <sz val="11"/>
        <color rgb="FF000000"/>
        <rFont val="Garamond"/>
        <family val="1"/>
      </rPr>
      <t xml:space="preserve">
Brown Long Envelop:100 pcs x 10= </t>
    </r>
    <r>
      <rPr>
        <b/>
        <sz val="11"/>
        <color rgb="FF000000"/>
        <rFont val="Garamond"/>
        <family val="1"/>
      </rPr>
      <t>1,000.00</t>
    </r>
    <r>
      <rPr>
        <sz val="11"/>
        <color rgb="FF000000"/>
        <rFont val="Garamond"/>
        <family val="1"/>
      </rPr>
      <t xml:space="preserve">
Long Folder: 100 pcs x 10 = </t>
    </r>
    <r>
      <rPr>
        <b/>
        <sz val="11"/>
        <color rgb="FF000000"/>
        <rFont val="Garamond"/>
        <family val="1"/>
      </rPr>
      <t>1,000.00</t>
    </r>
    <r>
      <rPr>
        <sz val="11"/>
        <color rgb="FF000000"/>
        <rFont val="Garamond"/>
        <family val="1"/>
      </rPr>
      <t xml:space="preserve">
Specialty Paper:  10 packs x 50 = </t>
    </r>
    <r>
      <rPr>
        <b/>
        <sz val="11"/>
        <color rgb="FF000000"/>
        <rFont val="Garamond"/>
        <family val="1"/>
      </rPr>
      <t>500.00</t>
    </r>
    <r>
      <rPr>
        <sz val="11"/>
        <color rgb="FF000000"/>
        <rFont val="Garamond"/>
        <family val="1"/>
      </rPr>
      <t xml:space="preserve">
Staple Wire No. 35: 6 boxes x 50 = </t>
    </r>
    <r>
      <rPr>
        <b/>
        <sz val="11"/>
        <color rgb="FF000000"/>
        <rFont val="Garamond"/>
        <family val="1"/>
      </rPr>
      <t>300.00</t>
    </r>
    <r>
      <rPr>
        <sz val="11"/>
        <color rgb="FF000000"/>
        <rFont val="Garamond"/>
        <family val="1"/>
      </rPr>
      <t xml:space="preserve">
Metal Binder Clips 32 mm: 3 boxes x 250 = </t>
    </r>
    <r>
      <rPr>
        <b/>
        <sz val="11"/>
        <color rgb="FF000000"/>
        <rFont val="Garamond"/>
        <family val="1"/>
      </rPr>
      <t>750.00</t>
    </r>
    <r>
      <rPr>
        <sz val="11"/>
        <color rgb="FF000000"/>
        <rFont val="Garamond"/>
        <family val="1"/>
      </rPr>
      <t xml:space="preserve">
Metal Binder Clips 19 mm: 10 boxes x 100 = </t>
    </r>
    <r>
      <rPr>
        <b/>
        <sz val="11"/>
        <color rgb="FF000000"/>
        <rFont val="Garamond"/>
        <family val="1"/>
      </rPr>
      <t>1,000.00</t>
    </r>
    <r>
      <rPr>
        <sz val="11"/>
        <color rgb="FF000000"/>
        <rFont val="Garamond"/>
        <family val="1"/>
      </rPr>
      <t xml:space="preserve">
Paper Clips 33mm: 5 boxes x 25=</t>
    </r>
    <r>
      <rPr>
        <b/>
        <sz val="11"/>
        <color rgb="FF000000"/>
        <rFont val="Garamond"/>
        <family val="1"/>
      </rPr>
      <t>125.00</t>
    </r>
    <r>
      <rPr>
        <sz val="11"/>
        <color rgb="FF000000"/>
        <rFont val="Garamond"/>
        <family val="1"/>
      </rPr>
      <t xml:space="preserve">
Correction Tape: 100 x 10 pcs= </t>
    </r>
    <r>
      <rPr>
        <b/>
        <sz val="11"/>
        <color rgb="FF000000"/>
        <rFont val="Garamond"/>
        <family val="1"/>
      </rPr>
      <t>1,000.00</t>
    </r>
    <r>
      <rPr>
        <sz val="11"/>
        <color rgb="FF000000"/>
        <rFont val="Garamond"/>
        <family val="1"/>
      </rPr>
      <t xml:space="preserve">
Colorful Sricky Note 0.8x 3 inches: 10 pcs x 50= </t>
    </r>
    <r>
      <rPr>
        <b/>
        <sz val="11"/>
        <color rgb="FF000000"/>
        <rFont val="Garamond"/>
        <family val="1"/>
      </rPr>
      <t>500.00</t>
    </r>
    <r>
      <rPr>
        <sz val="11"/>
        <color rgb="FF000000"/>
        <rFont val="Garamond"/>
        <family val="1"/>
      </rPr>
      <t xml:space="preserve">
--------------------------------------------------------
</t>
    </r>
    <r>
      <rPr>
        <b/>
        <sz val="11"/>
        <color rgb="FF000000"/>
        <rFont val="Garamond"/>
        <family val="1"/>
      </rPr>
      <t xml:space="preserve">Repair of RCO service vehicle
</t>
    </r>
    <r>
      <rPr>
        <sz val="11"/>
        <color rgb="FF000000"/>
        <rFont val="Garamond"/>
        <family val="1"/>
      </rPr>
      <t>10,000 x 4 quarters= 40,000</t>
    </r>
  </si>
  <si>
    <r>
      <rPr>
        <b/>
        <sz val="11"/>
        <color rgb="FF000000"/>
        <rFont val="Garamond"/>
        <family val="1"/>
      </rPr>
      <t xml:space="preserve">R10 and CARAGA:
</t>
    </r>
    <r>
      <rPr>
        <sz val="11"/>
        <color rgb="FF000000"/>
        <rFont val="Garamond"/>
        <family val="1"/>
      </rPr>
      <t xml:space="preserve">Cyan Ink for Epson Printer L3150 = 20 bot x 200 =4000
Magenta Ink for Epson Printer L3150 = 20 bot x 200 =4000
Yellow Ink for Epson Printer L3150 = 20 bot x 200 =4000
Black Ink for Epson Printer L3150 = 20 bot x 200 =4000
Ballpen= 50pcs x 20 = 1000
Envelop Long= 100 pcs x 8 =800
Envelop short = 100 pcs x 6 = 600
A4 size bond paper=12 reams x 400=4800
long size bond paper=12 reams x 400=4800
short size bond paper=12 reams x 400=4800
Laminating film = 4 rollsx1000=4000
</t>
    </r>
  </si>
  <si>
    <r>
      <rPr>
        <b/>
        <sz val="11"/>
        <color rgb="FF000000"/>
        <rFont val="Garamond"/>
        <family val="1"/>
      </rPr>
      <t xml:space="preserve">Office Supplies:
</t>
    </r>
    <r>
      <rPr>
        <sz val="11"/>
        <color rgb="FF000000"/>
        <rFont val="Garamond"/>
        <family val="1"/>
      </rPr>
      <t xml:space="preserve">A4 size bond paper : 10reams * P300 = 3,000
Long size bond paper : 10reams * P300 = 3,000
Record Books(500pages) : 6pcs * P150 = 900
Correction Tape : 20pcs * P60 = 1,200 
Highlighter : 15pcs * P80 = 1,200
Sign Pens : 20pcs * P60 = 1,200
Ballpen : 50pcs *P20 = 1,000
Post it notes : 20pcs * P50 = 1,000
Staple Wire No. 35 : 20pcs * P50 = 1,000
Envelop Long= 100 pcs x 8 =800
Long White Folder = 100 pcs x 10 = 1,000
Scissors= 4 ps x 100 =400.00
Cyan Ink for Epson Printer 664: 5 bot x 300 =1,500.00
Magenta Ink for Epson Printer 664: 5 bot x 300 =1,500.00
Yellow Ink for Epson Printer 664: 5 bot x 300 =1,500.00
Black Ink for Epson Printer 664: 5 bot x 500 =2,500.00
Cyan Ink for Epson Printer 664: 5 bot x 300 =1,500.00
Magenta Ink for Epson Printer 664: 5 bot x 300 =1,500.00
Yellow Ink for Epson Printer 664: 5 bot x 300 =1,500.00
Black Ink for Epson Printer 664: 5 bot x 300 =1,500.00
kyocera taskalfa 1800 refill powder: 5 pc x 2000 = 10,000.00
</t>
    </r>
    <r>
      <rPr>
        <b/>
        <sz val="11"/>
        <color rgb="FF000000"/>
        <rFont val="Garamond"/>
        <family val="1"/>
      </rPr>
      <t>------------------------------------------
38,700.00</t>
    </r>
  </si>
  <si>
    <t>• Air Purifier: 3 units x 14,998 = 44,994.00
• UV Box:  3 units x 5,000 = 15,000.00</t>
  </si>
  <si>
    <t>PATRICIA MAY M. ABEJO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</si>
</sst>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"/>
  </numFmts>
  <fonts count="44" x14ac:knownFonts="1">
    <font>
      <sz val="11"/>
      <color rgb="FF000000"/>
      <name val="Arial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1"/>
      <color rgb="FF000000"/>
      <name val="Arial"/>
      <family val="2"/>
    </font>
    <font>
      <b/>
      <i/>
      <sz val="12"/>
      <color rgb="FF000000"/>
      <name val="Arial"/>
      <family val="2"/>
    </font>
    <font>
      <i/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000000"/>
      <name val="Garamond"/>
      <family val="1"/>
    </font>
    <font>
      <b/>
      <u/>
      <sz val="11"/>
      <color rgb="FF000000"/>
      <name val="Garamond"/>
      <family val="1"/>
    </font>
    <font>
      <i/>
      <sz val="11"/>
      <color rgb="FF000000"/>
      <name val="Garamond"/>
      <family val="1"/>
    </font>
    <font>
      <b/>
      <i/>
      <sz val="11"/>
      <color rgb="FF000000"/>
      <name val="Garamond"/>
      <family val="1"/>
    </font>
    <font>
      <sz val="11"/>
      <color rgb="FFFF0000"/>
      <name val="Garamond"/>
      <family val="1"/>
    </font>
    <font>
      <b/>
      <sz val="11"/>
      <color rgb="FF000000"/>
      <name val="Garamond"/>
      <family val="1"/>
    </font>
    <font>
      <strike/>
      <sz val="11"/>
      <color rgb="FF000000"/>
      <name val="Garamond"/>
      <family val="1"/>
    </font>
    <font>
      <b/>
      <u/>
      <sz val="11"/>
      <color rgb="FF000000"/>
      <name val="Garamond"/>
      <family val="1"/>
    </font>
    <font>
      <u/>
      <sz val="11"/>
      <color rgb="FF000000"/>
      <name val="Garamond"/>
      <family val="1"/>
    </font>
    <font>
      <b/>
      <sz val="12"/>
      <color rgb="FF000000"/>
      <name val="Garamond"/>
      <family val="1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Garamond"/>
      <family val="1"/>
    </font>
    <font>
      <sz val="10"/>
      <color rgb="FF000000"/>
      <name val="Garamond"/>
      <family val="1"/>
    </font>
    <font>
      <i/>
      <sz val="12"/>
      <color rgb="FF000000"/>
      <name val="Garamond"/>
      <family val="1"/>
    </font>
    <font>
      <b/>
      <i/>
      <sz val="12"/>
      <color rgb="FF000000"/>
      <name val="Garamond"/>
      <family val="1"/>
    </font>
    <font>
      <b/>
      <sz val="9"/>
      <color rgb="FF000000"/>
      <name val="Garamond"/>
      <family val="1"/>
    </font>
    <font>
      <b/>
      <sz val="10"/>
      <color rgb="FF000000"/>
      <name val="Garamond"/>
      <family val="1"/>
    </font>
    <font>
      <b/>
      <sz val="11"/>
      <color rgb="FFFF0000"/>
      <name val="Garamond"/>
      <family val="1"/>
    </font>
    <font>
      <b/>
      <sz val="10"/>
      <color rgb="FF000000"/>
      <name val="Arial"/>
      <family val="2"/>
    </font>
    <font>
      <b/>
      <sz val="9"/>
      <color rgb="FFFF0000"/>
      <name val="Garamond"/>
      <family val="1"/>
    </font>
    <font>
      <b/>
      <sz val="10"/>
      <color theme="1"/>
      <name val="Garamond"/>
      <family val="1"/>
    </font>
    <font>
      <i/>
      <sz val="11"/>
      <color rgb="FFFF0000"/>
      <name val="Garamond"/>
      <family val="1"/>
    </font>
    <font>
      <sz val="9"/>
      <color rgb="FF000000"/>
      <name val="Garamond"/>
      <family val="1"/>
    </font>
    <font>
      <u/>
      <sz val="11"/>
      <color rgb="FF0000FF"/>
      <name val="Garamond"/>
      <family val="1"/>
    </font>
    <font>
      <b/>
      <i/>
      <sz val="10"/>
      <color rgb="FF000000"/>
      <name val="Garamond"/>
      <family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F2DBDB"/>
        <bgColor rgb="FFF2DBDB"/>
      </patternFill>
    </fill>
    <fill>
      <patternFill patternType="solid">
        <fgColor rgb="FF00B050"/>
        <bgColor rgb="FF00B050"/>
      </patternFill>
    </fill>
    <fill>
      <patternFill patternType="solid">
        <fgColor rgb="FFFF7D7D"/>
        <bgColor rgb="FFFF7D7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4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top" wrapText="1"/>
    </xf>
    <xf numFmtId="43" fontId="2" fillId="0" borderId="5" xfId="0" applyNumberFormat="1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6" fillId="2" borderId="5" xfId="0" applyFont="1" applyFill="1" applyBorder="1"/>
    <xf numFmtId="0" fontId="2" fillId="2" borderId="7" xfId="0" applyFont="1" applyFill="1" applyBorder="1"/>
    <xf numFmtId="0" fontId="2" fillId="0" borderId="6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vertical="center" wrapText="1"/>
    </xf>
    <xf numFmtId="43" fontId="1" fillId="0" borderId="10" xfId="0" applyNumberFormat="1" applyFont="1" applyBorder="1" applyAlignment="1">
      <alignment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 wrapText="1"/>
    </xf>
    <xf numFmtId="0" fontId="6" fillId="0" borderId="10" xfId="0" applyFont="1" applyBorder="1"/>
    <xf numFmtId="0" fontId="7" fillId="0" borderId="0" xfId="0" applyFont="1" applyAlignment="1">
      <alignment vertical="top"/>
    </xf>
    <xf numFmtId="0" fontId="2" fillId="0" borderId="11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 wrapText="1"/>
    </xf>
    <xf numFmtId="0" fontId="2" fillId="0" borderId="11" xfId="0" applyFont="1" applyBorder="1"/>
    <xf numFmtId="0" fontId="1" fillId="0" borderId="0" xfId="0" applyFont="1" applyAlignment="1">
      <alignment vertical="top"/>
    </xf>
    <xf numFmtId="0" fontId="2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43" fontId="8" fillId="0" borderId="0" xfId="0" applyNumberFormat="1" applyFont="1"/>
    <xf numFmtId="164" fontId="1" fillId="0" borderId="12" xfId="0" applyNumberFormat="1" applyFont="1" applyBorder="1" applyAlignment="1">
      <alignment vertical="top"/>
    </xf>
    <xf numFmtId="164" fontId="2" fillId="0" borderId="0" xfId="0" applyNumberFormat="1" applyFont="1"/>
    <xf numFmtId="0" fontId="1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3" xfId="0" applyNumberFormat="1" applyFont="1" applyBorder="1" applyAlignment="1">
      <alignment horizontal="center" vertical="center" wrapText="1"/>
    </xf>
    <xf numFmtId="0" fontId="11" fillId="0" borderId="0" xfId="0" applyFont="1"/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vertical="top" wrapText="1"/>
    </xf>
    <xf numFmtId="164" fontId="1" fillId="2" borderId="16" xfId="0" applyNumberFormat="1" applyFont="1" applyFill="1" applyBorder="1" applyAlignment="1">
      <alignment horizontal="center" vertical="top" wrapText="1"/>
    </xf>
    <xf numFmtId="164" fontId="2" fillId="2" borderId="16" xfId="0" applyNumberFormat="1" applyFont="1" applyFill="1" applyBorder="1" applyAlignment="1">
      <alignment horizontal="center" vertical="top" wrapText="1"/>
    </xf>
    <xf numFmtId="164" fontId="10" fillId="0" borderId="0" xfId="0" applyNumberFormat="1" applyFont="1" applyAlignment="1">
      <alignment vertical="top"/>
    </xf>
    <xf numFmtId="43" fontId="8" fillId="0" borderId="5" xfId="0" applyNumberFormat="1" applyFont="1" applyBorder="1"/>
    <xf numFmtId="0" fontId="2" fillId="2" borderId="5" xfId="0" applyFont="1" applyFill="1" applyBorder="1" applyAlignment="1">
      <alignment horizontal="left" vertical="top" wrapText="1"/>
    </xf>
    <xf numFmtId="0" fontId="1" fillId="0" borderId="17" xfId="0" applyFont="1" applyBorder="1" applyAlignment="1">
      <alignment vertical="top"/>
    </xf>
    <xf numFmtId="0" fontId="1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vertical="center"/>
    </xf>
    <xf numFmtId="43" fontId="2" fillId="0" borderId="0" xfId="0" applyNumberFormat="1" applyFont="1" applyAlignment="1">
      <alignment horizontal="right" vertical="top"/>
    </xf>
    <xf numFmtId="164" fontId="6" fillId="0" borderId="0" xfId="0" applyNumberFormat="1" applyFont="1"/>
    <xf numFmtId="43" fontId="6" fillId="0" borderId="0" xfId="0" applyNumberFormat="1" applyFont="1" applyAlignment="1">
      <alignment horizontal="right" vertical="top"/>
    </xf>
    <xf numFmtId="164" fontId="6" fillId="0" borderId="0" xfId="0" applyNumberFormat="1" applyFont="1" applyAlignment="1">
      <alignment vertical="top"/>
    </xf>
    <xf numFmtId="0" fontId="2" fillId="0" borderId="0" xfId="0" applyFont="1" applyAlignment="1">
      <alignment horizontal="right" vertical="top"/>
    </xf>
    <xf numFmtId="43" fontId="2" fillId="0" borderId="18" xfId="0" applyNumberFormat="1" applyFont="1" applyBorder="1" applyAlignment="1">
      <alignment horizontal="right" vertical="top"/>
    </xf>
    <xf numFmtId="164" fontId="2" fillId="0" borderId="0" xfId="0" applyNumberFormat="1" applyFont="1" applyAlignment="1">
      <alignment horizontal="left" vertical="top"/>
    </xf>
    <xf numFmtId="164" fontId="6" fillId="0" borderId="11" xfId="0" applyNumberFormat="1" applyFont="1" applyBorder="1" applyAlignment="1">
      <alignment vertical="top"/>
    </xf>
    <xf numFmtId="164" fontId="2" fillId="0" borderId="11" xfId="0" applyNumberFormat="1" applyFont="1" applyBorder="1" applyAlignment="1">
      <alignment vertical="top"/>
    </xf>
    <xf numFmtId="0" fontId="8" fillId="0" borderId="11" xfId="0" applyFont="1" applyBorder="1"/>
    <xf numFmtId="164" fontId="4" fillId="0" borderId="0" xfId="0" applyNumberFormat="1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13" fillId="3" borderId="7" xfId="0" applyFont="1" applyFill="1" applyBorder="1"/>
    <xf numFmtId="0" fontId="3" fillId="0" borderId="0" xfId="0" applyFont="1" applyAlignment="1">
      <alignment vertical="top"/>
    </xf>
    <xf numFmtId="0" fontId="2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vertical="top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6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14" fillId="0" borderId="0" xfId="0" applyFont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43" fontId="14" fillId="0" borderId="0" xfId="0" applyNumberFormat="1" applyFont="1"/>
    <xf numFmtId="0" fontId="14" fillId="0" borderId="0" xfId="0" applyFont="1" applyAlignment="1">
      <alignment horizontal="center"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43" fontId="18" fillId="0" borderId="0" xfId="0" applyNumberFormat="1" applyFont="1"/>
    <xf numFmtId="0" fontId="18" fillId="0" borderId="0" xfId="0" applyFont="1" applyAlignment="1">
      <alignment horizontal="center" wrapText="1"/>
    </xf>
    <xf numFmtId="0" fontId="14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9" fillId="5" borderId="19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vertical="center" wrapText="1"/>
    </xf>
    <xf numFmtId="43" fontId="14" fillId="0" borderId="5" xfId="0" applyNumberFormat="1" applyFont="1" applyBorder="1" applyAlignment="1">
      <alignment horizontal="center" vertical="center" wrapText="1"/>
    </xf>
    <xf numFmtId="4" fontId="14" fillId="2" borderId="5" xfId="0" applyNumberFormat="1" applyFont="1" applyFill="1" applyBorder="1" applyAlignment="1">
      <alignment horizontal="right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43" fontId="14" fillId="2" borderId="5" xfId="0" applyNumberFormat="1" applyFont="1" applyFill="1" applyBorder="1" applyAlignment="1">
      <alignment horizontal="right" vertical="center"/>
    </xf>
    <xf numFmtId="0" fontId="14" fillId="2" borderId="5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43" fontId="14" fillId="2" borderId="5" xfId="0" applyNumberFormat="1" applyFont="1" applyFill="1" applyBorder="1" applyAlignment="1">
      <alignment horizontal="center" vertical="center" wrapText="1"/>
    </xf>
    <xf numFmtId="4" fontId="14" fillId="2" borderId="5" xfId="0" applyNumberFormat="1" applyFont="1" applyFill="1" applyBorder="1" applyAlignment="1">
      <alignment horizontal="right" vertical="center" wrapText="1"/>
    </xf>
    <xf numFmtId="4" fontId="14" fillId="2" borderId="5" xfId="0" applyNumberFormat="1" applyFont="1" applyFill="1" applyBorder="1" applyAlignment="1">
      <alignment vertical="center" wrapText="1"/>
    </xf>
    <xf numFmtId="4" fontId="14" fillId="0" borderId="5" xfId="0" applyNumberFormat="1" applyFont="1" applyBorder="1" applyAlignment="1">
      <alignment horizontal="right" vertical="center" wrapText="1"/>
    </xf>
    <xf numFmtId="43" fontId="14" fillId="2" borderId="5" xfId="0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4" fontId="14" fillId="0" borderId="5" xfId="0" applyNumberFormat="1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" fontId="14" fillId="0" borderId="0" xfId="0" applyNumberFormat="1" applyFont="1"/>
    <xf numFmtId="0" fontId="14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9" fillId="0" borderId="0" xfId="0" applyFont="1"/>
    <xf numFmtId="0" fontId="14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3" fillId="0" borderId="0" xfId="0" applyFont="1" applyAlignment="1">
      <alignment vertical="top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top"/>
    </xf>
    <xf numFmtId="0" fontId="14" fillId="0" borderId="0" xfId="0" applyFont="1" applyAlignment="1">
      <alignment horizontal="left" wrapText="1"/>
    </xf>
    <xf numFmtId="0" fontId="19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4" fillId="3" borderId="5" xfId="0" applyFont="1" applyFill="1" applyBorder="1"/>
    <xf numFmtId="0" fontId="24" fillId="0" borderId="5" xfId="0" applyFont="1" applyBorder="1" applyAlignment="1">
      <alignment horizontal="center"/>
    </xf>
    <xf numFmtId="43" fontId="24" fillId="0" borderId="5" xfId="0" applyNumberFormat="1" applyFont="1" applyBorder="1"/>
    <xf numFmtId="43" fontId="25" fillId="0" borderId="5" xfId="0" applyNumberFormat="1" applyFont="1" applyBorder="1"/>
    <xf numFmtId="0" fontId="24" fillId="0" borderId="5" xfId="0" applyFont="1" applyBorder="1"/>
    <xf numFmtId="0" fontId="24" fillId="0" borderId="5" xfId="0" applyFont="1" applyBorder="1" applyAlignment="1">
      <alignment horizontal="center" vertical="center"/>
    </xf>
    <xf numFmtId="0" fontId="26" fillId="0" borderId="20" xfId="0" applyFont="1" applyBorder="1" applyAlignment="1">
      <alignment horizontal="left"/>
    </xf>
    <xf numFmtId="0" fontId="27" fillId="0" borderId="0" xfId="0" applyFont="1"/>
    <xf numFmtId="0" fontId="27" fillId="0" borderId="0" xfId="0" applyFont="1" applyAlignment="1">
      <alignment horizontal="center"/>
    </xf>
    <xf numFmtId="43" fontId="27" fillId="0" borderId="0" xfId="0" applyNumberFormat="1" applyFont="1"/>
    <xf numFmtId="43" fontId="26" fillId="0" borderId="0" xfId="0" applyNumberFormat="1" applyFont="1"/>
    <xf numFmtId="0" fontId="26" fillId="0" borderId="0" xfId="0" applyFont="1" applyAlignment="1">
      <alignment horizontal="left"/>
    </xf>
    <xf numFmtId="0" fontId="27" fillId="0" borderId="20" xfId="0" applyFont="1" applyBorder="1" applyAlignment="1">
      <alignment horizontal="left"/>
    </xf>
    <xf numFmtId="0" fontId="27" fillId="3" borderId="5" xfId="0" applyFont="1" applyFill="1" applyBorder="1"/>
    <xf numFmtId="0" fontId="27" fillId="0" borderId="5" xfId="0" applyFont="1" applyBorder="1" applyAlignment="1">
      <alignment horizontal="center"/>
    </xf>
    <xf numFmtId="43" fontId="27" fillId="0" borderId="5" xfId="0" applyNumberFormat="1" applyFont="1" applyBorder="1"/>
    <xf numFmtId="43" fontId="26" fillId="0" borderId="5" xfId="0" applyNumberFormat="1" applyFont="1" applyBorder="1"/>
    <xf numFmtId="0" fontId="28" fillId="0" borderId="20" xfId="0" applyFont="1" applyBorder="1" applyAlignment="1">
      <alignment horizontal="left"/>
    </xf>
    <xf numFmtId="0" fontId="28" fillId="3" borderId="5" xfId="0" applyFont="1" applyFill="1" applyBorder="1"/>
    <xf numFmtId="0" fontId="28" fillId="0" borderId="5" xfId="0" applyFont="1" applyBorder="1" applyAlignment="1">
      <alignment horizontal="center"/>
    </xf>
    <xf numFmtId="43" fontId="28" fillId="0" borderId="5" xfId="0" applyNumberFormat="1" applyFont="1" applyBorder="1"/>
    <xf numFmtId="43" fontId="29" fillId="0" borderId="5" xfId="0" applyNumberFormat="1" applyFont="1" applyBorder="1"/>
    <xf numFmtId="0" fontId="27" fillId="3" borderId="5" xfId="0" applyFont="1" applyFill="1" applyBorder="1" applyAlignment="1">
      <alignment horizontal="left" vertical="center"/>
    </xf>
    <xf numFmtId="0" fontId="27" fillId="3" borderId="5" xfId="0" applyFont="1" applyFill="1" applyBorder="1" applyAlignment="1">
      <alignment horizontal="left" vertical="center" wrapText="1"/>
    </xf>
    <xf numFmtId="0" fontId="27" fillId="0" borderId="0" xfId="0" applyFont="1" applyAlignment="1">
      <alignment horizontal="left"/>
    </xf>
    <xf numFmtId="0" fontId="27" fillId="3" borderId="7" xfId="0" applyFont="1" applyFill="1" applyBorder="1"/>
    <xf numFmtId="0" fontId="26" fillId="3" borderId="7" xfId="0" applyFont="1" applyFill="1" applyBorder="1"/>
    <xf numFmtId="0" fontId="27" fillId="0" borderId="5" xfId="0" applyFont="1" applyBorder="1" applyAlignment="1">
      <alignment horizontal="left"/>
    </xf>
    <xf numFmtId="0" fontId="23" fillId="0" borderId="0" xfId="0" applyFont="1" applyAlignment="1">
      <alignment horizontal="left" vertical="top"/>
    </xf>
    <xf numFmtId="0" fontId="30" fillId="0" borderId="0" xfId="0" applyFont="1"/>
    <xf numFmtId="164" fontId="30" fillId="0" borderId="0" xfId="0" applyNumberFormat="1" applyFont="1"/>
    <xf numFmtId="164" fontId="30" fillId="2" borderId="7" xfId="0" applyNumberFormat="1" applyFont="1" applyFill="1" applyBorder="1"/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30" fillId="0" borderId="0" xfId="0" quotePrefix="1" applyFont="1" applyAlignment="1">
      <alignment vertical="top"/>
    </xf>
    <xf numFmtId="164" fontId="14" fillId="0" borderId="3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vertical="top"/>
    </xf>
    <xf numFmtId="0" fontId="33" fillId="0" borderId="0" xfId="0" applyFont="1"/>
    <xf numFmtId="164" fontId="14" fillId="2" borderId="7" xfId="0" applyNumberFormat="1" applyFont="1" applyFill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top"/>
    </xf>
    <xf numFmtId="164" fontId="14" fillId="0" borderId="15" xfId="0" applyNumberFormat="1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vertical="center" wrapText="1"/>
    </xf>
    <xf numFmtId="164" fontId="14" fillId="9" borderId="16" xfId="0" applyNumberFormat="1" applyFont="1" applyFill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top" wrapText="1"/>
    </xf>
    <xf numFmtId="0" fontId="14" fillId="0" borderId="31" xfId="0" applyFont="1" applyBorder="1" applyAlignment="1">
      <alignment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wrapText="1"/>
    </xf>
    <xf numFmtId="0" fontId="34" fillId="10" borderId="16" xfId="0" applyFont="1" applyFill="1" applyBorder="1" applyAlignment="1">
      <alignment horizontal="left" vertical="top" wrapText="1"/>
    </xf>
    <xf numFmtId="0" fontId="31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vertical="top" wrapText="1"/>
    </xf>
    <xf numFmtId="164" fontId="35" fillId="0" borderId="3" xfId="0" applyNumberFormat="1" applyFont="1" applyBorder="1" applyAlignment="1">
      <alignment horizontal="center" vertical="top" wrapText="1"/>
    </xf>
    <xf numFmtId="164" fontId="35" fillId="0" borderId="5" xfId="0" applyNumberFormat="1" applyFont="1" applyBorder="1" applyAlignment="1">
      <alignment horizontal="center" vertical="top" wrapText="1"/>
    </xf>
    <xf numFmtId="164" fontId="31" fillId="0" borderId="5" xfId="0" applyNumberFormat="1" applyFont="1" applyBorder="1" applyAlignment="1">
      <alignment horizontal="center" vertical="top" wrapText="1"/>
    </xf>
    <xf numFmtId="164" fontId="35" fillId="2" borderId="7" xfId="0" applyNumberFormat="1" applyFont="1" applyFill="1" applyBorder="1" applyAlignment="1">
      <alignment horizontal="center" vertical="top" wrapText="1"/>
    </xf>
    <xf numFmtId="164" fontId="35" fillId="2" borderId="16" xfId="0" applyNumberFormat="1" applyFont="1" applyFill="1" applyBorder="1" applyAlignment="1">
      <alignment horizontal="center" vertical="top" wrapText="1"/>
    </xf>
    <xf numFmtId="0" fontId="18" fillId="0" borderId="3" xfId="0" applyFont="1" applyBorder="1" applyAlignment="1">
      <alignment vertical="top" wrapText="1"/>
    </xf>
    <xf numFmtId="164" fontId="31" fillId="0" borderId="3" xfId="0" applyNumberFormat="1" applyFont="1" applyBorder="1" applyAlignment="1">
      <alignment horizontal="center" vertical="top" wrapText="1"/>
    </xf>
    <xf numFmtId="0" fontId="14" fillId="0" borderId="3" xfId="0" applyFont="1" applyBorder="1" applyAlignment="1">
      <alignment vertical="top" wrapText="1"/>
    </xf>
    <xf numFmtId="0" fontId="34" fillId="11" borderId="16" xfId="0" applyFont="1" applyFill="1" applyBorder="1" applyAlignment="1">
      <alignment horizontal="left" vertical="top" wrapText="1"/>
    </xf>
    <xf numFmtId="0" fontId="35" fillId="11" borderId="16" xfId="0" applyFont="1" applyFill="1" applyBorder="1" applyAlignment="1">
      <alignment horizontal="left" vertical="top" wrapText="1"/>
    </xf>
    <xf numFmtId="0" fontId="14" fillId="11" borderId="16" xfId="0" applyFont="1" applyFill="1" applyBorder="1" applyAlignment="1">
      <alignment vertical="top" wrapText="1"/>
    </xf>
    <xf numFmtId="164" fontId="35" fillId="11" borderId="16" xfId="0" applyNumberFormat="1" applyFont="1" applyFill="1" applyBorder="1" applyAlignment="1">
      <alignment horizontal="center" vertical="top" wrapText="1"/>
    </xf>
    <xf numFmtId="164" fontId="35" fillId="11" borderId="5" xfId="0" applyNumberFormat="1" applyFont="1" applyFill="1" applyBorder="1" applyAlignment="1">
      <alignment horizontal="center" vertical="top" wrapText="1"/>
    </xf>
    <xf numFmtId="0" fontId="34" fillId="12" borderId="16" xfId="0" applyFont="1" applyFill="1" applyBorder="1" applyAlignment="1">
      <alignment horizontal="left" vertical="top" wrapText="1"/>
    </xf>
    <xf numFmtId="0" fontId="35" fillId="12" borderId="16" xfId="0" applyFont="1" applyFill="1" applyBorder="1" applyAlignment="1">
      <alignment horizontal="left" vertical="top" wrapText="1"/>
    </xf>
    <xf numFmtId="0" fontId="14" fillId="12" borderId="16" xfId="0" applyFont="1" applyFill="1" applyBorder="1" applyAlignment="1">
      <alignment vertical="top" wrapText="1"/>
    </xf>
    <xf numFmtId="164" fontId="35" fillId="12" borderId="16" xfId="0" applyNumberFormat="1" applyFont="1" applyFill="1" applyBorder="1" applyAlignment="1">
      <alignment horizontal="center" vertical="top" wrapText="1"/>
    </xf>
    <xf numFmtId="164" fontId="35" fillId="12" borderId="5" xfId="0" applyNumberFormat="1" applyFont="1" applyFill="1" applyBorder="1" applyAlignment="1">
      <alignment horizontal="center" vertical="top" wrapText="1"/>
    </xf>
    <xf numFmtId="0" fontId="34" fillId="13" borderId="16" xfId="0" applyFont="1" applyFill="1" applyBorder="1" applyAlignment="1">
      <alignment horizontal="left" vertical="top" wrapText="1"/>
    </xf>
    <xf numFmtId="0" fontId="35" fillId="13" borderId="16" xfId="0" applyFont="1" applyFill="1" applyBorder="1" applyAlignment="1">
      <alignment horizontal="left" vertical="top" wrapText="1"/>
    </xf>
    <xf numFmtId="0" fontId="19" fillId="13" borderId="16" xfId="0" applyFont="1" applyFill="1" applyBorder="1" applyAlignment="1">
      <alignment vertical="top" wrapText="1"/>
    </xf>
    <xf numFmtId="164" fontId="35" fillId="13" borderId="16" xfId="0" applyNumberFormat="1" applyFont="1" applyFill="1" applyBorder="1" applyAlignment="1">
      <alignment horizontal="center" vertical="top" wrapText="1"/>
    </xf>
    <xf numFmtId="164" fontId="35" fillId="13" borderId="5" xfId="0" applyNumberFormat="1" applyFont="1" applyFill="1" applyBorder="1" applyAlignment="1">
      <alignment horizontal="center" vertical="top" wrapText="1"/>
    </xf>
    <xf numFmtId="0" fontId="34" fillId="14" borderId="16" xfId="0" applyFont="1" applyFill="1" applyBorder="1" applyAlignment="1">
      <alignment horizontal="left" vertical="top" wrapText="1"/>
    </xf>
    <xf numFmtId="0" fontId="35" fillId="14" borderId="16" xfId="0" applyFont="1" applyFill="1" applyBorder="1" applyAlignment="1">
      <alignment horizontal="left" vertical="top" wrapText="1"/>
    </xf>
    <xf numFmtId="0" fontId="19" fillId="14" borderId="16" xfId="0" applyFont="1" applyFill="1" applyBorder="1" applyAlignment="1">
      <alignment vertical="top" wrapText="1"/>
    </xf>
    <xf numFmtId="164" fontId="35" fillId="14" borderId="16" xfId="0" applyNumberFormat="1" applyFont="1" applyFill="1" applyBorder="1" applyAlignment="1">
      <alignment horizontal="center" vertical="top" wrapText="1"/>
    </xf>
    <xf numFmtId="164" fontId="35" fillId="14" borderId="5" xfId="0" applyNumberFormat="1" applyFont="1" applyFill="1" applyBorder="1" applyAlignment="1">
      <alignment horizontal="center" vertical="top" wrapText="1"/>
    </xf>
    <xf numFmtId="0" fontId="34" fillId="15" borderId="16" xfId="0" applyFont="1" applyFill="1" applyBorder="1" applyAlignment="1">
      <alignment horizontal="left" vertical="top" wrapText="1"/>
    </xf>
    <xf numFmtId="0" fontId="35" fillId="15" borderId="16" xfId="0" applyFont="1" applyFill="1" applyBorder="1" applyAlignment="1">
      <alignment horizontal="left" vertical="top" wrapText="1"/>
    </xf>
    <xf numFmtId="0" fontId="14" fillId="15" borderId="16" xfId="0" applyFont="1" applyFill="1" applyBorder="1" applyAlignment="1">
      <alignment vertical="top" wrapText="1"/>
    </xf>
    <xf numFmtId="164" fontId="35" fillId="15" borderId="16" xfId="0" applyNumberFormat="1" applyFont="1" applyFill="1" applyBorder="1" applyAlignment="1">
      <alignment horizontal="center" vertical="top" wrapText="1"/>
    </xf>
    <xf numFmtId="164" fontId="35" fillId="15" borderId="5" xfId="0" applyNumberFormat="1" applyFont="1" applyFill="1" applyBorder="1" applyAlignment="1">
      <alignment horizontal="center" vertical="top" wrapText="1"/>
    </xf>
    <xf numFmtId="0" fontId="34" fillId="16" borderId="16" xfId="0" applyFont="1" applyFill="1" applyBorder="1" applyAlignment="1">
      <alignment horizontal="left" vertical="top" wrapText="1"/>
    </xf>
    <xf numFmtId="0" fontId="35" fillId="16" borderId="16" xfId="0" applyFont="1" applyFill="1" applyBorder="1" applyAlignment="1">
      <alignment horizontal="left" vertical="top" wrapText="1"/>
    </xf>
    <xf numFmtId="0" fontId="19" fillId="16" borderId="16" xfId="0" applyFont="1" applyFill="1" applyBorder="1" applyAlignment="1">
      <alignment vertical="top" wrapText="1"/>
    </xf>
    <xf numFmtId="164" fontId="35" fillId="16" borderId="16" xfId="0" applyNumberFormat="1" applyFont="1" applyFill="1" applyBorder="1" applyAlignment="1">
      <alignment horizontal="center" vertical="top" wrapText="1"/>
    </xf>
    <xf numFmtId="164" fontId="35" fillId="16" borderId="5" xfId="0" applyNumberFormat="1" applyFont="1" applyFill="1" applyBorder="1" applyAlignment="1">
      <alignment horizontal="center" vertical="top" wrapText="1"/>
    </xf>
    <xf numFmtId="0" fontId="34" fillId="17" borderId="16" xfId="0" applyFont="1" applyFill="1" applyBorder="1" applyAlignment="1">
      <alignment horizontal="left" vertical="top" wrapText="1"/>
    </xf>
    <xf numFmtId="0" fontId="35" fillId="17" borderId="16" xfId="0" applyFont="1" applyFill="1" applyBorder="1" applyAlignment="1">
      <alignment horizontal="left" vertical="top" wrapText="1"/>
    </xf>
    <xf numFmtId="0" fontId="19" fillId="17" borderId="16" xfId="0" applyFont="1" applyFill="1" applyBorder="1" applyAlignment="1">
      <alignment vertical="top" wrapText="1"/>
    </xf>
    <xf numFmtId="164" fontId="35" fillId="17" borderId="16" xfId="0" applyNumberFormat="1" applyFont="1" applyFill="1" applyBorder="1" applyAlignment="1">
      <alignment horizontal="center" vertical="top" wrapText="1"/>
    </xf>
    <xf numFmtId="164" fontId="35" fillId="17" borderId="5" xfId="0" applyNumberFormat="1" applyFont="1" applyFill="1" applyBorder="1" applyAlignment="1">
      <alignment horizontal="center" vertical="top" wrapText="1"/>
    </xf>
    <xf numFmtId="0" fontId="34" fillId="18" borderId="16" xfId="0" applyFont="1" applyFill="1" applyBorder="1" applyAlignment="1">
      <alignment horizontal="left" vertical="top" wrapText="1"/>
    </xf>
    <xf numFmtId="0" fontId="35" fillId="18" borderId="16" xfId="0" applyFont="1" applyFill="1" applyBorder="1" applyAlignment="1">
      <alignment horizontal="left" vertical="top" wrapText="1"/>
    </xf>
    <xf numFmtId="0" fontId="19" fillId="18" borderId="16" xfId="0" applyFont="1" applyFill="1" applyBorder="1" applyAlignment="1">
      <alignment vertical="top" wrapText="1"/>
    </xf>
    <xf numFmtId="164" fontId="35" fillId="18" borderId="16" xfId="0" applyNumberFormat="1" applyFont="1" applyFill="1" applyBorder="1" applyAlignment="1">
      <alignment horizontal="center" vertical="top" wrapText="1"/>
    </xf>
    <xf numFmtId="164" fontId="35" fillId="18" borderId="5" xfId="0" applyNumberFormat="1" applyFont="1" applyFill="1" applyBorder="1" applyAlignment="1">
      <alignment horizontal="center" vertical="top" wrapText="1"/>
    </xf>
    <xf numFmtId="0" fontId="19" fillId="12" borderId="16" xfId="0" applyFont="1" applyFill="1" applyBorder="1" applyAlignment="1">
      <alignment vertical="top" wrapText="1"/>
    </xf>
    <xf numFmtId="164" fontId="19" fillId="15" borderId="16" xfId="0" applyNumberFormat="1" applyFont="1" applyFill="1" applyBorder="1" applyAlignment="1">
      <alignment horizontal="center" vertical="top" wrapText="1"/>
    </xf>
    <xf numFmtId="0" fontId="14" fillId="16" borderId="16" xfId="0" applyFont="1" applyFill="1" applyBorder="1" applyAlignment="1">
      <alignment vertical="top" wrapText="1"/>
    </xf>
    <xf numFmtId="0" fontId="36" fillId="13" borderId="16" xfId="0" applyFont="1" applyFill="1" applyBorder="1" applyAlignment="1">
      <alignment vertical="top" wrapText="1"/>
    </xf>
    <xf numFmtId="164" fontId="34" fillId="17" borderId="5" xfId="0" applyNumberFormat="1" applyFont="1" applyFill="1" applyBorder="1" applyAlignment="1">
      <alignment horizontal="center" vertical="top"/>
    </xf>
    <xf numFmtId="0" fontId="19" fillId="11" borderId="16" xfId="0" applyFont="1" applyFill="1" applyBorder="1" applyAlignment="1">
      <alignment vertical="top" wrapText="1"/>
    </xf>
    <xf numFmtId="164" fontId="37" fillId="11" borderId="5" xfId="0" applyNumberFormat="1" applyFont="1" applyFill="1" applyBorder="1" applyAlignment="1">
      <alignment horizontal="center" vertical="top" wrapText="1"/>
    </xf>
    <xf numFmtId="0" fontId="19" fillId="15" borderId="16" xfId="0" applyFont="1" applyFill="1" applyBorder="1" applyAlignment="1">
      <alignment vertical="top" wrapText="1"/>
    </xf>
    <xf numFmtId="0" fontId="34" fillId="8" borderId="16" xfId="0" applyFont="1" applyFill="1" applyBorder="1" applyAlignment="1">
      <alignment horizontal="left" vertical="top" wrapText="1"/>
    </xf>
    <xf numFmtId="0" fontId="31" fillId="8" borderId="16" xfId="0" applyFont="1" applyFill="1" applyBorder="1" applyAlignment="1">
      <alignment horizontal="left" vertical="top" wrapText="1"/>
    </xf>
    <xf numFmtId="0" fontId="19" fillId="8" borderId="16" xfId="0" applyFont="1" applyFill="1" applyBorder="1" applyAlignment="1">
      <alignment vertical="top" wrapText="1"/>
    </xf>
    <xf numFmtId="164" fontId="35" fillId="8" borderId="16" xfId="0" applyNumberFormat="1" applyFont="1" applyFill="1" applyBorder="1" applyAlignment="1">
      <alignment horizontal="center" vertical="top" wrapText="1"/>
    </xf>
    <xf numFmtId="164" fontId="35" fillId="8" borderId="5" xfId="0" applyNumberFormat="1" applyFont="1" applyFill="1" applyBorder="1" applyAlignment="1">
      <alignment horizontal="center" vertical="top" wrapText="1"/>
    </xf>
    <xf numFmtId="164" fontId="35" fillId="8" borderId="7" xfId="0" applyNumberFormat="1" applyFont="1" applyFill="1" applyBorder="1" applyAlignment="1">
      <alignment horizontal="center" vertical="top" wrapText="1"/>
    </xf>
    <xf numFmtId="0" fontId="18" fillId="11" borderId="16" xfId="0" applyFont="1" applyFill="1" applyBorder="1" applyAlignment="1">
      <alignment vertical="top" wrapText="1"/>
    </xf>
    <xf numFmtId="0" fontId="36" fillId="12" borderId="16" xfId="0" applyFont="1" applyFill="1" applyBorder="1" applyAlignment="1">
      <alignment vertical="top" wrapText="1"/>
    </xf>
    <xf numFmtId="0" fontId="18" fillId="16" borderId="16" xfId="0" applyFont="1" applyFill="1" applyBorder="1" applyAlignment="1">
      <alignment vertical="top" wrapText="1"/>
    </xf>
    <xf numFmtId="0" fontId="36" fillId="17" borderId="16" xfId="0" applyFont="1" applyFill="1" applyBorder="1" applyAlignment="1">
      <alignment vertical="top" wrapText="1"/>
    </xf>
    <xf numFmtId="0" fontId="36" fillId="18" borderId="16" xfId="0" applyFont="1" applyFill="1" applyBorder="1" applyAlignment="1">
      <alignment vertical="top" wrapText="1"/>
    </xf>
    <xf numFmtId="0" fontId="14" fillId="14" borderId="16" xfId="0" applyFont="1" applyFill="1" applyBorder="1" applyAlignment="1">
      <alignment vertical="top" wrapText="1"/>
    </xf>
    <xf numFmtId="0" fontId="14" fillId="17" borderId="16" xfId="0" applyFont="1" applyFill="1" applyBorder="1" applyAlignment="1">
      <alignment vertical="top" wrapText="1"/>
    </xf>
    <xf numFmtId="0" fontId="38" fillId="19" borderId="16" xfId="0" applyFont="1" applyFill="1" applyBorder="1" applyAlignment="1">
      <alignment horizontal="left" vertical="top" wrapText="1"/>
    </xf>
    <xf numFmtId="0" fontId="35" fillId="19" borderId="16" xfId="0" applyFont="1" applyFill="1" applyBorder="1" applyAlignment="1">
      <alignment horizontal="left" vertical="top" wrapText="1"/>
    </xf>
    <xf numFmtId="0" fontId="18" fillId="19" borderId="16" xfId="0" applyFont="1" applyFill="1" applyBorder="1" applyAlignment="1">
      <alignment vertical="top" wrapText="1"/>
    </xf>
    <xf numFmtId="164" fontId="35" fillId="19" borderId="16" xfId="0" applyNumberFormat="1" applyFont="1" applyFill="1" applyBorder="1" applyAlignment="1">
      <alignment horizontal="center" vertical="top" wrapText="1"/>
    </xf>
    <xf numFmtId="164" fontId="35" fillId="19" borderId="5" xfId="0" applyNumberFormat="1" applyFont="1" applyFill="1" applyBorder="1" applyAlignment="1">
      <alignment horizontal="center" vertical="top" wrapText="1"/>
    </xf>
    <xf numFmtId="0" fontId="14" fillId="13" borderId="16" xfId="0" applyFont="1" applyFill="1" applyBorder="1" applyAlignment="1">
      <alignment vertical="top" wrapText="1"/>
    </xf>
    <xf numFmtId="0" fontId="14" fillId="18" borderId="16" xfId="0" applyFont="1" applyFill="1" applyBorder="1" applyAlignment="1">
      <alignment vertical="top" wrapText="1"/>
    </xf>
    <xf numFmtId="0" fontId="30" fillId="20" borderId="33" xfId="0" applyFont="1" applyFill="1" applyBorder="1" applyAlignment="1">
      <alignment vertical="top"/>
    </xf>
    <xf numFmtId="0" fontId="23" fillId="20" borderId="33" xfId="0" applyFont="1" applyFill="1" applyBorder="1" applyAlignment="1">
      <alignment vertical="top"/>
    </xf>
    <xf numFmtId="164" fontId="30" fillId="20" borderId="33" xfId="0" applyNumberFormat="1" applyFont="1" applyFill="1" applyBorder="1" applyAlignment="1">
      <alignment vertical="top"/>
    </xf>
    <xf numFmtId="164" fontId="23" fillId="20" borderId="33" xfId="0" applyNumberFormat="1" applyFont="1" applyFill="1" applyBorder="1" applyAlignment="1">
      <alignment horizontal="center" vertical="top" wrapText="1"/>
    </xf>
    <xf numFmtId="164" fontId="23" fillId="2" borderId="7" xfId="0" applyNumberFormat="1" applyFont="1" applyFill="1" applyBorder="1" applyAlignment="1">
      <alignment horizontal="center" vertical="top" wrapText="1"/>
    </xf>
    <xf numFmtId="0" fontId="30" fillId="11" borderId="34" xfId="0" applyFont="1" applyFill="1" applyBorder="1" applyAlignment="1">
      <alignment vertical="top"/>
    </xf>
    <xf numFmtId="0" fontId="23" fillId="11" borderId="34" xfId="0" applyFont="1" applyFill="1" applyBorder="1" applyAlignment="1">
      <alignment vertical="top" wrapText="1"/>
    </xf>
    <xf numFmtId="0" fontId="30" fillId="11" borderId="34" xfId="0" applyFont="1" applyFill="1" applyBorder="1" applyAlignment="1">
      <alignment vertical="top" wrapText="1"/>
    </xf>
    <xf numFmtId="164" fontId="30" fillId="11" borderId="34" xfId="0" applyNumberFormat="1" applyFont="1" applyFill="1" applyBorder="1" applyAlignment="1">
      <alignment vertical="top"/>
    </xf>
    <xf numFmtId="164" fontId="30" fillId="11" borderId="34" xfId="0" applyNumberFormat="1" applyFont="1" applyFill="1" applyBorder="1"/>
    <xf numFmtId="164" fontId="23" fillId="11" borderId="34" xfId="0" applyNumberFormat="1" applyFont="1" applyFill="1" applyBorder="1" applyAlignment="1">
      <alignment horizontal="center" vertical="top" wrapText="1"/>
    </xf>
    <xf numFmtId="0" fontId="30" fillId="12" borderId="34" xfId="0" applyFont="1" applyFill="1" applyBorder="1" applyAlignment="1">
      <alignment vertical="top"/>
    </xf>
    <xf numFmtId="0" fontId="23" fillId="12" borderId="34" xfId="0" applyFont="1" applyFill="1" applyBorder="1" applyAlignment="1">
      <alignment vertical="top" wrapText="1"/>
    </xf>
    <xf numFmtId="0" fontId="30" fillId="12" borderId="34" xfId="0" applyFont="1" applyFill="1" applyBorder="1" applyAlignment="1">
      <alignment vertical="top" wrapText="1"/>
    </xf>
    <xf numFmtId="164" fontId="30" fillId="12" borderId="34" xfId="0" applyNumberFormat="1" applyFont="1" applyFill="1" applyBorder="1" applyAlignment="1">
      <alignment vertical="top"/>
    </xf>
    <xf numFmtId="164" fontId="23" fillId="12" borderId="34" xfId="0" applyNumberFormat="1" applyFont="1" applyFill="1" applyBorder="1" applyAlignment="1">
      <alignment horizontal="center" vertical="top" wrapText="1"/>
    </xf>
    <xf numFmtId="0" fontId="30" fillId="13" borderId="34" xfId="0" applyFont="1" applyFill="1" applyBorder="1" applyAlignment="1">
      <alignment vertical="top"/>
    </xf>
    <xf numFmtId="0" fontId="23" fillId="13" borderId="34" xfId="0" applyFont="1" applyFill="1" applyBorder="1" applyAlignment="1">
      <alignment vertical="top" wrapText="1"/>
    </xf>
    <xf numFmtId="0" fontId="30" fillId="13" borderId="34" xfId="0" applyFont="1" applyFill="1" applyBorder="1" applyAlignment="1">
      <alignment vertical="top" wrapText="1"/>
    </xf>
    <xf numFmtId="164" fontId="30" fillId="13" borderId="34" xfId="0" applyNumberFormat="1" applyFont="1" applyFill="1" applyBorder="1" applyAlignment="1">
      <alignment vertical="top"/>
    </xf>
    <xf numFmtId="164" fontId="23" fillId="13" borderId="34" xfId="0" applyNumberFormat="1" applyFont="1" applyFill="1" applyBorder="1" applyAlignment="1">
      <alignment horizontal="center" vertical="top" wrapText="1"/>
    </xf>
    <xf numFmtId="0" fontId="30" fillId="14" borderId="34" xfId="0" applyFont="1" applyFill="1" applyBorder="1" applyAlignment="1">
      <alignment vertical="top"/>
    </xf>
    <xf numFmtId="0" fontId="23" fillId="14" borderId="34" xfId="0" applyFont="1" applyFill="1" applyBorder="1" applyAlignment="1">
      <alignment vertical="top" wrapText="1"/>
    </xf>
    <xf numFmtId="0" fontId="30" fillId="14" borderId="34" xfId="0" applyFont="1" applyFill="1" applyBorder="1" applyAlignment="1">
      <alignment vertical="top" wrapText="1"/>
    </xf>
    <xf numFmtId="164" fontId="30" fillId="14" borderId="34" xfId="0" applyNumberFormat="1" applyFont="1" applyFill="1" applyBorder="1" applyAlignment="1">
      <alignment vertical="top"/>
    </xf>
    <xf numFmtId="164" fontId="23" fillId="14" borderId="34" xfId="0" applyNumberFormat="1" applyFont="1" applyFill="1" applyBorder="1" applyAlignment="1">
      <alignment horizontal="center" vertical="top" wrapText="1"/>
    </xf>
    <xf numFmtId="0" fontId="30" fillId="15" borderId="34" xfId="0" applyFont="1" applyFill="1" applyBorder="1" applyAlignment="1">
      <alignment vertical="top"/>
    </xf>
    <xf numFmtId="0" fontId="23" fillId="15" borderId="34" xfId="0" applyFont="1" applyFill="1" applyBorder="1" applyAlignment="1">
      <alignment vertical="top" wrapText="1"/>
    </xf>
    <xf numFmtId="0" fontId="30" fillId="15" borderId="34" xfId="0" applyFont="1" applyFill="1" applyBorder="1" applyAlignment="1">
      <alignment vertical="top" wrapText="1"/>
    </xf>
    <xf numFmtId="164" fontId="30" fillId="15" borderId="34" xfId="0" applyNumberFormat="1" applyFont="1" applyFill="1" applyBorder="1" applyAlignment="1">
      <alignment vertical="top"/>
    </xf>
    <xf numFmtId="164" fontId="23" fillId="15" borderId="34" xfId="0" applyNumberFormat="1" applyFont="1" applyFill="1" applyBorder="1" applyAlignment="1">
      <alignment horizontal="center" vertical="top" wrapText="1"/>
    </xf>
    <xf numFmtId="0" fontId="30" fillId="16" borderId="34" xfId="0" applyFont="1" applyFill="1" applyBorder="1" applyAlignment="1">
      <alignment vertical="top"/>
    </xf>
    <xf numFmtId="0" fontId="23" fillId="16" borderId="34" xfId="0" applyFont="1" applyFill="1" applyBorder="1" applyAlignment="1">
      <alignment vertical="top" wrapText="1"/>
    </xf>
    <xf numFmtId="0" fontId="30" fillId="16" borderId="34" xfId="0" applyFont="1" applyFill="1" applyBorder="1" applyAlignment="1">
      <alignment vertical="top" wrapText="1"/>
    </xf>
    <xf numFmtId="164" fontId="30" fillId="16" borderId="34" xfId="0" applyNumberFormat="1" applyFont="1" applyFill="1" applyBorder="1" applyAlignment="1">
      <alignment vertical="top"/>
    </xf>
    <xf numFmtId="164" fontId="23" fillId="16" borderId="34" xfId="0" applyNumberFormat="1" applyFont="1" applyFill="1" applyBorder="1" applyAlignment="1">
      <alignment horizontal="center" vertical="top" wrapText="1"/>
    </xf>
    <xf numFmtId="0" fontId="30" fillId="17" borderId="34" xfId="0" applyFont="1" applyFill="1" applyBorder="1" applyAlignment="1">
      <alignment vertical="top"/>
    </xf>
    <xf numFmtId="0" fontId="23" fillId="17" borderId="34" xfId="0" applyFont="1" applyFill="1" applyBorder="1" applyAlignment="1">
      <alignment vertical="top" wrapText="1"/>
    </xf>
    <xf numFmtId="0" fontId="30" fillId="17" borderId="34" xfId="0" applyFont="1" applyFill="1" applyBorder="1" applyAlignment="1">
      <alignment vertical="top" wrapText="1"/>
    </xf>
    <xf numFmtId="164" fontId="30" fillId="17" borderId="34" xfId="0" applyNumberFormat="1" applyFont="1" applyFill="1" applyBorder="1" applyAlignment="1">
      <alignment vertical="top"/>
    </xf>
    <xf numFmtId="164" fontId="23" fillId="17" borderId="34" xfId="0" applyNumberFormat="1" applyFont="1" applyFill="1" applyBorder="1" applyAlignment="1">
      <alignment horizontal="center" vertical="top" wrapText="1"/>
    </xf>
    <xf numFmtId="164" fontId="30" fillId="17" borderId="34" xfId="0" applyNumberFormat="1" applyFont="1" applyFill="1" applyBorder="1" applyAlignment="1">
      <alignment horizontal="center" vertical="top" wrapText="1"/>
    </xf>
    <xf numFmtId="0" fontId="30" fillId="18" borderId="34" xfId="0" applyFont="1" applyFill="1" applyBorder="1" applyAlignment="1">
      <alignment vertical="top"/>
    </xf>
    <xf numFmtId="0" fontId="23" fillId="18" borderId="34" xfId="0" applyFont="1" applyFill="1" applyBorder="1" applyAlignment="1">
      <alignment vertical="top" wrapText="1"/>
    </xf>
    <xf numFmtId="0" fontId="30" fillId="18" borderId="34" xfId="0" applyFont="1" applyFill="1" applyBorder="1" applyAlignment="1">
      <alignment vertical="top" wrapText="1"/>
    </xf>
    <xf numFmtId="164" fontId="30" fillId="18" borderId="34" xfId="0" applyNumberFormat="1" applyFont="1" applyFill="1" applyBorder="1" applyAlignment="1">
      <alignment vertical="top"/>
    </xf>
    <xf numFmtId="164" fontId="23" fillId="18" borderId="34" xfId="0" applyNumberFormat="1" applyFont="1" applyFill="1" applyBorder="1" applyAlignment="1">
      <alignment horizontal="center" vertical="top" wrapText="1"/>
    </xf>
    <xf numFmtId="0" fontId="35" fillId="20" borderId="16" xfId="0" applyFont="1" applyFill="1" applyBorder="1" applyAlignment="1">
      <alignment horizontal="left" vertical="top" wrapText="1"/>
    </xf>
    <xf numFmtId="0" fontId="19" fillId="20" borderId="16" xfId="0" applyFont="1" applyFill="1" applyBorder="1" applyAlignment="1">
      <alignment vertical="top" wrapText="1"/>
    </xf>
    <xf numFmtId="164" fontId="35" fillId="20" borderId="16" xfId="0" applyNumberFormat="1" applyFont="1" applyFill="1" applyBorder="1" applyAlignment="1">
      <alignment horizontal="center" vertical="top" wrapText="1"/>
    </xf>
    <xf numFmtId="164" fontId="35" fillId="20" borderId="5" xfId="0" applyNumberFormat="1" applyFont="1" applyFill="1" applyBorder="1" applyAlignment="1">
      <alignment horizontal="center" vertical="top" wrapText="1"/>
    </xf>
    <xf numFmtId="0" fontId="14" fillId="11" borderId="5" xfId="0" applyFont="1" applyFill="1" applyBorder="1" applyAlignment="1">
      <alignment horizontal="left" vertical="top" wrapText="1"/>
    </xf>
    <xf numFmtId="164" fontId="14" fillId="11" borderId="16" xfId="0" applyNumberFormat="1" applyFont="1" applyFill="1" applyBorder="1" applyAlignment="1">
      <alignment horizontal="center" vertical="center" wrapText="1"/>
    </xf>
    <xf numFmtId="0" fontId="19" fillId="13" borderId="16" xfId="0" applyFont="1" applyFill="1" applyBorder="1" applyAlignment="1">
      <alignment horizontal="left" vertical="top" wrapText="1"/>
    </xf>
    <xf numFmtId="0" fontId="34" fillId="20" borderId="16" xfId="0" applyFont="1" applyFill="1" applyBorder="1" applyAlignment="1">
      <alignment horizontal="left" vertical="top" wrapText="1"/>
    </xf>
    <xf numFmtId="0" fontId="38" fillId="20" borderId="16" xfId="0" applyFont="1" applyFill="1" applyBorder="1" applyAlignment="1">
      <alignment horizontal="left" vertical="top" wrapText="1"/>
    </xf>
    <xf numFmtId="0" fontId="14" fillId="20" borderId="16" xfId="0" applyFont="1" applyFill="1" applyBorder="1" applyAlignment="1">
      <alignment vertical="top" wrapText="1"/>
    </xf>
    <xf numFmtId="0" fontId="34" fillId="19" borderId="16" xfId="0" applyFont="1" applyFill="1" applyBorder="1" applyAlignment="1">
      <alignment horizontal="left" vertical="top" wrapText="1"/>
    </xf>
    <xf numFmtId="0" fontId="14" fillId="19" borderId="16" xfId="0" applyFont="1" applyFill="1" applyBorder="1" applyAlignment="1">
      <alignment vertical="top" wrapText="1"/>
    </xf>
    <xf numFmtId="0" fontId="39" fillId="11" borderId="16" xfId="0" applyFont="1" applyFill="1" applyBorder="1" applyAlignment="1">
      <alignment horizontal="left" vertical="top" wrapText="1"/>
    </xf>
    <xf numFmtId="0" fontId="39" fillId="13" borderId="16" xfId="0" applyFont="1" applyFill="1" applyBorder="1" applyAlignment="1">
      <alignment horizontal="left" vertical="top" wrapText="1"/>
    </xf>
    <xf numFmtId="4" fontId="14" fillId="11" borderId="16" xfId="0" applyNumberFormat="1" applyFont="1" applyFill="1" applyBorder="1" applyAlignment="1">
      <alignment horizontal="left" vertical="top" wrapText="1"/>
    </xf>
    <xf numFmtId="4" fontId="14" fillId="12" borderId="16" xfId="0" applyNumberFormat="1" applyFont="1" applyFill="1" applyBorder="1" applyAlignment="1">
      <alignment horizontal="left" vertical="top" wrapText="1"/>
    </xf>
    <xf numFmtId="4" fontId="14" fillId="13" borderId="16" xfId="0" applyNumberFormat="1" applyFont="1" applyFill="1" applyBorder="1" applyAlignment="1">
      <alignment horizontal="left" vertical="top" wrapText="1"/>
    </xf>
    <xf numFmtId="0" fontId="19" fillId="14" borderId="16" xfId="0" applyFont="1" applyFill="1" applyBorder="1" applyAlignment="1">
      <alignment horizontal="left" vertical="top" wrapText="1"/>
    </xf>
    <xf numFmtId="0" fontId="14" fillId="15" borderId="16" xfId="0" applyFont="1" applyFill="1" applyBorder="1" applyAlignment="1">
      <alignment horizontal="left" vertical="top" wrapText="1"/>
    </xf>
    <xf numFmtId="0" fontId="14" fillId="16" borderId="16" xfId="0" applyFont="1" applyFill="1" applyBorder="1" applyAlignment="1">
      <alignment horizontal="left" vertical="top" wrapText="1"/>
    </xf>
    <xf numFmtId="0" fontId="14" fillId="17" borderId="16" xfId="0" applyFont="1" applyFill="1" applyBorder="1" applyAlignment="1">
      <alignment horizontal="left" vertical="top" wrapText="1"/>
    </xf>
    <xf numFmtId="0" fontId="14" fillId="18" borderId="16" xfId="0" applyFont="1" applyFill="1" applyBorder="1" applyAlignment="1">
      <alignment horizontal="left" vertical="top" wrapText="1"/>
    </xf>
    <xf numFmtId="0" fontId="23" fillId="0" borderId="18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164" fontId="23" fillId="0" borderId="10" xfId="0" applyNumberFormat="1" applyFont="1" applyBorder="1" applyAlignment="1">
      <alignment vertical="top"/>
    </xf>
    <xf numFmtId="164" fontId="23" fillId="2" borderId="10" xfId="0" applyNumberFormat="1" applyFont="1" applyFill="1" applyBorder="1" applyAlignment="1">
      <alignment vertical="top"/>
    </xf>
    <xf numFmtId="0" fontId="40" fillId="0" borderId="0" xfId="0" applyFont="1" applyAlignment="1">
      <alignment vertical="top"/>
    </xf>
    <xf numFmtId="164" fontId="14" fillId="0" borderId="0" xfId="0" applyNumberFormat="1" applyFont="1" applyAlignment="1">
      <alignment vertical="top"/>
    </xf>
    <xf numFmtId="164" fontId="19" fillId="0" borderId="0" xfId="0" applyNumberFormat="1" applyFont="1" applyAlignment="1">
      <alignment vertical="top"/>
    </xf>
    <xf numFmtId="164" fontId="14" fillId="2" borderId="7" xfId="0" applyNumberFormat="1" applyFont="1" applyFill="1" applyBorder="1" applyAlignment="1">
      <alignment vertical="top"/>
    </xf>
    <xf numFmtId="0" fontId="41" fillId="0" borderId="0" xfId="0" applyFont="1" applyAlignment="1">
      <alignment vertical="top"/>
    </xf>
    <xf numFmtId="43" fontId="30" fillId="0" borderId="0" xfId="0" applyNumberFormat="1" applyFont="1" applyAlignment="1">
      <alignment horizontal="right" vertical="top"/>
    </xf>
    <xf numFmtId="0" fontId="30" fillId="0" borderId="11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 wrapText="1"/>
    </xf>
    <xf numFmtId="43" fontId="42" fillId="0" borderId="0" xfId="0" applyNumberFormat="1" applyFont="1" applyAlignment="1">
      <alignment horizontal="right" vertical="top"/>
    </xf>
    <xf numFmtId="0" fontId="23" fillId="0" borderId="35" xfId="0" applyFont="1" applyBorder="1" applyAlignment="1">
      <alignment horizontal="left" vertical="top"/>
    </xf>
    <xf numFmtId="0" fontId="30" fillId="0" borderId="0" xfId="0" applyFont="1" applyAlignment="1">
      <alignment horizontal="right" vertical="top"/>
    </xf>
    <xf numFmtId="43" fontId="30" fillId="0" borderId="18" xfId="0" applyNumberFormat="1" applyFont="1" applyBorder="1" applyAlignment="1">
      <alignment horizontal="right" vertical="top"/>
    </xf>
    <xf numFmtId="164" fontId="14" fillId="0" borderId="0" xfId="0" applyNumberFormat="1" applyFont="1" applyAlignment="1">
      <alignment horizontal="left" vertical="top"/>
    </xf>
    <xf numFmtId="164" fontId="30" fillId="0" borderId="0" xfId="0" applyNumberFormat="1" applyFont="1" applyAlignment="1">
      <alignment vertical="top"/>
    </xf>
    <xf numFmtId="164" fontId="19" fillId="0" borderId="0" xfId="0" applyNumberFormat="1" applyFont="1" applyAlignment="1">
      <alignment horizontal="left" vertical="top"/>
    </xf>
    <xf numFmtId="43" fontId="30" fillId="0" borderId="11" xfId="0" applyNumberFormat="1" applyFont="1" applyBorder="1" applyAlignment="1">
      <alignment horizontal="right" vertical="top"/>
    </xf>
    <xf numFmtId="164" fontId="19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164" fontId="14" fillId="0" borderId="0" xfId="0" applyNumberFormat="1" applyFont="1" applyAlignment="1">
      <alignment vertical="top" wrapText="1"/>
    </xf>
    <xf numFmtId="164" fontId="19" fillId="0" borderId="0" xfId="0" applyNumberFormat="1" applyFont="1" applyAlignment="1">
      <alignment horizontal="right" vertical="top"/>
    </xf>
    <xf numFmtId="4" fontId="19" fillId="19" borderId="16" xfId="0" applyNumberFormat="1" applyFont="1" applyFill="1" applyBorder="1" applyAlignment="1">
      <alignment horizontal="right" vertical="top" wrapText="1"/>
    </xf>
    <xf numFmtId="4" fontId="35" fillId="19" borderId="16" xfId="0" applyNumberFormat="1" applyFont="1" applyFill="1" applyBorder="1" applyAlignment="1">
      <alignment horizontal="right" vertical="top" wrapText="1"/>
    </xf>
    <xf numFmtId="164" fontId="19" fillId="11" borderId="16" xfId="0" applyNumberFormat="1" applyFont="1" applyFill="1" applyBorder="1" applyAlignment="1">
      <alignment horizontal="center" vertical="top" wrapText="1"/>
    </xf>
    <xf numFmtId="164" fontId="19" fillId="12" borderId="16" xfId="0" applyNumberFormat="1" applyFont="1" applyFill="1" applyBorder="1" applyAlignment="1">
      <alignment horizontal="center" vertical="top" wrapText="1"/>
    </xf>
    <xf numFmtId="164" fontId="19" fillId="13" borderId="16" xfId="0" applyNumberFormat="1" applyFont="1" applyFill="1" applyBorder="1" applyAlignment="1">
      <alignment horizontal="center" vertical="top" wrapText="1"/>
    </xf>
    <xf numFmtId="164" fontId="19" fillId="14" borderId="16" xfId="0" applyNumberFormat="1" applyFont="1" applyFill="1" applyBorder="1" applyAlignment="1">
      <alignment horizontal="center" vertical="top" wrapText="1"/>
    </xf>
    <xf numFmtId="0" fontId="28" fillId="0" borderId="0" xfId="0" applyFont="1" applyAlignment="1">
      <alignment vertical="top"/>
    </xf>
    <xf numFmtId="164" fontId="19" fillId="16" borderId="16" xfId="0" applyNumberFormat="1" applyFont="1" applyFill="1" applyBorder="1" applyAlignment="1">
      <alignment horizontal="center" vertical="top" wrapText="1"/>
    </xf>
    <xf numFmtId="164" fontId="19" fillId="17" borderId="16" xfId="0" applyNumberFormat="1" applyFont="1" applyFill="1" applyBorder="1" applyAlignment="1">
      <alignment horizontal="center" vertical="top" wrapText="1"/>
    </xf>
    <xf numFmtId="164" fontId="19" fillId="18" borderId="16" xfId="0" applyNumberFormat="1" applyFont="1" applyFill="1" applyBorder="1" applyAlignment="1">
      <alignment horizontal="center" vertical="top" wrapText="1"/>
    </xf>
    <xf numFmtId="4" fontId="19" fillId="21" borderId="5" xfId="0" applyNumberFormat="1" applyFont="1" applyFill="1" applyBorder="1" applyAlignment="1">
      <alignment vertical="top"/>
    </xf>
    <xf numFmtId="4" fontId="35" fillId="21" borderId="5" xfId="0" applyNumberFormat="1" applyFont="1" applyFill="1" applyBorder="1" applyAlignment="1">
      <alignment vertical="top"/>
    </xf>
    <xf numFmtId="4" fontId="35" fillId="21" borderId="5" xfId="0" applyNumberFormat="1" applyFont="1" applyFill="1" applyBorder="1" applyAlignment="1">
      <alignment horizontal="center" vertical="top" wrapText="1"/>
    </xf>
    <xf numFmtId="0" fontId="35" fillId="0" borderId="0" xfId="0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4" fontId="18" fillId="0" borderId="0" xfId="0" applyNumberFormat="1" applyFont="1" applyAlignment="1">
      <alignment vertical="top"/>
    </xf>
    <xf numFmtId="164" fontId="18" fillId="0" borderId="0" xfId="0" applyNumberFormat="1" applyFont="1" applyAlignment="1">
      <alignment vertical="top"/>
    </xf>
    <xf numFmtId="164" fontId="14" fillId="0" borderId="0" xfId="0" applyNumberFormat="1" applyFont="1"/>
    <xf numFmtId="164" fontId="14" fillId="2" borderId="7" xfId="0" applyNumberFormat="1" applyFont="1" applyFill="1" applyBorder="1"/>
    <xf numFmtId="0" fontId="14" fillId="2" borderId="7" xfId="0" applyFont="1" applyFill="1" applyBorder="1"/>
    <xf numFmtId="164" fontId="35" fillId="2" borderId="5" xfId="0" applyNumberFormat="1" applyFont="1" applyFill="1" applyBorder="1" applyAlignment="1">
      <alignment horizontal="center" vertical="top" wrapText="1"/>
    </xf>
    <xf numFmtId="0" fontId="19" fillId="19" borderId="16" xfId="0" applyFont="1" applyFill="1" applyBorder="1" applyAlignment="1">
      <alignment vertical="top" wrapText="1"/>
    </xf>
    <xf numFmtId="164" fontId="19" fillId="15" borderId="5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/>
    <xf numFmtId="0" fontId="1" fillId="0" borderId="8" xfId="0" applyFont="1" applyBorder="1" applyAlignment="1">
      <alignment horizontal="right" vertical="top" wrapText="1"/>
    </xf>
    <xf numFmtId="0" fontId="5" fillId="0" borderId="9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4" xfId="0" applyFont="1" applyBorder="1"/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5" fillId="0" borderId="14" xfId="0" applyFont="1" applyBorder="1"/>
    <xf numFmtId="0" fontId="4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 wrapText="1"/>
    </xf>
    <xf numFmtId="0" fontId="5" fillId="0" borderId="15" xfId="0" applyFont="1" applyBorder="1"/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43" fontId="19" fillId="2" borderId="6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3" fontId="14" fillId="2" borderId="1" xfId="0" applyNumberFormat="1" applyFont="1" applyFill="1" applyBorder="1" applyAlignment="1">
      <alignment horizontal="center" vertical="center" wrapText="1"/>
    </xf>
    <xf numFmtId="43" fontId="14" fillId="2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/>
    <xf numFmtId="0" fontId="19" fillId="4" borderId="6" xfId="0" applyFont="1" applyFill="1" applyBorder="1" applyAlignment="1">
      <alignment horizontal="center"/>
    </xf>
    <xf numFmtId="43" fontId="14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43" fontId="19" fillId="0" borderId="6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top"/>
    </xf>
    <xf numFmtId="164" fontId="14" fillId="0" borderId="4" xfId="0" applyNumberFormat="1" applyFont="1" applyBorder="1" applyAlignment="1">
      <alignment horizontal="center" vertical="top"/>
    </xf>
    <xf numFmtId="0" fontId="5" fillId="0" borderId="27" xfId="0" applyFont="1" applyBorder="1"/>
    <xf numFmtId="0" fontId="5" fillId="0" borderId="11" xfId="0" applyFont="1" applyBorder="1"/>
    <xf numFmtId="164" fontId="14" fillId="0" borderId="6" xfId="0" applyNumberFormat="1" applyFont="1" applyBorder="1" applyAlignment="1">
      <alignment horizontal="center" vertical="top"/>
    </xf>
    <xf numFmtId="164" fontId="14" fillId="0" borderId="6" xfId="0" applyNumberFormat="1" applyFont="1" applyBorder="1" applyAlignment="1">
      <alignment horizontal="center" vertical="center" wrapText="1"/>
    </xf>
    <xf numFmtId="164" fontId="14" fillId="0" borderId="25" xfId="0" applyNumberFormat="1" applyFont="1" applyBorder="1" applyAlignment="1">
      <alignment horizontal="center" vertical="center" wrapText="1"/>
    </xf>
    <xf numFmtId="0" fontId="5" fillId="0" borderId="29" xfId="0" applyFont="1" applyBorder="1"/>
    <xf numFmtId="164" fontId="14" fillId="9" borderId="28" xfId="0" applyNumberFormat="1" applyFont="1" applyFill="1" applyBorder="1" applyAlignment="1">
      <alignment horizontal="center" vertical="center" wrapText="1"/>
    </xf>
    <xf numFmtId="0" fontId="5" fillId="0" borderId="30" xfId="0" applyFont="1" applyBorder="1"/>
    <xf numFmtId="164" fontId="14" fillId="0" borderId="4" xfId="0" applyNumberFormat="1" applyFont="1" applyBorder="1" applyAlignment="1">
      <alignment horizontal="center" vertical="top" wrapText="1"/>
    </xf>
    <xf numFmtId="164" fontId="14" fillId="0" borderId="15" xfId="0" applyNumberFormat="1" applyFont="1" applyBorder="1" applyAlignment="1">
      <alignment horizontal="center" vertical="top" wrapText="1"/>
    </xf>
    <xf numFmtId="164" fontId="14" fillId="0" borderId="15" xfId="0" applyNumberFormat="1" applyFont="1" applyBorder="1" applyAlignment="1">
      <alignment horizontal="right" vertical="center" wrapText="1"/>
    </xf>
    <xf numFmtId="164" fontId="14" fillId="0" borderId="15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5" fillId="0" borderId="26" xfId="0" applyFont="1" applyBorder="1"/>
    <xf numFmtId="164" fontId="30" fillId="0" borderId="22" xfId="0" applyNumberFormat="1" applyFont="1" applyBorder="1" applyAlignment="1">
      <alignment horizontal="center" vertical="top"/>
    </xf>
    <xf numFmtId="0" fontId="5" fillId="0" borderId="23" xfId="0" applyFont="1" applyBorder="1"/>
    <xf numFmtId="0" fontId="5" fillId="0" borderId="24" xfId="0" applyFont="1" applyBorder="1"/>
    <xf numFmtId="164" fontId="23" fillId="0" borderId="22" xfId="0" applyNumberFormat="1" applyFont="1" applyBorder="1" applyAlignment="1">
      <alignment horizontal="center" vertical="top"/>
    </xf>
  </cellXfs>
  <cellStyles count="1">
    <cellStyle name="Normal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95950" cy="1504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05475" cy="1562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47625</xdr:rowOff>
    </xdr:from>
    <xdr:ext cx="5715000" cy="1524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26"/>
  <sheetViews>
    <sheetView showGridLines="0" workbookViewId="0"/>
  </sheetViews>
  <sheetFormatPr defaultColWidth="12.625" defaultRowHeight="15" customHeight="1" x14ac:dyDescent="0.2"/>
  <cols>
    <col min="1" max="1" width="43.125" customWidth="1"/>
    <col min="2" max="2" width="23.625" customWidth="1"/>
    <col min="3" max="3" width="41.125" customWidth="1"/>
    <col min="4" max="4" width="34.125" customWidth="1"/>
    <col min="5" max="5" width="35" customWidth="1"/>
    <col min="6" max="6" width="40.375" customWidth="1"/>
    <col min="7" max="26" width="8" customWidth="1"/>
  </cols>
  <sheetData>
    <row r="1" spans="1:26" ht="19.5" customHeight="1" x14ac:dyDescent="0.2">
      <c r="A1" s="1"/>
      <c r="B1" s="1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">
      <c r="A2" s="1"/>
      <c r="B2" s="1"/>
      <c r="C2" s="2"/>
      <c r="D2" s="2"/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">
      <c r="A3" s="1"/>
      <c r="B3" s="1"/>
      <c r="C3" s="2"/>
      <c r="D3" s="2"/>
      <c r="E3" s="2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">
      <c r="A4" s="1"/>
      <c r="B4" s="1"/>
      <c r="C4" s="2"/>
      <c r="D4" s="2"/>
      <c r="E4" s="2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">
      <c r="A5" s="1"/>
      <c r="B5" s="1"/>
      <c r="C5" s="2"/>
      <c r="D5" s="2"/>
      <c r="E5" s="2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">
      <c r="A6" s="1"/>
      <c r="B6" s="1"/>
      <c r="C6" s="2"/>
      <c r="D6" s="2"/>
      <c r="E6" s="2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">
      <c r="A7" s="1" t="s">
        <v>0</v>
      </c>
      <c r="B7" s="1"/>
      <c r="C7" s="2"/>
      <c r="D7" s="2"/>
      <c r="E7" s="2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">
      <c r="A8" s="1" t="s">
        <v>1</v>
      </c>
      <c r="B8" s="1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">
      <c r="A9" s="1"/>
      <c r="B9" s="1"/>
      <c r="C9" s="2"/>
      <c r="D9" s="2"/>
      <c r="E9" s="2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x14ac:dyDescent="0.2">
      <c r="A10" s="4" t="s">
        <v>2</v>
      </c>
      <c r="B10" s="5" t="s">
        <v>3</v>
      </c>
      <c r="C10" s="6"/>
      <c r="D10" s="6"/>
      <c r="E10" s="6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">
      <c r="A11" s="5" t="s">
        <v>4</v>
      </c>
      <c r="B11" s="5" t="s">
        <v>5</v>
      </c>
      <c r="C11" s="6"/>
      <c r="D11" s="6"/>
      <c r="E11" s="6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2">
      <c r="A12" s="5" t="s">
        <v>6</v>
      </c>
      <c r="B12" s="5" t="s">
        <v>7</v>
      </c>
      <c r="C12" s="6"/>
      <c r="D12" s="6"/>
      <c r="E12" s="6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hidden="1" customHeight="1" x14ac:dyDescent="0.2">
      <c r="A13" s="6" t="s">
        <v>8</v>
      </c>
      <c r="B13" s="6"/>
      <c r="C13" s="6"/>
      <c r="D13" s="6"/>
      <c r="E13" s="6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hidden="1" customHeight="1" x14ac:dyDescent="0.2">
      <c r="A14" s="6" t="s">
        <v>9</v>
      </c>
      <c r="B14" s="6"/>
      <c r="C14" s="6"/>
      <c r="D14" s="6"/>
      <c r="E14" s="6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hidden="1" customHeight="1" x14ac:dyDescent="0.2">
      <c r="A15" s="6" t="s">
        <v>10</v>
      </c>
      <c r="B15" s="6"/>
      <c r="C15" s="6"/>
      <c r="D15" s="6"/>
      <c r="E15" s="6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75" hidden="1" customHeight="1" x14ac:dyDescent="0.2">
      <c r="A16" s="6" t="s">
        <v>11</v>
      </c>
      <c r="B16" s="6"/>
      <c r="C16" s="6"/>
      <c r="D16" s="6"/>
      <c r="E16" s="6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hidden="1" customHeight="1" x14ac:dyDescent="0.2">
      <c r="A17" s="6" t="s">
        <v>12</v>
      </c>
      <c r="B17" s="6"/>
      <c r="C17" s="6"/>
      <c r="D17" s="6"/>
      <c r="E17" s="6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.75" customHeight="1" x14ac:dyDescent="0.2">
      <c r="A18" s="6"/>
      <c r="B18" s="6"/>
      <c r="C18" s="6"/>
      <c r="D18" s="6"/>
      <c r="E18" s="6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">
      <c r="A19" s="396" t="s">
        <v>13</v>
      </c>
      <c r="B19" s="396" t="s">
        <v>14</v>
      </c>
      <c r="C19" s="396" t="s">
        <v>15</v>
      </c>
      <c r="D19" s="396" t="s">
        <v>16</v>
      </c>
      <c r="E19" s="397" t="s">
        <v>17</v>
      </c>
      <c r="F19" s="392" t="s">
        <v>18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35.25" customHeight="1" x14ac:dyDescent="0.2">
      <c r="A20" s="393"/>
      <c r="B20" s="393"/>
      <c r="C20" s="393"/>
      <c r="D20" s="393"/>
      <c r="E20" s="398"/>
      <c r="F20" s="39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10" t="s">
        <v>19</v>
      </c>
      <c r="B21" s="11" t="s">
        <v>20</v>
      </c>
      <c r="C21" s="12">
        <v>4500000</v>
      </c>
      <c r="D21" s="11" t="s">
        <v>21</v>
      </c>
      <c r="E21" s="13" t="s">
        <v>22</v>
      </c>
      <c r="F21" s="14" t="s">
        <v>23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2">
      <c r="A22" s="16" t="s">
        <v>24</v>
      </c>
      <c r="B22" s="11"/>
      <c r="C22" s="12"/>
      <c r="D22" s="11"/>
      <c r="E22" s="13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2">
      <c r="A23" s="13" t="s">
        <v>25</v>
      </c>
      <c r="B23" s="11" t="s">
        <v>20</v>
      </c>
      <c r="C23" s="12">
        <v>3000000</v>
      </c>
      <c r="D23" s="11" t="s">
        <v>21</v>
      </c>
      <c r="E23" s="13" t="s">
        <v>26</v>
      </c>
      <c r="F23" s="14" t="s">
        <v>23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2">
      <c r="A24" s="10" t="s">
        <v>27</v>
      </c>
      <c r="B24" s="11"/>
      <c r="C24" s="12"/>
      <c r="D24" s="11"/>
      <c r="E24" s="13" t="s">
        <v>28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30" x14ac:dyDescent="0.2">
      <c r="A25" s="10" t="s">
        <v>29</v>
      </c>
      <c r="B25" s="11"/>
      <c r="C25" s="12"/>
      <c r="D25" s="11"/>
      <c r="E25" s="13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45" x14ac:dyDescent="0.2">
      <c r="A26" s="10" t="s">
        <v>30</v>
      </c>
      <c r="B26" s="11" t="s">
        <v>31</v>
      </c>
      <c r="C26" s="12">
        <v>825796.8</v>
      </c>
      <c r="D26" s="11" t="s">
        <v>21</v>
      </c>
      <c r="E26" s="13" t="s">
        <v>32</v>
      </c>
      <c r="F26" s="14" t="s">
        <v>33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45" x14ac:dyDescent="0.2">
      <c r="A27" s="10" t="s">
        <v>34</v>
      </c>
      <c r="B27" s="11" t="s">
        <v>31</v>
      </c>
      <c r="C27" s="12">
        <v>825796.8</v>
      </c>
      <c r="D27" s="11" t="s">
        <v>21</v>
      </c>
      <c r="E27" s="13" t="s">
        <v>32</v>
      </c>
      <c r="F27" s="14" t="s">
        <v>33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45" x14ac:dyDescent="0.2">
      <c r="A28" s="10" t="s">
        <v>35</v>
      </c>
      <c r="B28" s="11" t="s">
        <v>31</v>
      </c>
      <c r="C28" s="12">
        <v>672840</v>
      </c>
      <c r="D28" s="11" t="s">
        <v>21</v>
      </c>
      <c r="E28" s="13" t="s">
        <v>32</v>
      </c>
      <c r="F28" s="14" t="s">
        <v>33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45" x14ac:dyDescent="0.2">
      <c r="A29" s="10" t="s">
        <v>36</v>
      </c>
      <c r="B29" s="11" t="s">
        <v>31</v>
      </c>
      <c r="C29" s="12">
        <v>672840</v>
      </c>
      <c r="D29" s="11" t="s">
        <v>21</v>
      </c>
      <c r="E29" s="13" t="s">
        <v>32</v>
      </c>
      <c r="F29" s="14" t="s">
        <v>33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45" x14ac:dyDescent="0.2">
      <c r="A30" s="10" t="s">
        <v>37</v>
      </c>
      <c r="B30" s="11" t="s">
        <v>31</v>
      </c>
      <c r="C30" s="12">
        <v>304257.59999999998</v>
      </c>
      <c r="D30" s="11" t="s">
        <v>21</v>
      </c>
      <c r="E30" s="13" t="s">
        <v>32</v>
      </c>
      <c r="F30" s="14" t="s">
        <v>33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45" x14ac:dyDescent="0.2">
      <c r="A31" s="10" t="s">
        <v>38</v>
      </c>
      <c r="B31" s="11" t="s">
        <v>31</v>
      </c>
      <c r="C31" s="12">
        <v>284313.59999999998</v>
      </c>
      <c r="D31" s="11" t="s">
        <v>21</v>
      </c>
      <c r="E31" s="13" t="s">
        <v>32</v>
      </c>
      <c r="F31" s="14" t="s">
        <v>33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45" x14ac:dyDescent="0.2">
      <c r="A32" s="10" t="s">
        <v>39</v>
      </c>
      <c r="B32" s="11" t="s">
        <v>31</v>
      </c>
      <c r="C32" s="12">
        <v>527313.60000000009</v>
      </c>
      <c r="D32" s="11" t="s">
        <v>21</v>
      </c>
      <c r="E32" s="13" t="s">
        <v>32</v>
      </c>
      <c r="F32" s="14" t="s">
        <v>33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45" x14ac:dyDescent="0.2">
      <c r="A33" s="10" t="s">
        <v>40</v>
      </c>
      <c r="B33" s="11" t="s">
        <v>31</v>
      </c>
      <c r="C33" s="12">
        <v>527313.60000000009</v>
      </c>
      <c r="D33" s="11" t="s">
        <v>21</v>
      </c>
      <c r="E33" s="13" t="s">
        <v>32</v>
      </c>
      <c r="F33" s="14" t="s">
        <v>33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45" x14ac:dyDescent="0.2">
      <c r="A34" s="10" t="s">
        <v>41</v>
      </c>
      <c r="B34" s="11" t="s">
        <v>31</v>
      </c>
      <c r="C34" s="12">
        <v>527313.60000000009</v>
      </c>
      <c r="D34" s="11" t="s">
        <v>21</v>
      </c>
      <c r="E34" s="13" t="s">
        <v>32</v>
      </c>
      <c r="F34" s="14" t="s">
        <v>33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45" x14ac:dyDescent="0.2">
      <c r="A35" s="10" t="s">
        <v>42</v>
      </c>
      <c r="B35" s="11" t="s">
        <v>31</v>
      </c>
      <c r="C35" s="12">
        <v>527313.60000000009</v>
      </c>
      <c r="D35" s="11" t="s">
        <v>21</v>
      </c>
      <c r="E35" s="13" t="s">
        <v>32</v>
      </c>
      <c r="F35" s="14" t="s">
        <v>33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45" x14ac:dyDescent="0.2">
      <c r="A36" s="10" t="s">
        <v>43</v>
      </c>
      <c r="B36" s="11" t="s">
        <v>31</v>
      </c>
      <c r="C36" s="12">
        <v>527313.60000000009</v>
      </c>
      <c r="D36" s="11" t="s">
        <v>21</v>
      </c>
      <c r="E36" s="13" t="s">
        <v>32</v>
      </c>
      <c r="F36" s="14" t="s">
        <v>33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45" x14ac:dyDescent="0.2">
      <c r="A37" s="10" t="s">
        <v>44</v>
      </c>
      <c r="B37" s="11" t="s">
        <v>31</v>
      </c>
      <c r="C37" s="12">
        <v>304257.59999999998</v>
      </c>
      <c r="D37" s="11" t="s">
        <v>21</v>
      </c>
      <c r="E37" s="13" t="s">
        <v>32</v>
      </c>
      <c r="F37" s="14" t="s">
        <v>33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45" x14ac:dyDescent="0.2">
      <c r="A38" s="10" t="s">
        <v>45</v>
      </c>
      <c r="B38" s="11" t="s">
        <v>31</v>
      </c>
      <c r="C38" s="12">
        <v>388800</v>
      </c>
      <c r="D38" s="11" t="s">
        <v>21</v>
      </c>
      <c r="E38" s="13" t="s">
        <v>32</v>
      </c>
      <c r="F38" s="14" t="s">
        <v>33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45" x14ac:dyDescent="0.2">
      <c r="A39" s="10" t="s">
        <v>46</v>
      </c>
      <c r="B39" s="11" t="s">
        <v>31</v>
      </c>
      <c r="C39" s="12">
        <v>388800</v>
      </c>
      <c r="D39" s="11" t="s">
        <v>21</v>
      </c>
      <c r="E39" s="13" t="s">
        <v>32</v>
      </c>
      <c r="F39" s="14" t="s">
        <v>33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45" x14ac:dyDescent="0.2">
      <c r="A40" s="10" t="s">
        <v>47</v>
      </c>
      <c r="B40" s="11" t="s">
        <v>31</v>
      </c>
      <c r="C40" s="12">
        <v>388800</v>
      </c>
      <c r="D40" s="11" t="s">
        <v>21</v>
      </c>
      <c r="E40" s="13" t="s">
        <v>32</v>
      </c>
      <c r="F40" s="14" t="s">
        <v>33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45" x14ac:dyDescent="0.2">
      <c r="A41" s="10" t="s">
        <v>48</v>
      </c>
      <c r="B41" s="11" t="s">
        <v>31</v>
      </c>
      <c r="C41" s="12">
        <v>527313.60000000009</v>
      </c>
      <c r="D41" s="11" t="s">
        <v>21</v>
      </c>
      <c r="E41" s="13" t="s">
        <v>32</v>
      </c>
      <c r="F41" s="14" t="s">
        <v>33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30" x14ac:dyDescent="0.2">
      <c r="A42" s="10" t="s">
        <v>49</v>
      </c>
      <c r="B42" s="11" t="s">
        <v>50</v>
      </c>
      <c r="C42" s="12">
        <v>150000</v>
      </c>
      <c r="D42" s="11" t="s">
        <v>21</v>
      </c>
      <c r="E42" s="13" t="s">
        <v>51</v>
      </c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30" x14ac:dyDescent="0.2">
      <c r="A43" s="10" t="s">
        <v>52</v>
      </c>
      <c r="B43" s="11" t="s">
        <v>53</v>
      </c>
      <c r="C43" s="12">
        <v>150000</v>
      </c>
      <c r="D43" s="11" t="s">
        <v>21</v>
      </c>
      <c r="E43" s="13" t="s">
        <v>51</v>
      </c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30" x14ac:dyDescent="0.2">
      <c r="A44" s="10" t="s">
        <v>54</v>
      </c>
      <c r="B44" s="11" t="s">
        <v>20</v>
      </c>
      <c r="C44" s="12">
        <v>600000</v>
      </c>
      <c r="D44" s="11" t="s">
        <v>21</v>
      </c>
      <c r="E44" s="13" t="s">
        <v>55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30" x14ac:dyDescent="0.2">
      <c r="A45" s="10" t="s">
        <v>56</v>
      </c>
      <c r="B45" s="11" t="s">
        <v>20</v>
      </c>
      <c r="C45" s="12">
        <v>1200000</v>
      </c>
      <c r="D45" s="11" t="s">
        <v>21</v>
      </c>
      <c r="E45" s="13" t="s">
        <v>55</v>
      </c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">
      <c r="A46" s="10" t="s">
        <v>57</v>
      </c>
      <c r="B46" s="11"/>
      <c r="C46" s="12"/>
      <c r="D46" s="11"/>
      <c r="E46" s="13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30" x14ac:dyDescent="0.2">
      <c r="A47" s="10" t="s">
        <v>58</v>
      </c>
      <c r="B47" s="11" t="s">
        <v>20</v>
      </c>
      <c r="C47" s="12">
        <v>1500000</v>
      </c>
      <c r="D47" s="11" t="s">
        <v>21</v>
      </c>
      <c r="E47" s="13" t="s">
        <v>59</v>
      </c>
      <c r="F47" s="1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30" x14ac:dyDescent="0.2">
      <c r="A48" s="10" t="s">
        <v>60</v>
      </c>
      <c r="B48" s="11" t="s">
        <v>20</v>
      </c>
      <c r="C48" s="12">
        <v>12000000</v>
      </c>
      <c r="D48" s="11" t="s">
        <v>21</v>
      </c>
      <c r="E48" s="13" t="s">
        <v>55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30" x14ac:dyDescent="0.2">
      <c r="A49" s="10" t="s">
        <v>61</v>
      </c>
      <c r="B49" s="11" t="s">
        <v>20</v>
      </c>
      <c r="C49" s="12">
        <v>5000000</v>
      </c>
      <c r="D49" s="11" t="s">
        <v>21</v>
      </c>
      <c r="E49" s="13" t="s">
        <v>55</v>
      </c>
      <c r="F49" s="14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90" x14ac:dyDescent="0.2">
      <c r="A50" s="10" t="s">
        <v>62</v>
      </c>
      <c r="B50" s="11" t="s">
        <v>20</v>
      </c>
      <c r="C50" s="12">
        <v>500000</v>
      </c>
      <c r="D50" s="11" t="s">
        <v>21</v>
      </c>
      <c r="E50" s="13" t="s">
        <v>63</v>
      </c>
      <c r="F50" s="17" t="s">
        <v>64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9.5" customHeight="1" x14ac:dyDescent="0.2">
      <c r="A51" s="394" t="s">
        <v>65</v>
      </c>
      <c r="B51" s="395"/>
      <c r="C51" s="18">
        <f>SUM(C21:C50)</f>
        <v>36820384</v>
      </c>
      <c r="D51" s="19"/>
      <c r="E51" s="20"/>
      <c r="F51" s="2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2">
      <c r="A52" s="22"/>
      <c r="B52" s="2"/>
      <c r="C52" s="2"/>
      <c r="D52" s="2"/>
      <c r="E52" s="2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2" t="s">
        <v>66</v>
      </c>
      <c r="B53" s="2"/>
      <c r="C53" s="2"/>
      <c r="D53" s="2"/>
      <c r="E53" s="2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2">
      <c r="A54" s="6"/>
      <c r="B54" s="2"/>
      <c r="C54" s="2"/>
      <c r="D54" s="2"/>
      <c r="E54" s="2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2">
      <c r="A55" s="5" t="s">
        <v>67</v>
      </c>
      <c r="B55" s="2"/>
      <c r="C55" s="5" t="s">
        <v>68</v>
      </c>
      <c r="D55" s="2"/>
      <c r="E55" s="6" t="s">
        <v>69</v>
      </c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2">
      <c r="A56" s="5"/>
      <c r="B56" s="2"/>
      <c r="C56" s="5"/>
      <c r="D56" s="2"/>
      <c r="E56" s="2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2">
      <c r="A57" s="5"/>
      <c r="B57" s="2"/>
      <c r="C57" s="5"/>
      <c r="D57" s="2"/>
      <c r="E57" s="2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2">
      <c r="A58" s="23"/>
      <c r="B58" s="2"/>
      <c r="C58" s="24"/>
      <c r="D58" s="2"/>
      <c r="E58" s="25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2">
      <c r="A59" s="26" t="s">
        <v>70</v>
      </c>
      <c r="B59" s="2"/>
      <c r="C59" s="26" t="s">
        <v>71</v>
      </c>
      <c r="D59" s="2"/>
      <c r="E59" s="26" t="s">
        <v>72</v>
      </c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">
      <c r="A60" s="6" t="s">
        <v>73</v>
      </c>
      <c r="B60" s="2"/>
      <c r="C60" s="5" t="s">
        <v>74</v>
      </c>
      <c r="D60" s="2"/>
      <c r="E60" s="6" t="s">
        <v>75</v>
      </c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2">
      <c r="A61" s="6" t="s">
        <v>5</v>
      </c>
      <c r="B61" s="2"/>
      <c r="C61" s="5"/>
      <c r="D61" s="2"/>
      <c r="E61" s="26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2">
      <c r="A62" s="6"/>
      <c r="B62" s="2"/>
      <c r="C62" s="2"/>
      <c r="D62" s="2"/>
      <c r="E62" s="6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2">
      <c r="A63" s="6" t="s">
        <v>76</v>
      </c>
      <c r="B63" s="2"/>
      <c r="C63" s="2" t="s">
        <v>77</v>
      </c>
      <c r="D63" s="2"/>
      <c r="E63" s="2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2">
      <c r="A64" s="6"/>
      <c r="B64" s="2"/>
      <c r="C64" s="2"/>
      <c r="D64" s="2"/>
      <c r="E64" s="2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2">
      <c r="A65" s="6"/>
      <c r="B65" s="2"/>
      <c r="C65" s="2"/>
      <c r="D65" s="2"/>
      <c r="E65" s="2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7"/>
      <c r="B66" s="2"/>
      <c r="C66" s="25"/>
      <c r="D66" s="2"/>
      <c r="E66" s="2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6" t="s">
        <v>78</v>
      </c>
      <c r="B67" s="6"/>
      <c r="C67" s="26" t="s">
        <v>79</v>
      </c>
      <c r="D67" s="2"/>
      <c r="E67" s="2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2">
      <c r="A68" s="6" t="s">
        <v>80</v>
      </c>
      <c r="B68" s="6"/>
      <c r="C68" s="6" t="s">
        <v>80</v>
      </c>
      <c r="D68" s="2"/>
      <c r="E68" s="2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2">
      <c r="A69" s="6" t="s">
        <v>5</v>
      </c>
      <c r="B69" s="6"/>
      <c r="C69" s="6" t="s">
        <v>81</v>
      </c>
      <c r="D69" s="2"/>
      <c r="E69" s="2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2">
      <c r="A70" s="6"/>
      <c r="B70" s="2"/>
      <c r="C70" s="2"/>
      <c r="D70" s="2"/>
      <c r="E70" s="2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2">
      <c r="A71" s="6"/>
      <c r="B71" s="2"/>
      <c r="C71" s="2"/>
      <c r="D71" s="2"/>
      <c r="E71" s="2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2">
      <c r="A72" s="6"/>
      <c r="B72" s="2"/>
      <c r="C72" s="2"/>
      <c r="D72" s="2"/>
      <c r="E72" s="2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2">
      <c r="A73" s="6"/>
      <c r="B73" s="2"/>
      <c r="C73" s="2"/>
      <c r="D73" s="2"/>
      <c r="E73" s="2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2">
      <c r="A74" s="6"/>
      <c r="B74" s="2"/>
      <c r="C74" s="2"/>
      <c r="D74" s="2"/>
      <c r="E74" s="2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2">
      <c r="A75" s="6"/>
      <c r="B75" s="2"/>
      <c r="C75" s="2"/>
      <c r="D75" s="2"/>
      <c r="E75" s="2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2">
      <c r="A76" s="6"/>
      <c r="B76" s="2"/>
      <c r="C76" s="2"/>
      <c r="D76" s="2"/>
      <c r="E76" s="2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2">
      <c r="A77" s="6"/>
      <c r="B77" s="2"/>
      <c r="C77" s="2"/>
      <c r="D77" s="2"/>
      <c r="E77" s="2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2">
      <c r="A78" s="6"/>
      <c r="B78" s="2"/>
      <c r="C78" s="2"/>
      <c r="D78" s="2"/>
      <c r="E78" s="2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2">
      <c r="A79" s="6"/>
      <c r="B79" s="2"/>
      <c r="C79" s="2"/>
      <c r="D79" s="2"/>
      <c r="E79" s="2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2">
      <c r="A80" s="6"/>
      <c r="B80" s="2"/>
      <c r="C80" s="2"/>
      <c r="D80" s="2"/>
      <c r="E80" s="2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2">
      <c r="A81" s="6"/>
      <c r="B81" s="2"/>
      <c r="C81" s="2"/>
      <c r="D81" s="2"/>
      <c r="E81" s="2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2">
      <c r="A82" s="6"/>
      <c r="B82" s="2"/>
      <c r="C82" s="2"/>
      <c r="D82" s="2"/>
      <c r="E82" s="2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2">
      <c r="A83" s="6"/>
      <c r="B83" s="2"/>
      <c r="C83" s="2"/>
      <c r="D83" s="2"/>
      <c r="E83" s="2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2">
      <c r="A84" s="6"/>
      <c r="B84" s="2"/>
      <c r="C84" s="2"/>
      <c r="D84" s="2"/>
      <c r="E84" s="2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2">
      <c r="A85" s="6"/>
      <c r="B85" s="2"/>
      <c r="C85" s="2"/>
      <c r="D85" s="2"/>
      <c r="E85" s="2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2">
      <c r="A86" s="6"/>
      <c r="B86" s="2"/>
      <c r="C86" s="2"/>
      <c r="D86" s="2"/>
      <c r="E86" s="2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2">
      <c r="A87" s="6"/>
      <c r="B87" s="2"/>
      <c r="C87" s="2"/>
      <c r="D87" s="2"/>
      <c r="E87" s="2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2">
      <c r="A88" s="6"/>
      <c r="B88" s="2"/>
      <c r="C88" s="2"/>
      <c r="D88" s="2"/>
      <c r="E88" s="2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2">
      <c r="A89" s="6"/>
      <c r="B89" s="2"/>
      <c r="C89" s="2"/>
      <c r="D89" s="2"/>
      <c r="E89" s="2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2">
      <c r="A90" s="6"/>
      <c r="B90" s="2"/>
      <c r="C90" s="2"/>
      <c r="D90" s="2"/>
      <c r="E90" s="2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2">
      <c r="A91" s="6"/>
      <c r="B91" s="2"/>
      <c r="C91" s="2"/>
      <c r="D91" s="2"/>
      <c r="E91" s="2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2">
      <c r="A92" s="6"/>
      <c r="B92" s="2"/>
      <c r="C92" s="2"/>
      <c r="D92" s="2"/>
      <c r="E92" s="2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2">
      <c r="A93" s="6"/>
      <c r="B93" s="2"/>
      <c r="C93" s="2"/>
      <c r="D93" s="2"/>
      <c r="E93" s="2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2">
      <c r="A94" s="6"/>
      <c r="B94" s="2"/>
      <c r="C94" s="2"/>
      <c r="D94" s="2"/>
      <c r="E94" s="2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2">
      <c r="A95" s="6"/>
      <c r="B95" s="2"/>
      <c r="C95" s="2"/>
      <c r="D95" s="2"/>
      <c r="E95" s="2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2">
      <c r="A96" s="6"/>
      <c r="B96" s="2"/>
      <c r="C96" s="2"/>
      <c r="D96" s="2"/>
      <c r="E96" s="2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2">
      <c r="A97" s="6"/>
      <c r="B97" s="2"/>
      <c r="C97" s="2"/>
      <c r="D97" s="2"/>
      <c r="E97" s="2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2">
      <c r="A98" s="6"/>
      <c r="B98" s="2"/>
      <c r="C98" s="2"/>
      <c r="D98" s="2"/>
      <c r="E98" s="2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2">
      <c r="A99" s="6"/>
      <c r="B99" s="2"/>
      <c r="C99" s="2"/>
      <c r="D99" s="2"/>
      <c r="E99" s="2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2">
      <c r="A100" s="6"/>
      <c r="B100" s="2"/>
      <c r="C100" s="2"/>
      <c r="D100" s="2"/>
      <c r="E100" s="2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2">
      <c r="A101" s="6"/>
      <c r="B101" s="2"/>
      <c r="C101" s="2"/>
      <c r="D101" s="2"/>
      <c r="E101" s="2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2">
      <c r="A102" s="6"/>
      <c r="B102" s="2"/>
      <c r="C102" s="2"/>
      <c r="D102" s="2"/>
      <c r="E102" s="2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2">
      <c r="A103" s="6"/>
      <c r="B103" s="2"/>
      <c r="C103" s="2"/>
      <c r="D103" s="2"/>
      <c r="E103" s="2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2">
      <c r="A104" s="6"/>
      <c r="B104" s="2"/>
      <c r="C104" s="2"/>
      <c r="D104" s="2"/>
      <c r="E104" s="2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2">
      <c r="A105" s="6"/>
      <c r="B105" s="2"/>
      <c r="C105" s="2"/>
      <c r="D105" s="2"/>
      <c r="E105" s="2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2">
      <c r="A106" s="6"/>
      <c r="B106" s="2"/>
      <c r="C106" s="2"/>
      <c r="D106" s="2"/>
      <c r="E106" s="2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2">
      <c r="A107" s="6"/>
      <c r="B107" s="2"/>
      <c r="C107" s="2"/>
      <c r="D107" s="2"/>
      <c r="E107" s="2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2">
      <c r="A108" s="6"/>
      <c r="B108" s="2"/>
      <c r="C108" s="2"/>
      <c r="D108" s="2"/>
      <c r="E108" s="2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2">
      <c r="A109" s="6"/>
      <c r="B109" s="2"/>
      <c r="C109" s="2"/>
      <c r="D109" s="2"/>
      <c r="E109" s="2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2">
      <c r="A110" s="6"/>
      <c r="B110" s="2"/>
      <c r="C110" s="2"/>
      <c r="D110" s="2"/>
      <c r="E110" s="2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2">
      <c r="A111" s="6"/>
      <c r="B111" s="2"/>
      <c r="C111" s="2"/>
      <c r="D111" s="2"/>
      <c r="E111" s="2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2">
      <c r="A112" s="6"/>
      <c r="B112" s="2"/>
      <c r="C112" s="2"/>
      <c r="D112" s="2"/>
      <c r="E112" s="2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2">
      <c r="A113" s="6"/>
      <c r="B113" s="2"/>
      <c r="C113" s="2"/>
      <c r="D113" s="2"/>
      <c r="E113" s="2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2">
      <c r="A114" s="6"/>
      <c r="B114" s="2"/>
      <c r="C114" s="2"/>
      <c r="D114" s="2"/>
      <c r="E114" s="2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2">
      <c r="A115" s="6"/>
      <c r="B115" s="2"/>
      <c r="C115" s="2"/>
      <c r="D115" s="2"/>
      <c r="E115" s="2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2">
      <c r="A116" s="6"/>
      <c r="B116" s="2"/>
      <c r="C116" s="2"/>
      <c r="D116" s="2"/>
      <c r="E116" s="2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2">
      <c r="A117" s="6"/>
      <c r="B117" s="2"/>
      <c r="C117" s="2"/>
      <c r="D117" s="2"/>
      <c r="E117" s="2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">
      <c r="A118" s="6"/>
      <c r="B118" s="2"/>
      <c r="C118" s="2"/>
      <c r="D118" s="2"/>
      <c r="E118" s="2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2">
      <c r="A119" s="6"/>
      <c r="B119" s="2"/>
      <c r="C119" s="2"/>
      <c r="D119" s="2"/>
      <c r="E119" s="2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2">
      <c r="A120" s="6"/>
      <c r="B120" s="2"/>
      <c r="C120" s="2"/>
      <c r="D120" s="2"/>
      <c r="E120" s="2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2">
      <c r="A121" s="6"/>
      <c r="B121" s="2"/>
      <c r="C121" s="2"/>
      <c r="D121" s="2"/>
      <c r="E121" s="2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2">
      <c r="A122" s="6"/>
      <c r="B122" s="2"/>
      <c r="C122" s="2"/>
      <c r="D122" s="2"/>
      <c r="E122" s="2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2">
      <c r="A123" s="6"/>
      <c r="B123" s="2"/>
      <c r="C123" s="2"/>
      <c r="D123" s="2"/>
      <c r="E123" s="2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2">
      <c r="A124" s="6"/>
      <c r="B124" s="2"/>
      <c r="C124" s="2"/>
      <c r="D124" s="2"/>
      <c r="E124" s="2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2">
      <c r="A125" s="6"/>
      <c r="B125" s="2"/>
      <c r="C125" s="2"/>
      <c r="D125" s="2"/>
      <c r="E125" s="2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2">
      <c r="A126" s="6"/>
      <c r="B126" s="2"/>
      <c r="C126" s="2"/>
      <c r="D126" s="2"/>
      <c r="E126" s="2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2">
      <c r="A127" s="6"/>
      <c r="B127" s="2"/>
      <c r="C127" s="2"/>
      <c r="D127" s="2"/>
      <c r="E127" s="2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2">
      <c r="A128" s="6"/>
      <c r="B128" s="2"/>
      <c r="C128" s="2"/>
      <c r="D128" s="2"/>
      <c r="E128" s="2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2">
      <c r="A129" s="6"/>
      <c r="B129" s="2"/>
      <c r="C129" s="2"/>
      <c r="D129" s="2"/>
      <c r="E129" s="2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2">
      <c r="A130" s="6"/>
      <c r="B130" s="2"/>
      <c r="C130" s="2"/>
      <c r="D130" s="2"/>
      <c r="E130" s="2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2">
      <c r="A131" s="6"/>
      <c r="B131" s="2"/>
      <c r="C131" s="2"/>
      <c r="D131" s="2"/>
      <c r="E131" s="2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2">
      <c r="A132" s="6"/>
      <c r="B132" s="2"/>
      <c r="C132" s="2"/>
      <c r="D132" s="2"/>
      <c r="E132" s="2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2">
      <c r="A133" s="6"/>
      <c r="B133" s="2"/>
      <c r="C133" s="2"/>
      <c r="D133" s="2"/>
      <c r="E133" s="2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2">
      <c r="A134" s="6"/>
      <c r="B134" s="2"/>
      <c r="C134" s="2"/>
      <c r="D134" s="2"/>
      <c r="E134" s="2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2">
      <c r="A135" s="6"/>
      <c r="B135" s="2"/>
      <c r="C135" s="2"/>
      <c r="D135" s="2"/>
      <c r="E135" s="2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2">
      <c r="A136" s="6"/>
      <c r="B136" s="2"/>
      <c r="C136" s="2"/>
      <c r="D136" s="2"/>
      <c r="E136" s="2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2">
      <c r="A137" s="6"/>
      <c r="B137" s="2"/>
      <c r="C137" s="2"/>
      <c r="D137" s="2"/>
      <c r="E137" s="2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2">
      <c r="A138" s="6"/>
      <c r="B138" s="2"/>
      <c r="C138" s="2"/>
      <c r="D138" s="2"/>
      <c r="E138" s="2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2">
      <c r="A139" s="6"/>
      <c r="B139" s="2"/>
      <c r="C139" s="2"/>
      <c r="D139" s="2"/>
      <c r="E139" s="2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2">
      <c r="A140" s="6"/>
      <c r="B140" s="2"/>
      <c r="C140" s="2"/>
      <c r="D140" s="2"/>
      <c r="E140" s="2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2">
      <c r="A141" s="6"/>
      <c r="B141" s="2"/>
      <c r="C141" s="2"/>
      <c r="D141" s="2"/>
      <c r="E141" s="2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2">
      <c r="A142" s="6"/>
      <c r="B142" s="2"/>
      <c r="C142" s="2"/>
      <c r="D142" s="2"/>
      <c r="E142" s="2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2">
      <c r="A143" s="6"/>
      <c r="B143" s="2"/>
      <c r="C143" s="2"/>
      <c r="D143" s="2"/>
      <c r="E143" s="2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2">
      <c r="A144" s="6"/>
      <c r="B144" s="2"/>
      <c r="C144" s="2"/>
      <c r="D144" s="2"/>
      <c r="E144" s="2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2">
      <c r="A145" s="6"/>
      <c r="B145" s="2"/>
      <c r="C145" s="2"/>
      <c r="D145" s="2"/>
      <c r="E145" s="2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2">
      <c r="A146" s="6"/>
      <c r="B146" s="2"/>
      <c r="C146" s="2"/>
      <c r="D146" s="2"/>
      <c r="E146" s="2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2">
      <c r="A147" s="6"/>
      <c r="B147" s="2"/>
      <c r="C147" s="2"/>
      <c r="D147" s="2"/>
      <c r="E147" s="2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2">
      <c r="A148" s="6"/>
      <c r="B148" s="2"/>
      <c r="C148" s="2"/>
      <c r="D148" s="2"/>
      <c r="E148" s="2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2">
      <c r="A149" s="6"/>
      <c r="B149" s="2"/>
      <c r="C149" s="2"/>
      <c r="D149" s="2"/>
      <c r="E149" s="2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2">
      <c r="A150" s="6"/>
      <c r="B150" s="2"/>
      <c r="C150" s="2"/>
      <c r="D150" s="2"/>
      <c r="E150" s="2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2">
      <c r="A151" s="6"/>
      <c r="B151" s="2"/>
      <c r="C151" s="2"/>
      <c r="D151" s="2"/>
      <c r="E151" s="2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2">
      <c r="A152" s="6"/>
      <c r="B152" s="2"/>
      <c r="C152" s="2"/>
      <c r="D152" s="2"/>
      <c r="E152" s="2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2">
      <c r="A153" s="6"/>
      <c r="B153" s="2"/>
      <c r="C153" s="2"/>
      <c r="D153" s="2"/>
      <c r="E153" s="2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2">
      <c r="A154" s="6"/>
      <c r="B154" s="2"/>
      <c r="C154" s="2"/>
      <c r="D154" s="2"/>
      <c r="E154" s="2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2">
      <c r="A155" s="6"/>
      <c r="B155" s="2"/>
      <c r="C155" s="2"/>
      <c r="D155" s="2"/>
      <c r="E155" s="2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2">
      <c r="A156" s="6"/>
      <c r="B156" s="2"/>
      <c r="C156" s="2"/>
      <c r="D156" s="2"/>
      <c r="E156" s="2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2">
      <c r="A157" s="6"/>
      <c r="B157" s="2"/>
      <c r="C157" s="2"/>
      <c r="D157" s="2"/>
      <c r="E157" s="2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2">
      <c r="A158" s="6"/>
      <c r="B158" s="2"/>
      <c r="C158" s="2"/>
      <c r="D158" s="2"/>
      <c r="E158" s="2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2">
      <c r="A159" s="6"/>
      <c r="B159" s="2"/>
      <c r="C159" s="2"/>
      <c r="D159" s="2"/>
      <c r="E159" s="2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2">
      <c r="A160" s="6"/>
      <c r="B160" s="2"/>
      <c r="C160" s="2"/>
      <c r="D160" s="2"/>
      <c r="E160" s="2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2">
      <c r="A161" s="6"/>
      <c r="B161" s="2"/>
      <c r="C161" s="2"/>
      <c r="D161" s="2"/>
      <c r="E161" s="2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2">
      <c r="A162" s="6"/>
      <c r="B162" s="2"/>
      <c r="C162" s="2"/>
      <c r="D162" s="2"/>
      <c r="E162" s="2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2">
      <c r="A163" s="6"/>
      <c r="B163" s="2"/>
      <c r="C163" s="2"/>
      <c r="D163" s="2"/>
      <c r="E163" s="2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2">
      <c r="A164" s="6"/>
      <c r="B164" s="2"/>
      <c r="C164" s="2"/>
      <c r="D164" s="2"/>
      <c r="E164" s="2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2">
      <c r="A165" s="6"/>
      <c r="B165" s="2"/>
      <c r="C165" s="2"/>
      <c r="D165" s="2"/>
      <c r="E165" s="2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2">
      <c r="A166" s="6"/>
      <c r="B166" s="2"/>
      <c r="C166" s="2"/>
      <c r="D166" s="2"/>
      <c r="E166" s="2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2">
      <c r="A167" s="6"/>
      <c r="B167" s="2"/>
      <c r="C167" s="2"/>
      <c r="D167" s="2"/>
      <c r="E167" s="2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2">
      <c r="A168" s="6"/>
      <c r="B168" s="2"/>
      <c r="C168" s="2"/>
      <c r="D168" s="2"/>
      <c r="E168" s="2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2">
      <c r="A169" s="6"/>
      <c r="B169" s="2"/>
      <c r="C169" s="2"/>
      <c r="D169" s="2"/>
      <c r="E169" s="2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2">
      <c r="A170" s="6"/>
      <c r="B170" s="2"/>
      <c r="C170" s="2"/>
      <c r="D170" s="2"/>
      <c r="E170" s="2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2">
      <c r="A171" s="6"/>
      <c r="B171" s="2"/>
      <c r="C171" s="2"/>
      <c r="D171" s="2"/>
      <c r="E171" s="2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2">
      <c r="A172" s="6"/>
      <c r="B172" s="2"/>
      <c r="C172" s="2"/>
      <c r="D172" s="2"/>
      <c r="E172" s="2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2">
      <c r="A173" s="6"/>
      <c r="B173" s="2"/>
      <c r="C173" s="2"/>
      <c r="D173" s="2"/>
      <c r="E173" s="2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2">
      <c r="A174" s="6"/>
      <c r="B174" s="2"/>
      <c r="C174" s="2"/>
      <c r="D174" s="2"/>
      <c r="E174" s="2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2">
      <c r="A175" s="6"/>
      <c r="B175" s="2"/>
      <c r="C175" s="2"/>
      <c r="D175" s="2"/>
      <c r="E175" s="2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2">
      <c r="A176" s="6"/>
      <c r="B176" s="2"/>
      <c r="C176" s="2"/>
      <c r="D176" s="2"/>
      <c r="E176" s="2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2">
      <c r="A177" s="6"/>
      <c r="B177" s="2"/>
      <c r="C177" s="2"/>
      <c r="D177" s="2"/>
      <c r="E177" s="2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2">
      <c r="A178" s="6"/>
      <c r="B178" s="2"/>
      <c r="C178" s="2"/>
      <c r="D178" s="2"/>
      <c r="E178" s="2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2">
      <c r="A179" s="6"/>
      <c r="B179" s="2"/>
      <c r="C179" s="2"/>
      <c r="D179" s="2"/>
      <c r="E179" s="2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2">
      <c r="A180" s="6"/>
      <c r="B180" s="2"/>
      <c r="C180" s="2"/>
      <c r="D180" s="2"/>
      <c r="E180" s="2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2">
      <c r="A181" s="6"/>
      <c r="B181" s="2"/>
      <c r="C181" s="2"/>
      <c r="D181" s="2"/>
      <c r="E181" s="2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2">
      <c r="A182" s="6"/>
      <c r="B182" s="2"/>
      <c r="C182" s="2"/>
      <c r="D182" s="2"/>
      <c r="E182" s="2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2">
      <c r="A183" s="6"/>
      <c r="B183" s="2"/>
      <c r="C183" s="2"/>
      <c r="D183" s="2"/>
      <c r="E183" s="2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2">
      <c r="A184" s="6"/>
      <c r="B184" s="2"/>
      <c r="C184" s="2"/>
      <c r="D184" s="2"/>
      <c r="E184" s="2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2">
      <c r="A185" s="6"/>
      <c r="B185" s="2"/>
      <c r="C185" s="2"/>
      <c r="D185" s="2"/>
      <c r="E185" s="2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2">
      <c r="A186" s="6"/>
      <c r="B186" s="2"/>
      <c r="C186" s="2"/>
      <c r="D186" s="2"/>
      <c r="E186" s="2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2">
      <c r="A187" s="6"/>
      <c r="B187" s="2"/>
      <c r="C187" s="2"/>
      <c r="D187" s="2"/>
      <c r="E187" s="2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2">
      <c r="A188" s="6"/>
      <c r="B188" s="2"/>
      <c r="C188" s="2"/>
      <c r="D188" s="2"/>
      <c r="E188" s="2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2">
      <c r="A189" s="6"/>
      <c r="B189" s="2"/>
      <c r="C189" s="2"/>
      <c r="D189" s="2"/>
      <c r="E189" s="2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2">
      <c r="A190" s="6"/>
      <c r="B190" s="2"/>
      <c r="C190" s="2"/>
      <c r="D190" s="2"/>
      <c r="E190" s="2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2">
      <c r="A191" s="6"/>
      <c r="B191" s="2"/>
      <c r="C191" s="2"/>
      <c r="D191" s="2"/>
      <c r="E191" s="2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2">
      <c r="A192" s="6"/>
      <c r="B192" s="2"/>
      <c r="C192" s="2"/>
      <c r="D192" s="2"/>
      <c r="E192" s="2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2">
      <c r="A193" s="6"/>
      <c r="B193" s="2"/>
      <c r="C193" s="2"/>
      <c r="D193" s="2"/>
      <c r="E193" s="2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2">
      <c r="A194" s="6"/>
      <c r="B194" s="2"/>
      <c r="C194" s="2"/>
      <c r="D194" s="2"/>
      <c r="E194" s="2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2">
      <c r="A195" s="6"/>
      <c r="B195" s="2"/>
      <c r="C195" s="2"/>
      <c r="D195" s="2"/>
      <c r="E195" s="2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2">
      <c r="A196" s="6"/>
      <c r="B196" s="2"/>
      <c r="C196" s="2"/>
      <c r="D196" s="2"/>
      <c r="E196" s="2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2">
      <c r="A197" s="6"/>
      <c r="B197" s="2"/>
      <c r="C197" s="2"/>
      <c r="D197" s="2"/>
      <c r="E197" s="2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2">
      <c r="A198" s="6"/>
      <c r="B198" s="2"/>
      <c r="C198" s="2"/>
      <c r="D198" s="2"/>
      <c r="E198" s="2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2">
      <c r="A199" s="6"/>
      <c r="B199" s="2"/>
      <c r="C199" s="2"/>
      <c r="D199" s="2"/>
      <c r="E199" s="2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2">
      <c r="A200" s="6"/>
      <c r="B200" s="2"/>
      <c r="C200" s="2"/>
      <c r="D200" s="2"/>
      <c r="E200" s="2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2">
      <c r="A201" s="6"/>
      <c r="B201" s="2"/>
      <c r="C201" s="2"/>
      <c r="D201" s="2"/>
      <c r="E201" s="2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2">
      <c r="A202" s="6"/>
      <c r="B202" s="2"/>
      <c r="C202" s="2"/>
      <c r="D202" s="2"/>
      <c r="E202" s="2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2">
      <c r="A203" s="6"/>
      <c r="B203" s="2"/>
      <c r="C203" s="2"/>
      <c r="D203" s="2"/>
      <c r="E203" s="2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2">
      <c r="A204" s="6"/>
      <c r="B204" s="2"/>
      <c r="C204" s="2"/>
      <c r="D204" s="2"/>
      <c r="E204" s="2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2">
      <c r="A205" s="6"/>
      <c r="B205" s="2"/>
      <c r="C205" s="2"/>
      <c r="D205" s="2"/>
      <c r="E205" s="2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2">
      <c r="A206" s="6"/>
      <c r="B206" s="2"/>
      <c r="C206" s="2"/>
      <c r="D206" s="2"/>
      <c r="E206" s="2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2">
      <c r="A207" s="6"/>
      <c r="B207" s="2"/>
      <c r="C207" s="2"/>
      <c r="D207" s="2"/>
      <c r="E207" s="2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2">
      <c r="A208" s="6"/>
      <c r="B208" s="2"/>
      <c r="C208" s="2"/>
      <c r="D208" s="2"/>
      <c r="E208" s="2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2">
      <c r="A209" s="6"/>
      <c r="B209" s="2"/>
      <c r="C209" s="2"/>
      <c r="D209" s="2"/>
      <c r="E209" s="2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2">
      <c r="A210" s="6"/>
      <c r="B210" s="2"/>
      <c r="C210" s="2"/>
      <c r="D210" s="2"/>
      <c r="E210" s="2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2">
      <c r="A211" s="6"/>
      <c r="B211" s="2"/>
      <c r="C211" s="2"/>
      <c r="D211" s="2"/>
      <c r="E211" s="2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2">
      <c r="A212" s="6"/>
      <c r="B212" s="2"/>
      <c r="C212" s="2"/>
      <c r="D212" s="2"/>
      <c r="E212" s="2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2">
      <c r="A213" s="6"/>
      <c r="B213" s="2"/>
      <c r="C213" s="2"/>
      <c r="D213" s="2"/>
      <c r="E213" s="2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2">
      <c r="A214" s="6"/>
      <c r="B214" s="2"/>
      <c r="C214" s="2"/>
      <c r="D214" s="2"/>
      <c r="E214" s="2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2">
      <c r="A215" s="6"/>
      <c r="B215" s="2"/>
      <c r="C215" s="2"/>
      <c r="D215" s="2"/>
      <c r="E215" s="2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2">
      <c r="A216" s="6"/>
      <c r="B216" s="2"/>
      <c r="C216" s="2"/>
      <c r="D216" s="2"/>
      <c r="E216" s="2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2">
      <c r="A217" s="6"/>
      <c r="B217" s="2"/>
      <c r="C217" s="2"/>
      <c r="D217" s="2"/>
      <c r="E217" s="2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2">
      <c r="A218" s="6"/>
      <c r="B218" s="2"/>
      <c r="C218" s="2"/>
      <c r="D218" s="2"/>
      <c r="E218" s="2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2">
      <c r="A219" s="6"/>
      <c r="B219" s="2"/>
      <c r="C219" s="2"/>
      <c r="D219" s="2"/>
      <c r="E219" s="2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2">
      <c r="A220" s="6"/>
      <c r="B220" s="2"/>
      <c r="C220" s="2"/>
      <c r="D220" s="2"/>
      <c r="E220" s="2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2">
      <c r="A221" s="6"/>
      <c r="B221" s="2"/>
      <c r="C221" s="2"/>
      <c r="D221" s="2"/>
      <c r="E221" s="2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2">
      <c r="A222" s="6"/>
      <c r="B222" s="2"/>
      <c r="C222" s="2"/>
      <c r="D222" s="2"/>
      <c r="E222" s="2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2">
      <c r="A223" s="6"/>
      <c r="B223" s="2"/>
      <c r="C223" s="2"/>
      <c r="D223" s="2"/>
      <c r="E223" s="2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2">
      <c r="A224" s="6"/>
      <c r="B224" s="2"/>
      <c r="C224" s="2"/>
      <c r="D224" s="2"/>
      <c r="E224" s="2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2">
      <c r="A225" s="6"/>
      <c r="B225" s="2"/>
      <c r="C225" s="2"/>
      <c r="D225" s="2"/>
      <c r="E225" s="2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2">
      <c r="A226" s="6"/>
      <c r="B226" s="2"/>
      <c r="C226" s="2"/>
      <c r="D226" s="2"/>
      <c r="E226" s="2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2">
      <c r="A227" s="6"/>
      <c r="B227" s="2"/>
      <c r="C227" s="2"/>
      <c r="D227" s="2"/>
      <c r="E227" s="2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2">
      <c r="A228" s="6"/>
      <c r="B228" s="2"/>
      <c r="C228" s="2"/>
      <c r="D228" s="2"/>
      <c r="E228" s="2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2">
      <c r="A229" s="6"/>
      <c r="B229" s="2"/>
      <c r="C229" s="2"/>
      <c r="D229" s="2"/>
      <c r="E229" s="2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2">
      <c r="A230" s="6"/>
      <c r="B230" s="2"/>
      <c r="C230" s="2"/>
      <c r="D230" s="2"/>
      <c r="E230" s="2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2">
      <c r="A231" s="6"/>
      <c r="B231" s="2"/>
      <c r="C231" s="2"/>
      <c r="D231" s="2"/>
      <c r="E231" s="2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2">
      <c r="A232" s="6"/>
      <c r="B232" s="2"/>
      <c r="C232" s="2"/>
      <c r="D232" s="2"/>
      <c r="E232" s="2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2">
      <c r="A233" s="6"/>
      <c r="B233" s="2"/>
      <c r="C233" s="2"/>
      <c r="D233" s="2"/>
      <c r="E233" s="2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2">
      <c r="A234" s="6"/>
      <c r="B234" s="2"/>
      <c r="C234" s="2"/>
      <c r="D234" s="2"/>
      <c r="E234" s="2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2">
      <c r="A235" s="6"/>
      <c r="B235" s="2"/>
      <c r="C235" s="2"/>
      <c r="D235" s="2"/>
      <c r="E235" s="2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2">
      <c r="A236" s="6"/>
      <c r="B236" s="2"/>
      <c r="C236" s="2"/>
      <c r="D236" s="2"/>
      <c r="E236" s="2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2">
      <c r="A237" s="6"/>
      <c r="B237" s="2"/>
      <c r="C237" s="2"/>
      <c r="D237" s="2"/>
      <c r="E237" s="2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2">
      <c r="A238" s="6"/>
      <c r="B238" s="2"/>
      <c r="C238" s="2"/>
      <c r="D238" s="2"/>
      <c r="E238" s="2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2">
      <c r="A239" s="6"/>
      <c r="B239" s="2"/>
      <c r="C239" s="2"/>
      <c r="D239" s="2"/>
      <c r="E239" s="2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2">
      <c r="A240" s="6"/>
      <c r="B240" s="2"/>
      <c r="C240" s="2"/>
      <c r="D240" s="2"/>
      <c r="E240" s="2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2">
      <c r="A241" s="6"/>
      <c r="B241" s="2"/>
      <c r="C241" s="2"/>
      <c r="D241" s="2"/>
      <c r="E241" s="2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2">
      <c r="A242" s="6"/>
      <c r="B242" s="2"/>
      <c r="C242" s="2"/>
      <c r="D242" s="2"/>
      <c r="E242" s="2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2">
      <c r="A243" s="6"/>
      <c r="B243" s="2"/>
      <c r="C243" s="2"/>
      <c r="D243" s="2"/>
      <c r="E243" s="2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2">
      <c r="A244" s="6"/>
      <c r="B244" s="2"/>
      <c r="C244" s="2"/>
      <c r="D244" s="2"/>
      <c r="E244" s="2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2">
      <c r="A245" s="6"/>
      <c r="B245" s="2"/>
      <c r="C245" s="2"/>
      <c r="D245" s="2"/>
      <c r="E245" s="2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2">
      <c r="A246" s="6"/>
      <c r="B246" s="2"/>
      <c r="C246" s="2"/>
      <c r="D246" s="2"/>
      <c r="E246" s="2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2">
      <c r="A247" s="6"/>
      <c r="B247" s="2"/>
      <c r="C247" s="2"/>
      <c r="D247" s="2"/>
      <c r="E247" s="2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2">
      <c r="A248" s="6"/>
      <c r="B248" s="2"/>
      <c r="C248" s="2"/>
      <c r="D248" s="2"/>
      <c r="E248" s="2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2">
      <c r="A249" s="6"/>
      <c r="B249" s="2"/>
      <c r="C249" s="2"/>
      <c r="D249" s="2"/>
      <c r="E249" s="2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2">
      <c r="A250" s="6"/>
      <c r="B250" s="2"/>
      <c r="C250" s="2"/>
      <c r="D250" s="2"/>
      <c r="E250" s="2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2">
      <c r="A251" s="6"/>
      <c r="B251" s="2"/>
      <c r="C251" s="2"/>
      <c r="D251" s="2"/>
      <c r="E251" s="2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2">
      <c r="A252" s="6"/>
      <c r="B252" s="2"/>
      <c r="C252" s="2"/>
      <c r="D252" s="2"/>
      <c r="E252" s="2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2">
      <c r="A253" s="6"/>
      <c r="B253" s="2"/>
      <c r="C253" s="2"/>
      <c r="D253" s="2"/>
      <c r="E253" s="2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2">
      <c r="A254" s="6"/>
      <c r="B254" s="2"/>
      <c r="C254" s="2"/>
      <c r="D254" s="2"/>
      <c r="E254" s="2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2">
      <c r="A255" s="6"/>
      <c r="B255" s="2"/>
      <c r="C255" s="2"/>
      <c r="D255" s="2"/>
      <c r="E255" s="2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2">
      <c r="A256" s="6"/>
      <c r="B256" s="2"/>
      <c r="C256" s="2"/>
      <c r="D256" s="2"/>
      <c r="E256" s="2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2">
      <c r="A257" s="6"/>
      <c r="B257" s="2"/>
      <c r="C257" s="2"/>
      <c r="D257" s="2"/>
      <c r="E257" s="2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2">
      <c r="A258" s="6"/>
      <c r="B258" s="2"/>
      <c r="C258" s="2"/>
      <c r="D258" s="2"/>
      <c r="E258" s="2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2">
      <c r="A259" s="6"/>
      <c r="B259" s="2"/>
      <c r="C259" s="2"/>
      <c r="D259" s="2"/>
      <c r="E259" s="2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2">
      <c r="A260" s="6"/>
      <c r="B260" s="2"/>
      <c r="C260" s="2"/>
      <c r="D260" s="2"/>
      <c r="E260" s="2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2">
      <c r="A261" s="6"/>
      <c r="B261" s="2"/>
      <c r="C261" s="2"/>
      <c r="D261" s="2"/>
      <c r="E261" s="2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2">
      <c r="A262" s="6"/>
      <c r="B262" s="2"/>
      <c r="C262" s="2"/>
      <c r="D262" s="2"/>
      <c r="E262" s="2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2">
      <c r="A263" s="6"/>
      <c r="B263" s="2"/>
      <c r="C263" s="2"/>
      <c r="D263" s="2"/>
      <c r="E263" s="2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2">
      <c r="A264" s="6"/>
      <c r="B264" s="2"/>
      <c r="C264" s="2"/>
      <c r="D264" s="2"/>
      <c r="E264" s="2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2">
      <c r="A265" s="6"/>
      <c r="B265" s="2"/>
      <c r="C265" s="2"/>
      <c r="D265" s="2"/>
      <c r="E265" s="2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2">
      <c r="A266" s="6"/>
      <c r="B266" s="2"/>
      <c r="C266" s="2"/>
      <c r="D266" s="2"/>
      <c r="E266" s="2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2">
      <c r="A267" s="6"/>
      <c r="B267" s="2"/>
      <c r="C267" s="2"/>
      <c r="D267" s="2"/>
      <c r="E267" s="2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2">
      <c r="A268" s="6"/>
      <c r="B268" s="2"/>
      <c r="C268" s="2"/>
      <c r="D268" s="2"/>
      <c r="E268" s="2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2">
      <c r="A269" s="6"/>
      <c r="B269" s="2"/>
      <c r="C269" s="2"/>
      <c r="D269" s="2"/>
      <c r="E269" s="2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">
      <c r="A1001" s="28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">
      <c r="A1002" s="28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">
      <c r="A1003" s="28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 x14ac:dyDescent="0.2">
      <c r="A1004" s="28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 x14ac:dyDescent="0.2">
      <c r="A1005" s="28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 x14ac:dyDescent="0.2">
      <c r="A1006" s="28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 x14ac:dyDescent="0.2">
      <c r="A1007" s="28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 x14ac:dyDescent="0.2">
      <c r="A1008" s="28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 x14ac:dyDescent="0.2">
      <c r="A1009" s="28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 x14ac:dyDescent="0.2">
      <c r="A1010" s="28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 x14ac:dyDescent="0.2">
      <c r="A1011" s="28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 x14ac:dyDescent="0.2">
      <c r="A1012" s="28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 x14ac:dyDescent="0.2">
      <c r="A1013" s="28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 x14ac:dyDescent="0.2">
      <c r="A1014" s="28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 x14ac:dyDescent="0.2">
      <c r="A1015" s="28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 x14ac:dyDescent="0.2">
      <c r="A1016" s="28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 x14ac:dyDescent="0.2">
      <c r="A1017" s="28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 x14ac:dyDescent="0.2">
      <c r="A1018" s="28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 x14ac:dyDescent="0.2">
      <c r="A1019" s="28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 x14ac:dyDescent="0.2">
      <c r="A1020" s="28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 x14ac:dyDescent="0.2">
      <c r="A1021" s="28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 x14ac:dyDescent="0.2">
      <c r="A1022" s="28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 x14ac:dyDescent="0.2">
      <c r="A1023" s="28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 x14ac:dyDescent="0.2">
      <c r="A1024" s="28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 customHeight="1" x14ac:dyDescent="0.2">
      <c r="A1026" s="29"/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</row>
  </sheetData>
  <mergeCells count="7">
    <mergeCell ref="F19:F20"/>
    <mergeCell ref="A51:B51"/>
    <mergeCell ref="A19:A20"/>
    <mergeCell ref="B19:B20"/>
    <mergeCell ref="C19:C20"/>
    <mergeCell ref="D19:D20"/>
    <mergeCell ref="E19:E20"/>
  </mergeCells>
  <printOptions horizontalCentered="1"/>
  <pageMargins left="0.23622047244094491" right="0.23622047244094491" top="0.74803149606299213" bottom="0.74803149606299213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2.625" defaultRowHeight="15" customHeight="1" x14ac:dyDescent="0.2"/>
  <cols>
    <col min="1" max="7" width="8.625" customWidth="1"/>
    <col min="8" max="8" width="14.875" customWidth="1"/>
    <col min="9" max="26" width="8.625" customWidth="1"/>
  </cols>
  <sheetData>
    <row r="1" spans="1:8" ht="13.5" customHeight="1" x14ac:dyDescent="0.2">
      <c r="A1" s="30">
        <v>46725</v>
      </c>
      <c r="B1" s="30">
        <f>A1*0.2</f>
        <v>9345</v>
      </c>
      <c r="C1" s="30">
        <f>A1+B1</f>
        <v>56070</v>
      </c>
      <c r="D1" s="30">
        <f>C1*12</f>
        <v>672840</v>
      </c>
    </row>
    <row r="2" spans="1:8" ht="13.5" customHeight="1" x14ac:dyDescent="0.2">
      <c r="A2" s="30">
        <v>19</v>
      </c>
    </row>
    <row r="3" spans="1:8" ht="13.5" customHeight="1" x14ac:dyDescent="0.2"/>
    <row r="4" spans="1:8" ht="13.5" customHeight="1" x14ac:dyDescent="0.2">
      <c r="F4" s="30">
        <v>825796.8</v>
      </c>
      <c r="H4" s="12">
        <v>825796.8</v>
      </c>
    </row>
    <row r="5" spans="1:8" ht="13.5" customHeight="1" x14ac:dyDescent="0.2">
      <c r="F5" s="30">
        <v>825796.8</v>
      </c>
      <c r="H5" s="12">
        <v>825796.8</v>
      </c>
    </row>
    <row r="6" spans="1:8" ht="13.5" customHeight="1" x14ac:dyDescent="0.2">
      <c r="F6" s="30">
        <v>304257.59999999998</v>
      </c>
      <c r="H6" s="12">
        <v>672840</v>
      </c>
    </row>
    <row r="7" spans="1:8" ht="13.5" customHeight="1" x14ac:dyDescent="0.2">
      <c r="F7" s="30">
        <v>527313.60000000009</v>
      </c>
      <c r="H7" s="12">
        <v>672840</v>
      </c>
    </row>
    <row r="8" spans="1:8" ht="13.5" customHeight="1" x14ac:dyDescent="0.2">
      <c r="F8" s="30">
        <v>527313.60000000009</v>
      </c>
      <c r="H8" s="12">
        <v>304257.59999999998</v>
      </c>
    </row>
    <row r="9" spans="1:8" ht="13.5" customHeight="1" x14ac:dyDescent="0.2">
      <c r="F9" s="30">
        <v>293000</v>
      </c>
      <c r="H9" s="12">
        <v>284313.59999999998</v>
      </c>
    </row>
    <row r="10" spans="1:8" ht="13.5" customHeight="1" x14ac:dyDescent="0.2">
      <c r="F10" s="30">
        <v>388800</v>
      </c>
      <c r="H10" s="12">
        <v>527313.60000000009</v>
      </c>
    </row>
    <row r="11" spans="1:8" ht="13.5" customHeight="1" x14ac:dyDescent="0.2">
      <c r="F11" s="30">
        <v>388800</v>
      </c>
      <c r="H11" s="12">
        <v>527313.60000000009</v>
      </c>
    </row>
    <row r="12" spans="1:8" ht="13.5" customHeight="1" x14ac:dyDescent="0.2">
      <c r="F12" s="30">
        <v>388800</v>
      </c>
      <c r="H12" s="12">
        <v>527313.60000000009</v>
      </c>
    </row>
    <row r="13" spans="1:8" ht="13.5" customHeight="1" x14ac:dyDescent="0.2">
      <c r="F13" s="30">
        <v>527313.60000000009</v>
      </c>
      <c r="H13" s="12">
        <v>527313.60000000009</v>
      </c>
    </row>
    <row r="14" spans="1:8" ht="13.5" customHeight="1" x14ac:dyDescent="0.2">
      <c r="H14" s="12">
        <v>527313.60000000009</v>
      </c>
    </row>
    <row r="15" spans="1:8" ht="13.5" customHeight="1" x14ac:dyDescent="0.2">
      <c r="H15" s="12">
        <v>304257.59999999998</v>
      </c>
    </row>
    <row r="16" spans="1:8" ht="13.5" customHeight="1" x14ac:dyDescent="0.2">
      <c r="H16" s="12">
        <v>388800</v>
      </c>
    </row>
    <row r="17" spans="6:8" ht="13.5" customHeight="1" x14ac:dyDescent="0.2">
      <c r="F17" s="30">
        <f>SUM(F4:F13)</f>
        <v>4997192</v>
      </c>
      <c r="H17" s="12">
        <v>388800</v>
      </c>
    </row>
    <row r="18" spans="6:8" ht="13.5" customHeight="1" x14ac:dyDescent="0.2">
      <c r="H18" s="12">
        <v>388800</v>
      </c>
    </row>
    <row r="19" spans="6:8" ht="13.5" customHeight="1" x14ac:dyDescent="0.2">
      <c r="H19" s="12">
        <v>527313.60000000009</v>
      </c>
    </row>
    <row r="20" spans="6:8" ht="13.5" customHeight="1" x14ac:dyDescent="0.2">
      <c r="H20" s="31">
        <f>SUM(H4:H19)</f>
        <v>8220383.9999999981</v>
      </c>
    </row>
    <row r="21" spans="6:8" ht="13.5" customHeight="1" x14ac:dyDescent="0.2"/>
    <row r="22" spans="6:8" ht="13.5" customHeight="1" x14ac:dyDescent="0.2">
      <c r="H22" s="32">
        <v>36820384</v>
      </c>
    </row>
    <row r="23" spans="6:8" ht="13.5" customHeight="1" x14ac:dyDescent="0.2">
      <c r="H23" s="18">
        <v>32320383.999999996</v>
      </c>
    </row>
    <row r="24" spans="6:8" ht="13.5" customHeight="1" x14ac:dyDescent="0.2"/>
    <row r="25" spans="6:8" ht="13.5" customHeight="1" x14ac:dyDescent="0.2">
      <c r="H25" s="31">
        <f>H22-H23</f>
        <v>4500000.0000000037</v>
      </c>
    </row>
    <row r="26" spans="6:8" ht="13.5" customHeight="1" x14ac:dyDescent="0.2"/>
    <row r="27" spans="6:8" ht="13.5" customHeight="1" x14ac:dyDescent="0.2"/>
    <row r="28" spans="6:8" ht="13.5" customHeight="1" x14ac:dyDescent="0.2"/>
    <row r="29" spans="6:8" ht="13.5" customHeight="1" x14ac:dyDescent="0.2"/>
    <row r="30" spans="6:8" ht="13.5" customHeight="1" x14ac:dyDescent="0.2"/>
    <row r="31" spans="6:8" ht="13.5" customHeight="1" x14ac:dyDescent="0.2"/>
    <row r="32" spans="6:8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N258"/>
  <sheetViews>
    <sheetView showGridLines="0" workbookViewId="0"/>
  </sheetViews>
  <sheetFormatPr defaultColWidth="12.625" defaultRowHeight="15" customHeight="1" x14ac:dyDescent="0.2"/>
  <cols>
    <col min="1" max="1" width="42.5" customWidth="1"/>
    <col min="2" max="2" width="45" customWidth="1"/>
    <col min="3" max="3" width="40.625" customWidth="1"/>
    <col min="4" max="4" width="17.875" customWidth="1"/>
    <col min="5" max="5" width="15.125" customWidth="1"/>
    <col min="6" max="6" width="14.625" customWidth="1"/>
    <col min="7" max="7" width="15.125" customWidth="1"/>
    <col min="8" max="8" width="14.625" customWidth="1"/>
    <col min="9" max="9" width="28.125" customWidth="1"/>
    <col min="10" max="10" width="15.625" customWidth="1"/>
    <col min="11" max="11" width="15.125" customWidth="1"/>
    <col min="12" max="12" width="16.125" customWidth="1"/>
    <col min="13" max="14" width="15.625" customWidth="1"/>
    <col min="15" max="15" width="15.125" customWidth="1"/>
    <col min="16" max="17" width="15.625" customWidth="1"/>
    <col min="18" max="18" width="20.625" customWidth="1"/>
    <col min="19" max="19" width="23.375" customWidth="1"/>
    <col min="20" max="20" width="14.625" customWidth="1"/>
    <col min="21" max="21" width="16.125" customWidth="1"/>
    <col min="22" max="22" width="14.625" customWidth="1"/>
    <col min="23" max="25" width="15.125" customWidth="1"/>
    <col min="26" max="26" width="19.5" customWidth="1"/>
    <col min="27" max="27" width="15.125" customWidth="1"/>
    <col min="28" max="29" width="15.625" customWidth="1"/>
    <col min="30" max="31" width="15.125" customWidth="1"/>
    <col min="32" max="32" width="15.625" customWidth="1"/>
    <col min="33" max="33" width="14.875" customWidth="1"/>
    <col min="34" max="34" width="14.125" customWidth="1"/>
  </cols>
  <sheetData>
    <row r="1" spans="1:92" ht="14.25" x14ac:dyDescent="0.2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</row>
    <row r="2" spans="1:92" ht="14.25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</row>
    <row r="3" spans="1:92" ht="14.25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</row>
    <row r="4" spans="1:92" ht="14.25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</row>
    <row r="5" spans="1:92" ht="14.25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</row>
    <row r="6" spans="1:92" ht="14.25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</row>
    <row r="7" spans="1:92" ht="14.25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</row>
    <row r="8" spans="1:92" ht="14.25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92" ht="15.75" x14ac:dyDescent="0.2">
      <c r="A9" s="1" t="s">
        <v>82</v>
      </c>
      <c r="B9" s="2"/>
      <c r="C9" s="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4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92" ht="15.75" x14ac:dyDescent="0.2">
      <c r="A10" s="1" t="s">
        <v>1</v>
      </c>
      <c r="B10" s="2"/>
      <c r="C10" s="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4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92" x14ac:dyDescent="0.2">
      <c r="A11" s="5"/>
      <c r="B11" s="2"/>
      <c r="C11" s="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4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92" ht="30" x14ac:dyDescent="0.2">
      <c r="A12" s="4" t="s">
        <v>2</v>
      </c>
      <c r="B12" s="5" t="s">
        <v>3</v>
      </c>
      <c r="C12" s="2"/>
      <c r="D12" s="33"/>
      <c r="E12" s="33"/>
      <c r="F12" s="6"/>
      <c r="G12" s="6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4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92" x14ac:dyDescent="0.2">
      <c r="A13" s="5" t="s">
        <v>4</v>
      </c>
      <c r="B13" s="5" t="s">
        <v>5</v>
      </c>
      <c r="C13" s="2"/>
      <c r="D13" s="33"/>
      <c r="E13" s="33"/>
      <c r="F13" s="6"/>
      <c r="G13" s="6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4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</row>
    <row r="14" spans="1:92" x14ac:dyDescent="0.2">
      <c r="A14" s="5" t="s">
        <v>6</v>
      </c>
      <c r="B14" s="35" t="s">
        <v>83</v>
      </c>
      <c r="C14" s="2"/>
      <c r="D14" s="33"/>
      <c r="E14" s="33"/>
      <c r="F14" s="6"/>
      <c r="G14" s="6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4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</row>
    <row r="15" spans="1:92" hidden="1" x14ac:dyDescent="0.2">
      <c r="A15" s="6" t="s">
        <v>8</v>
      </c>
      <c r="B15" s="5">
        <f>'AWFP 2023'!B13</f>
        <v>0</v>
      </c>
      <c r="C15" s="2"/>
      <c r="D15" s="33"/>
      <c r="E15" s="33"/>
      <c r="F15" s="6"/>
      <c r="G15" s="6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4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</row>
    <row r="16" spans="1:92" hidden="1" x14ac:dyDescent="0.2">
      <c r="A16" s="6" t="s">
        <v>9</v>
      </c>
      <c r="B16" s="5">
        <f>'AWFP 2023'!B14</f>
        <v>0</v>
      </c>
      <c r="C16" s="2"/>
      <c r="D16" s="33"/>
      <c r="E16" s="33"/>
      <c r="F16" s="6"/>
      <c r="G16" s="6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</row>
    <row r="17" spans="1:92" hidden="1" x14ac:dyDescent="0.2">
      <c r="A17" s="6" t="s">
        <v>10</v>
      </c>
      <c r="B17" s="5">
        <f>'AWFP 2023'!B15</f>
        <v>0</v>
      </c>
      <c r="C17" s="2"/>
      <c r="D17" s="33"/>
      <c r="E17" s="33"/>
      <c r="F17" s="6"/>
      <c r="G17" s="6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</row>
    <row r="18" spans="1:92" hidden="1" x14ac:dyDescent="0.2">
      <c r="A18" s="6" t="s">
        <v>11</v>
      </c>
      <c r="B18" s="5">
        <f>'AWFP 2023'!B16</f>
        <v>0</v>
      </c>
      <c r="C18" s="2"/>
      <c r="D18" s="33"/>
      <c r="E18" s="33"/>
      <c r="F18" s="6"/>
      <c r="G18" s="6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4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</row>
    <row r="19" spans="1:92" ht="30" hidden="1" x14ac:dyDescent="0.2">
      <c r="A19" s="6" t="s">
        <v>12</v>
      </c>
      <c r="B19" s="5">
        <f>'AWFP 2023'!B17</f>
        <v>0</v>
      </c>
      <c r="C19" s="2"/>
      <c r="D19" s="33"/>
      <c r="E19" s="33"/>
      <c r="F19" s="6"/>
      <c r="G19" s="6"/>
      <c r="H19" s="33"/>
      <c r="I19" s="33"/>
      <c r="J19" s="33"/>
      <c r="K19" s="33"/>
      <c r="L19" s="33"/>
      <c r="M19" s="33"/>
      <c r="N19" s="36" t="s">
        <v>84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</row>
    <row r="20" spans="1:92" hidden="1" x14ac:dyDescent="0.2">
      <c r="A20" s="6"/>
      <c r="B20" s="22"/>
      <c r="C20" s="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4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</row>
    <row r="21" spans="1:92" x14ac:dyDescent="0.2">
      <c r="A21" s="6"/>
      <c r="B21" s="37"/>
      <c r="C21" s="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4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</row>
    <row r="22" spans="1:92" ht="19.5" customHeight="1" x14ac:dyDescent="0.2">
      <c r="A22" s="396" t="s">
        <v>85</v>
      </c>
      <c r="B22" s="396" t="s">
        <v>86</v>
      </c>
      <c r="C22" s="396" t="s">
        <v>87</v>
      </c>
      <c r="D22" s="405" t="s">
        <v>88</v>
      </c>
      <c r="E22" s="400"/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400"/>
      <c r="AG22" s="401"/>
      <c r="AH22" s="38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</row>
    <row r="23" spans="1:92" ht="30" customHeight="1" x14ac:dyDescent="0.2">
      <c r="A23" s="404"/>
      <c r="B23" s="404"/>
      <c r="C23" s="404"/>
      <c r="D23" s="405" t="s">
        <v>89</v>
      </c>
      <c r="E23" s="401"/>
      <c r="F23" s="405" t="s">
        <v>90</v>
      </c>
      <c r="G23" s="401"/>
      <c r="H23" s="405" t="s">
        <v>91</v>
      </c>
      <c r="I23" s="400"/>
      <c r="J23" s="400"/>
      <c r="K23" s="400"/>
      <c r="L23" s="400"/>
      <c r="M23" s="401"/>
      <c r="N23" s="40" t="s">
        <v>92</v>
      </c>
      <c r="O23" s="399" t="s">
        <v>93</v>
      </c>
      <c r="P23" s="400"/>
      <c r="Q23" s="400"/>
      <c r="R23" s="401"/>
      <c r="S23" s="41" t="s">
        <v>94</v>
      </c>
      <c r="T23" s="402" t="s">
        <v>95</v>
      </c>
      <c r="U23" s="401"/>
      <c r="V23" s="403" t="s">
        <v>96</v>
      </c>
      <c r="W23" s="400"/>
      <c r="X23" s="400"/>
      <c r="Y23" s="401"/>
      <c r="Z23" s="41" t="s">
        <v>97</v>
      </c>
      <c r="AA23" s="403" t="s">
        <v>98</v>
      </c>
      <c r="AB23" s="400"/>
      <c r="AC23" s="400"/>
      <c r="AD23" s="400"/>
      <c r="AE23" s="400"/>
      <c r="AF23" s="400"/>
      <c r="AG23" s="401"/>
      <c r="AH23" s="38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</row>
    <row r="24" spans="1:92" ht="66" customHeight="1" x14ac:dyDescent="0.2">
      <c r="A24" s="404"/>
      <c r="B24" s="404"/>
      <c r="C24" s="393"/>
      <c r="D24" s="42" t="s">
        <v>99</v>
      </c>
      <c r="E24" s="42" t="s">
        <v>100</v>
      </c>
      <c r="F24" s="42" t="s">
        <v>101</v>
      </c>
      <c r="G24" s="42" t="s">
        <v>102</v>
      </c>
      <c r="H24" s="42" t="s">
        <v>103</v>
      </c>
      <c r="I24" s="42" t="s">
        <v>104</v>
      </c>
      <c r="J24" s="42" t="s">
        <v>105</v>
      </c>
      <c r="K24" s="42" t="s">
        <v>106</v>
      </c>
      <c r="L24" s="42" t="s">
        <v>107</v>
      </c>
      <c r="M24" s="42" t="s">
        <v>108</v>
      </c>
      <c r="N24" s="42" t="s">
        <v>84</v>
      </c>
      <c r="O24" s="43" t="s">
        <v>109</v>
      </c>
      <c r="P24" s="43" t="s">
        <v>110</v>
      </c>
      <c r="Q24" s="42" t="s">
        <v>111</v>
      </c>
      <c r="R24" s="42" t="s">
        <v>112</v>
      </c>
      <c r="S24" s="42" t="s">
        <v>113</v>
      </c>
      <c r="T24" s="44" t="s">
        <v>114</v>
      </c>
      <c r="U24" s="44" t="s">
        <v>115</v>
      </c>
      <c r="V24" s="45" t="s">
        <v>116</v>
      </c>
      <c r="W24" s="42" t="s">
        <v>117</v>
      </c>
      <c r="X24" s="42" t="s">
        <v>118</v>
      </c>
      <c r="Y24" s="42" t="s">
        <v>119</v>
      </c>
      <c r="Z24" s="42" t="s">
        <v>120</v>
      </c>
      <c r="AA24" s="42" t="s">
        <v>121</v>
      </c>
      <c r="AB24" s="42" t="s">
        <v>122</v>
      </c>
      <c r="AC24" s="42" t="s">
        <v>123</v>
      </c>
      <c r="AD24" s="42" t="s">
        <v>124</v>
      </c>
      <c r="AE24" s="42" t="s">
        <v>125</v>
      </c>
      <c r="AF24" s="42" t="s">
        <v>126</v>
      </c>
      <c r="AG24" s="42" t="s">
        <v>127</v>
      </c>
      <c r="AH24" s="38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</row>
    <row r="25" spans="1:92" ht="15.75" x14ac:dyDescent="0.25">
      <c r="A25" s="393"/>
      <c r="B25" s="393"/>
      <c r="C25" s="46" t="s">
        <v>128</v>
      </c>
      <c r="D25" s="47">
        <v>5020101000</v>
      </c>
      <c r="E25" s="47">
        <v>5020102000</v>
      </c>
      <c r="F25" s="47">
        <v>5020201001</v>
      </c>
      <c r="G25" s="47">
        <v>5020201002</v>
      </c>
      <c r="H25" s="47">
        <v>5020301001</v>
      </c>
      <c r="I25" s="47">
        <v>5020301002</v>
      </c>
      <c r="J25" s="47">
        <v>5020309000</v>
      </c>
      <c r="K25" s="47">
        <v>5020321003</v>
      </c>
      <c r="L25" s="47">
        <v>5020322001</v>
      </c>
      <c r="M25" s="47">
        <v>5020399000</v>
      </c>
      <c r="N25" s="47">
        <v>5020402000</v>
      </c>
      <c r="O25" s="47">
        <v>5020502001</v>
      </c>
      <c r="P25" s="47">
        <v>5020502002</v>
      </c>
      <c r="Q25" s="47">
        <v>5020503000</v>
      </c>
      <c r="R25" s="47">
        <v>5020504000</v>
      </c>
      <c r="S25" s="47">
        <v>5021003000</v>
      </c>
      <c r="T25" s="47">
        <v>5021103002</v>
      </c>
      <c r="U25" s="47">
        <v>5021199000</v>
      </c>
      <c r="V25" s="47">
        <v>5021304001</v>
      </c>
      <c r="W25" s="47">
        <v>5021305002</v>
      </c>
      <c r="X25" s="47">
        <v>5021305003</v>
      </c>
      <c r="Y25" s="47">
        <v>5021399099</v>
      </c>
      <c r="Z25" s="47">
        <v>5021503000</v>
      </c>
      <c r="AA25" s="47">
        <v>5029901000</v>
      </c>
      <c r="AB25" s="47">
        <v>5029902000</v>
      </c>
      <c r="AC25" s="47">
        <v>5029903000</v>
      </c>
      <c r="AD25" s="47">
        <v>5029905001</v>
      </c>
      <c r="AE25" s="47">
        <v>5029907001</v>
      </c>
      <c r="AF25" s="47">
        <v>5029907099</v>
      </c>
      <c r="AG25" s="47"/>
      <c r="AH25" s="34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</row>
    <row r="26" spans="1:92" ht="30" x14ac:dyDescent="0.2">
      <c r="A26" s="48" t="s">
        <v>129</v>
      </c>
      <c r="B26" s="10"/>
      <c r="C26" s="4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1"/>
      <c r="AD26" s="50"/>
      <c r="AE26" s="51">
        <v>4500000</v>
      </c>
      <c r="AF26" s="51"/>
      <c r="AG26" s="50">
        <f t="shared" ref="AG26:AG37" si="0">SUM(D26:AF26)</f>
        <v>4500000</v>
      </c>
      <c r="AH26" s="52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</row>
    <row r="27" spans="1:92" ht="30" x14ac:dyDescent="0.2">
      <c r="A27" s="48" t="s">
        <v>130</v>
      </c>
      <c r="B27" s="10"/>
      <c r="C27" s="49"/>
      <c r="D27" s="50"/>
      <c r="E27" s="50"/>
      <c r="F27" s="50"/>
      <c r="G27" s="50">
        <v>3000000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1"/>
      <c r="AD27" s="50"/>
      <c r="AE27" s="51"/>
      <c r="AF27" s="51"/>
      <c r="AG27" s="50">
        <f t="shared" si="0"/>
        <v>3000000</v>
      </c>
      <c r="AH27" s="52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</row>
    <row r="28" spans="1:92" ht="15.75" x14ac:dyDescent="0.2">
      <c r="A28" s="48" t="s">
        <v>131</v>
      </c>
      <c r="B28" s="10"/>
      <c r="C28" s="49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3">
        <v>8220383.9999999981</v>
      </c>
      <c r="V28" s="50"/>
      <c r="W28" s="50"/>
      <c r="X28" s="50"/>
      <c r="Y28" s="50"/>
      <c r="Z28" s="50"/>
      <c r="AA28" s="50"/>
      <c r="AB28" s="50"/>
      <c r="AC28" s="51"/>
      <c r="AD28" s="50"/>
      <c r="AE28" s="51"/>
      <c r="AF28" s="51"/>
      <c r="AG28" s="50">
        <f t="shared" si="0"/>
        <v>8220383.9999999981</v>
      </c>
      <c r="AH28" s="52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</row>
    <row r="29" spans="1:92" ht="15.75" x14ac:dyDescent="0.2">
      <c r="A29" s="54" t="s">
        <v>132</v>
      </c>
      <c r="B29" s="10"/>
      <c r="C29" s="49"/>
      <c r="D29" s="50"/>
      <c r="E29" s="50"/>
      <c r="F29" s="50"/>
      <c r="G29" s="50">
        <v>150000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1"/>
      <c r="AD29" s="50"/>
      <c r="AE29" s="51"/>
      <c r="AF29" s="51"/>
      <c r="AG29" s="50">
        <f t="shared" si="0"/>
        <v>150000</v>
      </c>
      <c r="AH29" s="52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</row>
    <row r="30" spans="1:92" ht="15.75" x14ac:dyDescent="0.2">
      <c r="A30" s="10" t="s">
        <v>133</v>
      </c>
      <c r="B30" s="10"/>
      <c r="C30" s="49"/>
      <c r="D30" s="50"/>
      <c r="E30" s="50"/>
      <c r="F30" s="50"/>
      <c r="G30" s="50">
        <v>150000</v>
      </c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1"/>
      <c r="AD30" s="50"/>
      <c r="AE30" s="51"/>
      <c r="AF30" s="51"/>
      <c r="AG30" s="50">
        <f t="shared" si="0"/>
        <v>150000</v>
      </c>
      <c r="AH30" s="52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</row>
    <row r="31" spans="1:92" ht="15.75" x14ac:dyDescent="0.2">
      <c r="A31" s="10" t="s">
        <v>134</v>
      </c>
      <c r="B31" s="10"/>
      <c r="C31" s="49"/>
      <c r="D31" s="50">
        <v>300000</v>
      </c>
      <c r="E31" s="50">
        <v>300000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1"/>
      <c r="AD31" s="50"/>
      <c r="AE31" s="51"/>
      <c r="AF31" s="51"/>
      <c r="AG31" s="50">
        <f t="shared" si="0"/>
        <v>600000</v>
      </c>
      <c r="AH31" s="52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</row>
    <row r="32" spans="1:92" ht="15.75" x14ac:dyDescent="0.2">
      <c r="A32" s="10" t="s">
        <v>135</v>
      </c>
      <c r="B32" s="10"/>
      <c r="C32" s="49"/>
      <c r="D32" s="50">
        <v>1200000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1"/>
      <c r="AD32" s="50"/>
      <c r="AE32" s="51"/>
      <c r="AF32" s="51"/>
      <c r="AG32" s="50">
        <f t="shared" si="0"/>
        <v>1200000</v>
      </c>
      <c r="AH32" s="52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</row>
    <row r="33" spans="1:92" ht="15.75" x14ac:dyDescent="0.2">
      <c r="A33" s="10" t="s">
        <v>136</v>
      </c>
      <c r="B33" s="10"/>
      <c r="C33" s="49"/>
      <c r="D33" s="50"/>
      <c r="E33" s="50"/>
      <c r="F33" s="50"/>
      <c r="G33" s="50"/>
      <c r="H33" s="50"/>
      <c r="I33" s="50">
        <v>1500000</v>
      </c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1"/>
      <c r="AD33" s="50"/>
      <c r="AE33" s="51"/>
      <c r="AF33" s="51"/>
      <c r="AG33" s="50">
        <f t="shared" si="0"/>
        <v>1500000</v>
      </c>
      <c r="AH33" s="52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</row>
    <row r="34" spans="1:92" ht="15.75" x14ac:dyDescent="0.2">
      <c r="A34" s="10" t="s">
        <v>137</v>
      </c>
      <c r="B34" s="10"/>
      <c r="C34" s="49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1">
        <v>12000000</v>
      </c>
      <c r="AD34" s="50"/>
      <c r="AE34" s="51"/>
      <c r="AF34" s="51"/>
      <c r="AG34" s="50">
        <f t="shared" si="0"/>
        <v>12000000</v>
      </c>
      <c r="AH34" s="52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</row>
    <row r="35" spans="1:92" ht="15" customHeight="1" x14ac:dyDescent="0.2">
      <c r="A35" s="10" t="s">
        <v>98</v>
      </c>
      <c r="B35" s="10"/>
      <c r="C35" s="49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>
        <v>5000000</v>
      </c>
      <c r="T35" s="50"/>
      <c r="U35" s="50"/>
      <c r="V35" s="50"/>
      <c r="W35" s="50"/>
      <c r="X35" s="50"/>
      <c r="Y35" s="50"/>
      <c r="Z35" s="50"/>
      <c r="AA35" s="50"/>
      <c r="AB35" s="50"/>
      <c r="AC35" s="51"/>
      <c r="AD35" s="50"/>
      <c r="AE35" s="51"/>
      <c r="AF35" s="51"/>
      <c r="AG35" s="50">
        <f t="shared" si="0"/>
        <v>5000000</v>
      </c>
      <c r="AH35" s="52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</row>
    <row r="36" spans="1:92" ht="30" x14ac:dyDescent="0.2">
      <c r="A36" s="10" t="s">
        <v>138</v>
      </c>
      <c r="B36" s="10"/>
      <c r="C36" s="49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>
        <v>500000</v>
      </c>
      <c r="AC36" s="51"/>
      <c r="AD36" s="50"/>
      <c r="AE36" s="51"/>
      <c r="AF36" s="51"/>
      <c r="AG36" s="50">
        <f t="shared" si="0"/>
        <v>500000</v>
      </c>
      <c r="AH36" s="52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</row>
    <row r="37" spans="1:92" ht="15.75" x14ac:dyDescent="0.2">
      <c r="A37" s="54" t="s">
        <v>139</v>
      </c>
      <c r="B37" s="10"/>
      <c r="C37" s="49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1"/>
      <c r="AD37" s="50"/>
      <c r="AE37" s="51"/>
      <c r="AF37" s="51"/>
      <c r="AG37" s="50">
        <f t="shared" si="0"/>
        <v>0</v>
      </c>
      <c r="AH37" s="52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</row>
    <row r="38" spans="1:92" ht="15.75" customHeight="1" x14ac:dyDescent="0.2">
      <c r="A38" s="55" t="s">
        <v>65</v>
      </c>
      <c r="B38" s="55"/>
      <c r="C38" s="55"/>
      <c r="D38" s="32">
        <f t="shared" ref="D38:AG38" si="1">SUM(D26:D37)</f>
        <v>1500000</v>
      </c>
      <c r="E38" s="32">
        <f t="shared" si="1"/>
        <v>300000</v>
      </c>
      <c r="F38" s="32">
        <f t="shared" si="1"/>
        <v>0</v>
      </c>
      <c r="G38" s="32">
        <f t="shared" si="1"/>
        <v>3300000</v>
      </c>
      <c r="H38" s="32">
        <f t="shared" si="1"/>
        <v>0</v>
      </c>
      <c r="I38" s="32">
        <f t="shared" si="1"/>
        <v>1500000</v>
      </c>
      <c r="J38" s="32">
        <f t="shared" si="1"/>
        <v>0</v>
      </c>
      <c r="K38" s="32">
        <f t="shared" si="1"/>
        <v>0</v>
      </c>
      <c r="L38" s="32">
        <f t="shared" si="1"/>
        <v>0</v>
      </c>
      <c r="M38" s="32">
        <f t="shared" si="1"/>
        <v>0</v>
      </c>
      <c r="N38" s="32">
        <f t="shared" si="1"/>
        <v>0</v>
      </c>
      <c r="O38" s="32">
        <f t="shared" si="1"/>
        <v>0</v>
      </c>
      <c r="P38" s="32">
        <f t="shared" si="1"/>
        <v>0</v>
      </c>
      <c r="Q38" s="32">
        <f t="shared" si="1"/>
        <v>0</v>
      </c>
      <c r="R38" s="32">
        <f t="shared" si="1"/>
        <v>0</v>
      </c>
      <c r="S38" s="32">
        <f t="shared" si="1"/>
        <v>5000000</v>
      </c>
      <c r="T38" s="32">
        <f t="shared" si="1"/>
        <v>0</v>
      </c>
      <c r="U38" s="32">
        <f t="shared" si="1"/>
        <v>8220383.9999999981</v>
      </c>
      <c r="V38" s="32">
        <f t="shared" si="1"/>
        <v>0</v>
      </c>
      <c r="W38" s="32">
        <f t="shared" si="1"/>
        <v>0</v>
      </c>
      <c r="X38" s="32">
        <f t="shared" si="1"/>
        <v>0</v>
      </c>
      <c r="Y38" s="32">
        <f t="shared" si="1"/>
        <v>0</v>
      </c>
      <c r="Z38" s="32">
        <f t="shared" si="1"/>
        <v>0</v>
      </c>
      <c r="AA38" s="32">
        <f t="shared" si="1"/>
        <v>0</v>
      </c>
      <c r="AB38" s="32">
        <f t="shared" si="1"/>
        <v>500000</v>
      </c>
      <c r="AC38" s="32">
        <f t="shared" si="1"/>
        <v>12000000</v>
      </c>
      <c r="AD38" s="32">
        <f t="shared" si="1"/>
        <v>0</v>
      </c>
      <c r="AE38" s="32">
        <f t="shared" si="1"/>
        <v>4500000</v>
      </c>
      <c r="AF38" s="32">
        <f t="shared" si="1"/>
        <v>0</v>
      </c>
      <c r="AG38" s="32">
        <f t="shared" si="1"/>
        <v>36820384</v>
      </c>
      <c r="AH38" s="52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</row>
    <row r="39" spans="1:92" ht="15.75" customHeight="1" x14ac:dyDescent="0.2">
      <c r="A39" s="56"/>
      <c r="B39" s="26"/>
      <c r="C39" s="2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34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</row>
    <row r="40" spans="1:92" ht="19.5" customHeight="1" x14ac:dyDescent="0.2">
      <c r="A40" s="22" t="s">
        <v>140</v>
      </c>
      <c r="B40" s="6"/>
      <c r="C40" s="26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34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</row>
    <row r="41" spans="1:92" ht="19.5" customHeight="1" x14ac:dyDescent="0.2">
      <c r="A41" s="6"/>
      <c r="B41" s="6"/>
      <c r="C41" s="58"/>
      <c r="D41" s="5"/>
      <c r="E41" s="5"/>
      <c r="F41" s="5"/>
      <c r="G41" s="4"/>
      <c r="H41" s="6"/>
      <c r="I41" s="2"/>
      <c r="J41" s="2"/>
      <c r="K41" s="4"/>
      <c r="L41" s="57"/>
      <c r="M41" s="57"/>
      <c r="N41" s="5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34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</row>
    <row r="42" spans="1:92" ht="19.5" customHeight="1" x14ac:dyDescent="0.2">
      <c r="A42" s="26" t="s">
        <v>141</v>
      </c>
      <c r="B42" s="26"/>
      <c r="C42" s="58"/>
      <c r="D42" s="26" t="s">
        <v>142</v>
      </c>
      <c r="E42" s="5"/>
      <c r="F42" s="5"/>
      <c r="G42" s="29"/>
      <c r="H42" s="57"/>
      <c r="I42" s="59" t="s">
        <v>143</v>
      </c>
      <c r="J42" s="2"/>
      <c r="K42" s="29"/>
      <c r="L42" s="29"/>
      <c r="M42" s="29"/>
      <c r="N42" s="5"/>
      <c r="O42" s="57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</row>
    <row r="43" spans="1:92" ht="19.5" customHeight="1" x14ac:dyDescent="0.2">
      <c r="A43" s="6" t="s">
        <v>144</v>
      </c>
      <c r="B43" s="60">
        <f>AG38</f>
        <v>36820384</v>
      </c>
      <c r="C43" s="58"/>
      <c r="D43" s="6"/>
      <c r="E43" s="5"/>
      <c r="F43" s="5"/>
      <c r="G43" s="29"/>
      <c r="H43" s="61"/>
      <c r="I43" s="5"/>
      <c r="J43" s="2"/>
      <c r="K43" s="29"/>
      <c r="L43" s="29"/>
      <c r="M43" s="29"/>
      <c r="N43" s="4"/>
      <c r="O43" s="57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</row>
    <row r="44" spans="1:92" ht="19.5" customHeight="1" x14ac:dyDescent="0.2">
      <c r="A44" s="6" t="s">
        <v>145</v>
      </c>
      <c r="B44" s="62">
        <f>'AWFP 2023'!C51</f>
        <v>36820384</v>
      </c>
      <c r="C44" s="6"/>
      <c r="D44" s="28"/>
      <c r="E44" s="5"/>
      <c r="F44" s="5"/>
      <c r="G44" s="29"/>
      <c r="H44" s="63"/>
      <c r="I44" s="2"/>
      <c r="J44" s="2"/>
      <c r="K44" s="29"/>
      <c r="L44" s="29"/>
      <c r="M44" s="29"/>
      <c r="N44" s="26"/>
      <c r="O44" s="57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63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</row>
    <row r="45" spans="1:92" ht="19.5" customHeight="1" x14ac:dyDescent="0.2">
      <c r="A45" s="64" t="s">
        <v>146</v>
      </c>
      <c r="B45" s="65">
        <f>B43-B44</f>
        <v>0</v>
      </c>
      <c r="C45" s="66"/>
      <c r="D45" s="67"/>
      <c r="E45" s="68"/>
      <c r="F45" s="68"/>
      <c r="G45" s="29"/>
      <c r="H45" s="63"/>
      <c r="I45" s="25"/>
      <c r="J45" s="25"/>
      <c r="K45" s="69"/>
      <c r="L45" s="29"/>
      <c r="M45" s="29"/>
      <c r="N45" s="6"/>
      <c r="O45" s="57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58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</row>
    <row r="46" spans="1:92" ht="19.5" customHeight="1" x14ac:dyDescent="0.2">
      <c r="A46" s="6"/>
      <c r="B46" s="64"/>
      <c r="C46" s="66"/>
      <c r="D46" s="26" t="s">
        <v>70</v>
      </c>
      <c r="E46" s="57"/>
      <c r="F46" s="57"/>
      <c r="G46" s="29"/>
      <c r="H46" s="58"/>
      <c r="I46" s="26" t="s">
        <v>147</v>
      </c>
      <c r="J46" s="2"/>
      <c r="K46" s="29"/>
      <c r="L46" s="29"/>
      <c r="M46" s="29"/>
      <c r="N46" s="6"/>
      <c r="O46" s="57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70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</row>
    <row r="47" spans="1:92" ht="19.5" customHeight="1" x14ac:dyDescent="0.2">
      <c r="A47" s="26" t="s">
        <v>148</v>
      </c>
      <c r="B47" s="64"/>
      <c r="C47" s="71"/>
      <c r="D47" s="6" t="s">
        <v>73</v>
      </c>
      <c r="E47" s="57"/>
      <c r="F47" s="57"/>
      <c r="G47" s="29"/>
      <c r="H47" s="63"/>
      <c r="I47" s="6" t="s">
        <v>149</v>
      </c>
      <c r="J47" s="57"/>
      <c r="K47" s="29"/>
      <c r="L47" s="29"/>
      <c r="M47" s="29"/>
      <c r="N47" s="57"/>
      <c r="O47" s="57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6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</row>
    <row r="48" spans="1:92" ht="30" x14ac:dyDescent="0.2">
      <c r="A48" s="4" t="s">
        <v>150</v>
      </c>
      <c r="B48" s="60">
        <f>AG38</f>
        <v>36820384</v>
      </c>
      <c r="C48" s="57"/>
      <c r="D48" s="6" t="s">
        <v>5</v>
      </c>
      <c r="E48" s="57"/>
      <c r="F48" s="57"/>
      <c r="G48" s="57"/>
      <c r="H48" s="57"/>
      <c r="I48" s="6" t="s">
        <v>151</v>
      </c>
      <c r="J48" s="57"/>
      <c r="K48" s="29"/>
      <c r="L48" s="29"/>
      <c r="M48" s="29"/>
      <c r="N48" s="57"/>
      <c r="O48" s="57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6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</row>
    <row r="49" spans="1:92" ht="15.75" customHeight="1" x14ac:dyDescent="0.2">
      <c r="A49" s="4" t="s">
        <v>152</v>
      </c>
      <c r="B49" s="65">
        <f>SUM(B48)</f>
        <v>36820384</v>
      </c>
      <c r="C49" s="6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26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34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</row>
    <row r="50" spans="1:92" ht="19.5" customHeight="1" x14ac:dyDescent="0.2">
      <c r="A50" s="6"/>
      <c r="B50" s="6"/>
      <c r="C50" s="6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34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</row>
    <row r="51" spans="1:92" ht="19.5" customHeight="1" x14ac:dyDescent="0.2">
      <c r="A51" s="2"/>
      <c r="B51" s="6"/>
      <c r="C51" s="6"/>
      <c r="D51" s="58" t="s">
        <v>69</v>
      </c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34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</row>
    <row r="52" spans="1:92" ht="19.5" customHeight="1" x14ac:dyDescent="0.2">
      <c r="A52" s="6"/>
      <c r="B52" s="6"/>
      <c r="C52" s="6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34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</row>
    <row r="53" spans="1:92" ht="19.5" customHeight="1" x14ac:dyDescent="0.2">
      <c r="A53" s="6"/>
      <c r="B53" s="6"/>
      <c r="C53" s="6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34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</row>
    <row r="54" spans="1:92" ht="19.5" customHeight="1" x14ac:dyDescent="0.2">
      <c r="A54" s="6"/>
      <c r="B54" s="6"/>
      <c r="C54" s="6"/>
      <c r="D54" s="68"/>
      <c r="E54" s="68"/>
      <c r="F54" s="68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34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</row>
    <row r="55" spans="1:92" ht="19.5" customHeight="1" x14ac:dyDescent="0.2">
      <c r="A55" s="6"/>
      <c r="B55" s="6"/>
      <c r="C55" s="6"/>
      <c r="D55" s="26" t="s">
        <v>78</v>
      </c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34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</row>
    <row r="56" spans="1:92" ht="19.5" customHeight="1" x14ac:dyDescent="0.2">
      <c r="A56" s="2"/>
      <c r="B56" s="2"/>
      <c r="C56" s="2"/>
      <c r="D56" s="6" t="s">
        <v>80</v>
      </c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4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</row>
    <row r="57" spans="1:92" ht="19.5" customHeight="1" x14ac:dyDescent="0.2">
      <c r="A57" s="2"/>
      <c r="B57" s="2"/>
      <c r="C57" s="2"/>
      <c r="D57" s="6" t="s">
        <v>5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</row>
    <row r="58" spans="1:92" ht="19.5" customHeight="1" x14ac:dyDescent="0.2">
      <c r="A58" s="2"/>
      <c r="B58" s="2"/>
      <c r="C58" s="2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4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</row>
    <row r="59" spans="1:92" ht="19.5" customHeight="1" x14ac:dyDescent="0.2">
      <c r="A59" s="2"/>
      <c r="B59" s="2"/>
      <c r="C59" s="7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4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</row>
    <row r="60" spans="1:92" ht="19.5" customHeight="1" x14ac:dyDescent="0.2">
      <c r="A60" s="2"/>
      <c r="B60" s="2"/>
      <c r="C60" s="72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4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</row>
    <row r="61" spans="1:92" ht="19.5" customHeight="1" x14ac:dyDescent="0.2">
      <c r="A61" s="2"/>
      <c r="B61" s="2"/>
      <c r="C61" s="72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4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</row>
    <row r="62" spans="1:92" ht="19.5" customHeight="1" x14ac:dyDescent="0.2">
      <c r="A62" s="2"/>
      <c r="B62" s="2"/>
      <c r="C62" s="72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4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</row>
    <row r="63" spans="1:92" ht="19.5" customHeight="1" x14ac:dyDescent="0.2">
      <c r="A63" s="2"/>
      <c r="B63" s="2"/>
      <c r="C63" s="72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</row>
    <row r="64" spans="1:92" ht="19.5" customHeight="1" x14ac:dyDescent="0.2">
      <c r="A64" s="2"/>
      <c r="B64" s="2"/>
      <c r="C64" s="72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4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</row>
    <row r="65" spans="1:92" ht="19.5" customHeight="1" x14ac:dyDescent="0.2">
      <c r="A65" s="2"/>
      <c r="B65" s="2"/>
      <c r="C65" s="2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4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</row>
    <row r="66" spans="1:92" ht="19.5" customHeight="1" x14ac:dyDescent="0.2">
      <c r="A66" s="2"/>
      <c r="B66" s="2"/>
      <c r="C66" s="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4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</row>
    <row r="67" spans="1:92" ht="19.5" customHeight="1" x14ac:dyDescent="0.2">
      <c r="A67" s="2"/>
      <c r="B67" s="2"/>
      <c r="C67" s="2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4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</row>
    <row r="68" spans="1:92" ht="19.5" customHeight="1" x14ac:dyDescent="0.2">
      <c r="A68" s="2"/>
      <c r="B68" s="2"/>
      <c r="C68" s="2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4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</row>
    <row r="69" spans="1:92" ht="19.5" customHeight="1" x14ac:dyDescent="0.2">
      <c r="A69" s="2"/>
      <c r="B69" s="2"/>
      <c r="C69" s="2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4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</row>
    <row r="70" spans="1:92" ht="19.5" customHeight="1" x14ac:dyDescent="0.2">
      <c r="A70" s="2"/>
      <c r="B70" s="2"/>
      <c r="C70" s="2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4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</row>
    <row r="71" spans="1:92" ht="19.5" customHeight="1" x14ac:dyDescent="0.2">
      <c r="A71" s="2"/>
      <c r="B71" s="2"/>
      <c r="C71" s="2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4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</row>
    <row r="72" spans="1:92" ht="19.5" customHeight="1" x14ac:dyDescent="0.2">
      <c r="A72" s="2"/>
      <c r="B72" s="2"/>
      <c r="C72" s="2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4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</row>
    <row r="73" spans="1:92" ht="19.5" customHeight="1" x14ac:dyDescent="0.2">
      <c r="A73" s="2"/>
      <c r="B73" s="2"/>
      <c r="C73" s="2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4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</row>
    <row r="74" spans="1:92" ht="19.5" customHeight="1" x14ac:dyDescent="0.2">
      <c r="A74" s="2"/>
      <c r="B74" s="2"/>
      <c r="C74" s="2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4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</row>
    <row r="75" spans="1:92" ht="19.5" customHeight="1" x14ac:dyDescent="0.2">
      <c r="A75" s="2"/>
      <c r="B75" s="2"/>
      <c r="C75" s="2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4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</row>
    <row r="76" spans="1:92" ht="19.5" customHeight="1" x14ac:dyDescent="0.2">
      <c r="A76" s="2"/>
      <c r="B76" s="2"/>
      <c r="C76" s="2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4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</row>
    <row r="77" spans="1:92" ht="19.5" customHeight="1" x14ac:dyDescent="0.2">
      <c r="A77" s="2"/>
      <c r="B77" s="2"/>
      <c r="C77" s="2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4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</row>
    <row r="78" spans="1:92" ht="19.5" customHeight="1" x14ac:dyDescent="0.2">
      <c r="A78" s="2"/>
      <c r="B78" s="2"/>
      <c r="C78" s="2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4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</row>
    <row r="79" spans="1:92" ht="19.5" customHeight="1" x14ac:dyDescent="0.2">
      <c r="A79" s="2"/>
      <c r="B79" s="2"/>
      <c r="C79" s="2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4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</row>
    <row r="80" spans="1:92" ht="19.5" customHeight="1" x14ac:dyDescent="0.2">
      <c r="A80" s="2"/>
      <c r="B80" s="2"/>
      <c r="C80" s="2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4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</row>
    <row r="81" spans="1:92" ht="19.5" customHeight="1" x14ac:dyDescent="0.2">
      <c r="A81" s="2"/>
      <c r="B81" s="2"/>
      <c r="C81" s="2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4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</row>
    <row r="82" spans="1:92" ht="19.5" customHeight="1" x14ac:dyDescent="0.2">
      <c r="A82" s="2"/>
      <c r="B82" s="2"/>
      <c r="C82" s="2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4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</row>
    <row r="83" spans="1:92" ht="19.5" customHeight="1" x14ac:dyDescent="0.2">
      <c r="A83" s="2"/>
      <c r="B83" s="2"/>
      <c r="C83" s="2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4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</row>
    <row r="84" spans="1:92" ht="19.5" customHeight="1" x14ac:dyDescent="0.2">
      <c r="A84" s="2"/>
      <c r="B84" s="2"/>
      <c r="C84" s="2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4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</row>
    <row r="85" spans="1:92" ht="19.5" customHeight="1" x14ac:dyDescent="0.2">
      <c r="A85" s="2"/>
      <c r="B85" s="2"/>
      <c r="C85" s="2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4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</row>
    <row r="86" spans="1:92" ht="19.5" customHeight="1" x14ac:dyDescent="0.2">
      <c r="A86" s="2"/>
      <c r="B86" s="2"/>
      <c r="C86" s="2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4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</row>
    <row r="87" spans="1:92" ht="19.5" customHeight="1" x14ac:dyDescent="0.2">
      <c r="A87" s="2"/>
      <c r="B87" s="2"/>
      <c r="C87" s="2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4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</row>
    <row r="88" spans="1:92" ht="19.5" customHeight="1" x14ac:dyDescent="0.2">
      <c r="A88" s="2"/>
      <c r="B88" s="2"/>
      <c r="C88" s="2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4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</row>
    <row r="89" spans="1:92" ht="19.5" customHeight="1" x14ac:dyDescent="0.2">
      <c r="A89" s="2"/>
      <c r="B89" s="2"/>
      <c r="C89" s="2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4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</row>
    <row r="90" spans="1:92" ht="19.5" customHeight="1" x14ac:dyDescent="0.2">
      <c r="A90" s="2"/>
      <c r="B90" s="2"/>
      <c r="C90" s="2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4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</row>
    <row r="91" spans="1:92" ht="19.5" customHeight="1" x14ac:dyDescent="0.2">
      <c r="A91" s="2"/>
      <c r="B91" s="2"/>
      <c r="C91" s="2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4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</row>
    <row r="92" spans="1:92" ht="19.5" customHeight="1" x14ac:dyDescent="0.2">
      <c r="A92" s="2"/>
      <c r="B92" s="2"/>
      <c r="C92" s="2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4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</row>
    <row r="93" spans="1:92" ht="19.5" customHeight="1" x14ac:dyDescent="0.2">
      <c r="A93" s="2"/>
      <c r="B93" s="2"/>
      <c r="C93" s="2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4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</row>
    <row r="94" spans="1:92" ht="19.5" customHeight="1" x14ac:dyDescent="0.2">
      <c r="A94" s="2"/>
      <c r="B94" s="2"/>
      <c r="C94" s="2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4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</row>
    <row r="95" spans="1:92" ht="19.5" customHeight="1" x14ac:dyDescent="0.2">
      <c r="A95" s="2"/>
      <c r="B95" s="2"/>
      <c r="C95" s="2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4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</row>
    <row r="96" spans="1:92" ht="19.5" customHeight="1" x14ac:dyDescent="0.2">
      <c r="A96" s="2"/>
      <c r="B96" s="2"/>
      <c r="C96" s="2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4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</row>
    <row r="97" spans="1:92" ht="19.5" customHeight="1" x14ac:dyDescent="0.2">
      <c r="A97" s="2"/>
      <c r="B97" s="2"/>
      <c r="C97" s="2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4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</row>
    <row r="98" spans="1:92" ht="19.5" customHeight="1" x14ac:dyDescent="0.2">
      <c r="A98" s="2"/>
      <c r="B98" s="2"/>
      <c r="C98" s="2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4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</row>
    <row r="99" spans="1:92" ht="19.5" customHeight="1" x14ac:dyDescent="0.2">
      <c r="A99" s="2"/>
      <c r="B99" s="2"/>
      <c r="C99" s="2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4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</row>
    <row r="100" spans="1:92" ht="19.5" customHeight="1" x14ac:dyDescent="0.2">
      <c r="A100" s="2"/>
      <c r="B100" s="2"/>
      <c r="C100" s="2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4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</row>
    <row r="101" spans="1:92" ht="19.5" customHeight="1" x14ac:dyDescent="0.2">
      <c r="A101" s="2"/>
      <c r="B101" s="2"/>
      <c r="C101" s="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4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</row>
    <row r="102" spans="1:92" ht="19.5" customHeight="1" x14ac:dyDescent="0.2">
      <c r="A102" s="2"/>
      <c r="B102" s="2"/>
      <c r="C102" s="2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4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</row>
    <row r="103" spans="1:92" ht="19.5" customHeight="1" x14ac:dyDescent="0.2">
      <c r="A103" s="2"/>
      <c r="B103" s="2"/>
      <c r="C103" s="2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4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</row>
    <row r="104" spans="1:92" ht="19.5" customHeight="1" x14ac:dyDescent="0.2">
      <c r="A104" s="2"/>
      <c r="B104" s="2"/>
      <c r="C104" s="2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4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</row>
    <row r="105" spans="1:92" ht="19.5" customHeight="1" x14ac:dyDescent="0.2">
      <c r="A105" s="2"/>
      <c r="B105" s="2"/>
      <c r="C105" s="2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4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</row>
    <row r="106" spans="1:92" ht="19.5" customHeight="1" x14ac:dyDescent="0.2">
      <c r="A106" s="2"/>
      <c r="B106" s="2"/>
      <c r="C106" s="2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4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</row>
    <row r="107" spans="1:92" ht="19.5" customHeight="1" x14ac:dyDescent="0.2">
      <c r="A107" s="2"/>
      <c r="B107" s="2"/>
      <c r="C107" s="2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4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</row>
    <row r="108" spans="1:92" ht="19.5" customHeight="1" x14ac:dyDescent="0.2">
      <c r="A108" s="2"/>
      <c r="B108" s="2"/>
      <c r="C108" s="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4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</row>
    <row r="109" spans="1:92" ht="19.5" customHeight="1" x14ac:dyDescent="0.2">
      <c r="A109" s="2"/>
      <c r="B109" s="2"/>
      <c r="C109" s="2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4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</row>
    <row r="110" spans="1:92" ht="19.5" customHeight="1" x14ac:dyDescent="0.2">
      <c r="A110" s="2"/>
      <c r="B110" s="2"/>
      <c r="C110" s="2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4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</row>
    <row r="111" spans="1:92" ht="19.5" customHeight="1" x14ac:dyDescent="0.2">
      <c r="A111" s="2"/>
      <c r="B111" s="2"/>
      <c r="C111" s="2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4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</row>
    <row r="112" spans="1:92" ht="19.5" customHeight="1" x14ac:dyDescent="0.2">
      <c r="A112" s="2"/>
      <c r="B112" s="2"/>
      <c r="C112" s="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4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</row>
    <row r="113" spans="1:92" ht="19.5" customHeight="1" x14ac:dyDescent="0.2">
      <c r="A113" s="2"/>
      <c r="B113" s="2"/>
      <c r="C113" s="2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4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</row>
    <row r="114" spans="1:92" ht="19.5" customHeight="1" x14ac:dyDescent="0.2">
      <c r="A114" s="2"/>
      <c r="B114" s="2"/>
      <c r="C114" s="2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4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</row>
    <row r="115" spans="1:92" ht="19.5" customHeight="1" x14ac:dyDescent="0.2">
      <c r="A115" s="2"/>
      <c r="B115" s="2"/>
      <c r="C115" s="2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4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</row>
    <row r="116" spans="1:92" ht="19.5" customHeight="1" x14ac:dyDescent="0.2">
      <c r="A116" s="2"/>
      <c r="B116" s="2"/>
      <c r="C116" s="2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4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</row>
    <row r="117" spans="1:92" ht="19.5" customHeight="1" x14ac:dyDescent="0.2">
      <c r="A117" s="2"/>
      <c r="B117" s="2"/>
      <c r="C117" s="2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4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</row>
    <row r="118" spans="1:92" ht="19.5" customHeight="1" x14ac:dyDescent="0.2">
      <c r="A118" s="2"/>
      <c r="B118" s="2"/>
      <c r="C118" s="2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4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</row>
    <row r="119" spans="1:92" ht="19.5" customHeight="1" x14ac:dyDescent="0.2">
      <c r="A119" s="2"/>
      <c r="B119" s="2"/>
      <c r="C119" s="2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4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</row>
    <row r="120" spans="1:92" ht="19.5" customHeight="1" x14ac:dyDescent="0.2">
      <c r="A120" s="2"/>
      <c r="B120" s="2"/>
      <c r="C120" s="2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4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</row>
    <row r="121" spans="1:92" ht="19.5" customHeight="1" x14ac:dyDescent="0.2">
      <c r="A121" s="2"/>
      <c r="B121" s="2"/>
      <c r="C121" s="2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4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</row>
    <row r="122" spans="1:92" ht="19.5" customHeight="1" x14ac:dyDescent="0.2">
      <c r="A122" s="2"/>
      <c r="B122" s="2"/>
      <c r="C122" s="2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4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</row>
    <row r="123" spans="1:92" ht="19.5" customHeight="1" x14ac:dyDescent="0.2">
      <c r="A123" s="2"/>
      <c r="B123" s="2"/>
      <c r="C123" s="2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4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</row>
    <row r="124" spans="1:92" ht="19.5" customHeight="1" x14ac:dyDescent="0.2">
      <c r="A124" s="2"/>
      <c r="B124" s="2"/>
      <c r="C124" s="2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4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</row>
    <row r="125" spans="1:92" ht="19.5" customHeight="1" x14ac:dyDescent="0.2">
      <c r="A125" s="2"/>
      <c r="B125" s="2"/>
      <c r="C125" s="2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4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</row>
    <row r="126" spans="1:92" ht="19.5" customHeight="1" x14ac:dyDescent="0.2">
      <c r="A126" s="2"/>
      <c r="B126" s="2"/>
      <c r="C126" s="2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4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</row>
    <row r="127" spans="1:92" ht="19.5" customHeight="1" x14ac:dyDescent="0.2">
      <c r="A127" s="2"/>
      <c r="B127" s="2"/>
      <c r="C127" s="2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4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</row>
    <row r="128" spans="1:92" ht="19.5" customHeight="1" x14ac:dyDescent="0.2">
      <c r="A128" s="2"/>
      <c r="B128" s="2"/>
      <c r="C128" s="2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4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</row>
    <row r="129" spans="1:92" ht="19.5" customHeight="1" x14ac:dyDescent="0.2">
      <c r="A129" s="2"/>
      <c r="B129" s="2"/>
      <c r="C129" s="2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4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</row>
    <row r="130" spans="1:92" ht="19.5" customHeight="1" x14ac:dyDescent="0.2">
      <c r="A130" s="2"/>
      <c r="B130" s="2"/>
      <c r="C130" s="2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4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</row>
    <row r="131" spans="1:92" ht="19.5" customHeight="1" x14ac:dyDescent="0.2">
      <c r="A131" s="2"/>
      <c r="B131" s="2"/>
      <c r="C131" s="2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4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</row>
    <row r="132" spans="1:92" ht="19.5" customHeight="1" x14ac:dyDescent="0.2">
      <c r="A132" s="2"/>
      <c r="B132" s="2"/>
      <c r="C132" s="2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4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</row>
    <row r="133" spans="1:92" ht="19.5" customHeight="1" x14ac:dyDescent="0.2">
      <c r="A133" s="2"/>
      <c r="B133" s="2"/>
      <c r="C133" s="2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4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</row>
    <row r="134" spans="1:92" ht="19.5" customHeight="1" x14ac:dyDescent="0.2">
      <c r="A134" s="2"/>
      <c r="B134" s="2"/>
      <c r="C134" s="2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4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</row>
    <row r="135" spans="1:92" ht="19.5" customHeight="1" x14ac:dyDescent="0.2">
      <c r="A135" s="2"/>
      <c r="B135" s="2"/>
      <c r="C135" s="2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4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</row>
    <row r="136" spans="1:92" ht="19.5" customHeight="1" x14ac:dyDescent="0.2">
      <c r="A136" s="2"/>
      <c r="B136" s="2"/>
      <c r="C136" s="2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4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</row>
    <row r="137" spans="1:92" ht="19.5" customHeight="1" x14ac:dyDescent="0.2">
      <c r="A137" s="2"/>
      <c r="B137" s="2"/>
      <c r="C137" s="2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4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</row>
    <row r="138" spans="1:92" ht="19.5" customHeight="1" x14ac:dyDescent="0.2">
      <c r="A138" s="2"/>
      <c r="B138" s="2"/>
      <c r="C138" s="2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4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</row>
    <row r="139" spans="1:92" ht="19.5" customHeight="1" x14ac:dyDescent="0.2">
      <c r="A139" s="2"/>
      <c r="B139" s="2"/>
      <c r="C139" s="2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4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</row>
    <row r="140" spans="1:92" ht="19.5" customHeight="1" x14ac:dyDescent="0.2">
      <c r="A140" s="2"/>
      <c r="B140" s="2"/>
      <c r="C140" s="2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4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</row>
    <row r="141" spans="1:92" ht="19.5" customHeight="1" x14ac:dyDescent="0.2">
      <c r="A141" s="2"/>
      <c r="B141" s="2"/>
      <c r="C141" s="2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4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</row>
    <row r="142" spans="1:92" ht="19.5" customHeight="1" x14ac:dyDescent="0.2">
      <c r="A142" s="2"/>
      <c r="B142" s="2"/>
      <c r="C142" s="2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4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</row>
    <row r="143" spans="1:92" ht="19.5" customHeight="1" x14ac:dyDescent="0.2">
      <c r="A143" s="2"/>
      <c r="B143" s="2"/>
      <c r="C143" s="2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4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</row>
    <row r="144" spans="1:92" ht="19.5" customHeight="1" x14ac:dyDescent="0.2">
      <c r="A144" s="2"/>
      <c r="B144" s="2"/>
      <c r="C144" s="2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4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</row>
    <row r="145" spans="1:92" ht="19.5" customHeight="1" x14ac:dyDescent="0.2">
      <c r="A145" s="2"/>
      <c r="B145" s="2"/>
      <c r="C145" s="2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4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</row>
    <row r="146" spans="1:92" ht="19.5" customHeight="1" x14ac:dyDescent="0.2">
      <c r="A146" s="2"/>
      <c r="B146" s="2"/>
      <c r="C146" s="2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4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</row>
    <row r="147" spans="1:92" ht="15.75" customHeight="1" x14ac:dyDescent="0.2">
      <c r="A147" s="2"/>
      <c r="B147" s="2"/>
      <c r="C147" s="2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4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</row>
    <row r="148" spans="1:92" ht="15.75" customHeight="1" x14ac:dyDescent="0.2">
      <c r="A148" s="2"/>
      <c r="B148" s="2"/>
      <c r="C148" s="2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4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</row>
    <row r="149" spans="1:92" ht="15.75" customHeight="1" x14ac:dyDescent="0.2">
      <c r="A149" s="2"/>
      <c r="B149" s="2"/>
      <c r="C149" s="2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4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</row>
    <row r="150" spans="1:92" ht="15.75" customHeight="1" x14ac:dyDescent="0.2">
      <c r="A150" s="2"/>
      <c r="B150" s="2"/>
      <c r="C150" s="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4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</row>
    <row r="151" spans="1:92" ht="15.75" customHeight="1" x14ac:dyDescent="0.2">
      <c r="A151" s="2"/>
      <c r="B151" s="2"/>
      <c r="C151" s="2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4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</row>
    <row r="152" spans="1:92" ht="15.75" customHeight="1" x14ac:dyDescent="0.2">
      <c r="A152" s="2"/>
      <c r="B152" s="2"/>
      <c r="C152" s="2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4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</row>
    <row r="153" spans="1:92" ht="15.75" customHeight="1" x14ac:dyDescent="0.2">
      <c r="A153" s="2"/>
      <c r="B153" s="2"/>
      <c r="C153" s="2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4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</row>
    <row r="154" spans="1:92" ht="15.75" customHeight="1" x14ac:dyDescent="0.2">
      <c r="A154" s="2"/>
      <c r="B154" s="2"/>
      <c r="C154" s="2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4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</row>
    <row r="155" spans="1:92" ht="15.75" customHeight="1" x14ac:dyDescent="0.2">
      <c r="A155" s="2"/>
      <c r="B155" s="2"/>
      <c r="C155" s="2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4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</row>
    <row r="156" spans="1:92" ht="15.75" customHeight="1" x14ac:dyDescent="0.2">
      <c r="A156" s="2"/>
      <c r="B156" s="2"/>
      <c r="C156" s="2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4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</row>
    <row r="157" spans="1:92" ht="15.75" customHeight="1" x14ac:dyDescent="0.2">
      <c r="A157" s="2"/>
      <c r="B157" s="2"/>
      <c r="C157" s="2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4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</row>
    <row r="158" spans="1:92" ht="15.75" customHeight="1" x14ac:dyDescent="0.2">
      <c r="A158" s="2"/>
      <c r="B158" s="2"/>
      <c r="C158" s="2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4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</row>
    <row r="159" spans="1:92" ht="15.75" customHeight="1" x14ac:dyDescent="0.2">
      <c r="A159" s="2"/>
      <c r="B159" s="2"/>
      <c r="C159" s="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4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</row>
    <row r="160" spans="1:92" ht="15.75" customHeight="1" x14ac:dyDescent="0.2">
      <c r="A160" s="2"/>
      <c r="B160" s="2"/>
      <c r="C160" s="2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4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</row>
    <row r="161" spans="1:92" ht="15.75" customHeight="1" x14ac:dyDescent="0.2">
      <c r="A161" s="2"/>
      <c r="B161" s="2"/>
      <c r="C161" s="2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4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</row>
    <row r="162" spans="1:92" ht="15.75" customHeight="1" x14ac:dyDescent="0.2">
      <c r="A162" s="2"/>
      <c r="B162" s="2"/>
      <c r="C162" s="2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4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</row>
    <row r="163" spans="1:92" ht="15.75" customHeight="1" x14ac:dyDescent="0.2">
      <c r="A163" s="2"/>
      <c r="B163" s="2"/>
      <c r="C163" s="2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4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</row>
    <row r="164" spans="1:92" ht="15.75" customHeight="1" x14ac:dyDescent="0.2">
      <c r="A164" s="2"/>
      <c r="B164" s="2"/>
      <c r="C164" s="2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4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</row>
    <row r="165" spans="1:92" ht="15.75" customHeight="1" x14ac:dyDescent="0.2">
      <c r="A165" s="2"/>
      <c r="B165" s="2"/>
      <c r="C165" s="2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4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</row>
    <row r="166" spans="1:92" ht="15.75" customHeight="1" x14ac:dyDescent="0.2">
      <c r="A166" s="2"/>
      <c r="B166" s="2"/>
      <c r="C166" s="2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4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</row>
    <row r="167" spans="1:92" ht="15.75" customHeight="1" x14ac:dyDescent="0.2">
      <c r="A167" s="2"/>
      <c r="B167" s="2"/>
      <c r="C167" s="2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4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</row>
    <row r="168" spans="1:92" ht="15.75" customHeight="1" x14ac:dyDescent="0.2">
      <c r="A168" s="2"/>
      <c r="B168" s="2"/>
      <c r="C168" s="2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4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</row>
    <row r="169" spans="1:92" ht="15.75" customHeight="1" x14ac:dyDescent="0.2">
      <c r="A169" s="2"/>
      <c r="B169" s="2"/>
      <c r="C169" s="2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4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</row>
    <row r="170" spans="1:92" ht="15.75" customHeight="1" x14ac:dyDescent="0.2">
      <c r="A170" s="2"/>
      <c r="B170" s="2"/>
      <c r="C170" s="2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4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</row>
    <row r="171" spans="1:92" ht="15.75" customHeight="1" x14ac:dyDescent="0.2">
      <c r="A171" s="2"/>
      <c r="B171" s="2"/>
      <c r="C171" s="2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4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</row>
    <row r="172" spans="1:92" ht="15.75" customHeight="1" x14ac:dyDescent="0.2">
      <c r="A172" s="2"/>
      <c r="B172" s="2"/>
      <c r="C172" s="2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4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</row>
    <row r="173" spans="1:92" ht="15.75" customHeight="1" x14ac:dyDescent="0.2">
      <c r="A173" s="2"/>
      <c r="B173" s="2"/>
      <c r="C173" s="2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4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</row>
    <row r="174" spans="1:92" ht="15.75" customHeight="1" x14ac:dyDescent="0.2">
      <c r="A174" s="2"/>
      <c r="B174" s="2"/>
      <c r="C174" s="2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4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</row>
    <row r="175" spans="1:92" ht="15.75" customHeight="1" x14ac:dyDescent="0.2">
      <c r="A175" s="2"/>
      <c r="B175" s="2"/>
      <c r="C175" s="2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4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</row>
    <row r="176" spans="1:92" ht="15.75" customHeight="1" x14ac:dyDescent="0.2">
      <c r="A176" s="2"/>
      <c r="B176" s="2"/>
      <c r="C176" s="2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4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</row>
    <row r="177" spans="1:92" ht="15.75" customHeight="1" x14ac:dyDescent="0.2">
      <c r="A177" s="2"/>
      <c r="B177" s="2"/>
      <c r="C177" s="2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4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</row>
    <row r="178" spans="1:92" ht="15.75" customHeight="1" x14ac:dyDescent="0.2">
      <c r="A178" s="2"/>
      <c r="B178" s="2"/>
      <c r="C178" s="2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4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</row>
    <row r="179" spans="1:92" ht="15.75" customHeight="1" x14ac:dyDescent="0.2">
      <c r="A179" s="2"/>
      <c r="B179" s="2"/>
      <c r="C179" s="2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4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</row>
    <row r="180" spans="1:92" ht="15.75" customHeight="1" x14ac:dyDescent="0.2">
      <c r="A180" s="2"/>
      <c r="B180" s="2"/>
      <c r="C180" s="2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4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</row>
    <row r="181" spans="1:92" ht="15.75" customHeight="1" x14ac:dyDescent="0.2">
      <c r="A181" s="2"/>
      <c r="B181" s="2"/>
      <c r="C181" s="2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4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</row>
    <row r="182" spans="1:92" ht="15.75" customHeight="1" x14ac:dyDescent="0.2">
      <c r="A182" s="2"/>
      <c r="B182" s="2"/>
      <c r="C182" s="2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4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</row>
    <row r="183" spans="1:92" ht="15.75" customHeight="1" x14ac:dyDescent="0.2">
      <c r="A183" s="2"/>
      <c r="B183" s="2"/>
      <c r="C183" s="2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4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</row>
    <row r="184" spans="1:92" ht="15.75" customHeight="1" x14ac:dyDescent="0.2">
      <c r="A184" s="2"/>
      <c r="B184" s="2"/>
      <c r="C184" s="2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4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</row>
    <row r="185" spans="1:92" ht="15.75" customHeight="1" x14ac:dyDescent="0.2">
      <c r="A185" s="2"/>
      <c r="B185" s="2"/>
      <c r="C185" s="2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4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</row>
    <row r="186" spans="1:92" ht="15.75" customHeight="1" x14ac:dyDescent="0.2">
      <c r="A186" s="2"/>
      <c r="B186" s="2"/>
      <c r="C186" s="2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4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</row>
    <row r="187" spans="1:92" ht="15.75" customHeight="1" x14ac:dyDescent="0.2">
      <c r="A187" s="2"/>
      <c r="B187" s="2"/>
      <c r="C187" s="2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4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</row>
    <row r="188" spans="1:92" ht="15.75" customHeight="1" x14ac:dyDescent="0.2">
      <c r="A188" s="2"/>
      <c r="B188" s="2"/>
      <c r="C188" s="2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4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</row>
    <row r="189" spans="1:92" ht="15.75" customHeight="1" x14ac:dyDescent="0.2">
      <c r="A189" s="2"/>
      <c r="B189" s="2"/>
      <c r="C189" s="2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4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</row>
    <row r="190" spans="1:92" ht="15.75" customHeight="1" x14ac:dyDescent="0.2">
      <c r="A190" s="2"/>
      <c r="B190" s="2"/>
      <c r="C190" s="2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4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</row>
    <row r="191" spans="1:92" ht="15.75" customHeight="1" x14ac:dyDescent="0.2">
      <c r="A191" s="2"/>
      <c r="B191" s="2"/>
      <c r="C191" s="2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4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</row>
    <row r="192" spans="1:92" ht="15.75" customHeight="1" x14ac:dyDescent="0.2">
      <c r="A192" s="2"/>
      <c r="B192" s="2"/>
      <c r="C192" s="2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4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</row>
    <row r="193" spans="1:92" ht="15.75" customHeight="1" x14ac:dyDescent="0.2">
      <c r="A193" s="2"/>
      <c r="B193" s="2"/>
      <c r="C193" s="2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4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</row>
    <row r="194" spans="1:92" ht="15.75" customHeight="1" x14ac:dyDescent="0.2">
      <c r="A194" s="2"/>
      <c r="B194" s="2"/>
      <c r="C194" s="2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4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</row>
    <row r="195" spans="1:92" ht="15.75" customHeight="1" x14ac:dyDescent="0.2">
      <c r="A195" s="2"/>
      <c r="B195" s="2"/>
      <c r="C195" s="2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4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</row>
    <row r="196" spans="1:92" ht="15.75" customHeight="1" x14ac:dyDescent="0.2">
      <c r="A196" s="2"/>
      <c r="B196" s="2"/>
      <c r="C196" s="2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4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</row>
    <row r="197" spans="1:92" ht="15.75" customHeight="1" x14ac:dyDescent="0.2">
      <c r="A197" s="2"/>
      <c r="B197" s="2"/>
      <c r="C197" s="2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4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</row>
    <row r="198" spans="1:92" ht="15.75" customHeight="1" x14ac:dyDescent="0.2">
      <c r="A198" s="2"/>
      <c r="B198" s="2"/>
      <c r="C198" s="2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4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29"/>
      <c r="CN198" s="29"/>
    </row>
    <row r="199" spans="1:92" ht="15.75" customHeight="1" x14ac:dyDescent="0.2">
      <c r="A199" s="2"/>
      <c r="B199" s="2"/>
      <c r="C199" s="2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4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</row>
    <row r="200" spans="1:92" ht="15.75" customHeight="1" x14ac:dyDescent="0.2">
      <c r="A200" s="2"/>
      <c r="B200" s="2"/>
      <c r="C200" s="2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4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</row>
    <row r="201" spans="1:92" ht="15.75" customHeight="1" x14ac:dyDescent="0.2">
      <c r="A201" s="2"/>
      <c r="B201" s="2"/>
      <c r="C201" s="2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4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29"/>
      <c r="CN201" s="29"/>
    </row>
    <row r="202" spans="1:92" ht="15.75" customHeight="1" x14ac:dyDescent="0.2">
      <c r="A202" s="2"/>
      <c r="B202" s="2"/>
      <c r="C202" s="2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4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29"/>
      <c r="CN202" s="29"/>
    </row>
    <row r="203" spans="1:92" ht="15.75" customHeight="1" x14ac:dyDescent="0.2">
      <c r="A203" s="2"/>
      <c r="B203" s="2"/>
      <c r="C203" s="2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4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29"/>
      <c r="CJ203" s="29"/>
      <c r="CK203" s="29"/>
      <c r="CL203" s="29"/>
      <c r="CM203" s="29"/>
      <c r="CN203" s="29"/>
    </row>
    <row r="204" spans="1:92" ht="15.75" customHeight="1" x14ac:dyDescent="0.2">
      <c r="A204" s="2"/>
      <c r="B204" s="2"/>
      <c r="C204" s="2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4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</row>
    <row r="205" spans="1:92" ht="15.75" customHeight="1" x14ac:dyDescent="0.2">
      <c r="A205" s="2"/>
      <c r="B205" s="2"/>
      <c r="C205" s="2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4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  <c r="CJ205" s="29"/>
      <c r="CK205" s="29"/>
      <c r="CL205" s="29"/>
      <c r="CM205" s="29"/>
      <c r="CN205" s="29"/>
    </row>
    <row r="206" spans="1:92" ht="15.75" customHeight="1" x14ac:dyDescent="0.2">
      <c r="A206" s="2"/>
      <c r="B206" s="2"/>
      <c r="C206" s="2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4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29"/>
      <c r="CJ206" s="29"/>
      <c r="CK206" s="29"/>
      <c r="CL206" s="29"/>
      <c r="CM206" s="29"/>
      <c r="CN206" s="29"/>
    </row>
    <row r="207" spans="1:92" ht="15.75" customHeight="1" x14ac:dyDescent="0.2">
      <c r="A207" s="2"/>
      <c r="B207" s="2"/>
      <c r="C207" s="2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4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29"/>
      <c r="CN207" s="29"/>
    </row>
    <row r="208" spans="1:92" ht="15.75" customHeight="1" x14ac:dyDescent="0.2">
      <c r="A208" s="2"/>
      <c r="B208" s="2"/>
      <c r="C208" s="2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4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29"/>
      <c r="CJ208" s="29"/>
      <c r="CK208" s="29"/>
      <c r="CL208" s="29"/>
      <c r="CM208" s="29"/>
      <c r="CN208" s="29"/>
    </row>
    <row r="209" spans="1:92" ht="15.75" customHeight="1" x14ac:dyDescent="0.2">
      <c r="A209" s="2"/>
      <c r="B209" s="2"/>
      <c r="C209" s="2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4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29"/>
      <c r="CL209" s="29"/>
      <c r="CM209" s="29"/>
      <c r="CN209" s="29"/>
    </row>
    <row r="210" spans="1:92" ht="15.75" customHeight="1" x14ac:dyDescent="0.2">
      <c r="A210" s="2"/>
      <c r="B210" s="2"/>
      <c r="C210" s="2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4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29"/>
      <c r="CN210" s="29"/>
    </row>
    <row r="211" spans="1:92" ht="15.75" customHeight="1" x14ac:dyDescent="0.2">
      <c r="A211" s="2"/>
      <c r="B211" s="2"/>
      <c r="C211" s="2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4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29"/>
      <c r="CL211" s="29"/>
      <c r="CM211" s="29"/>
      <c r="CN211" s="29"/>
    </row>
    <row r="212" spans="1:92" ht="15.75" customHeight="1" x14ac:dyDescent="0.2">
      <c r="A212" s="2"/>
      <c r="B212" s="2"/>
      <c r="C212" s="2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4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  <c r="CH212" s="29"/>
      <c r="CI212" s="29"/>
      <c r="CJ212" s="29"/>
      <c r="CK212" s="29"/>
      <c r="CL212" s="29"/>
      <c r="CM212" s="29"/>
      <c r="CN212" s="29"/>
    </row>
    <row r="213" spans="1:92" ht="15.75" customHeight="1" x14ac:dyDescent="0.2">
      <c r="A213" s="2"/>
      <c r="B213" s="2"/>
      <c r="C213" s="2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4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</row>
    <row r="214" spans="1:92" ht="15.75" customHeight="1" x14ac:dyDescent="0.2">
      <c r="A214" s="2"/>
      <c r="B214" s="2"/>
      <c r="C214" s="2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4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29"/>
      <c r="CJ214" s="29"/>
      <c r="CK214" s="29"/>
      <c r="CL214" s="29"/>
      <c r="CM214" s="29"/>
      <c r="CN214" s="29"/>
    </row>
    <row r="215" spans="1:92" ht="15.75" customHeight="1" x14ac:dyDescent="0.2">
      <c r="A215" s="2"/>
      <c r="B215" s="2"/>
      <c r="C215" s="2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4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29"/>
      <c r="CJ215" s="29"/>
      <c r="CK215" s="29"/>
      <c r="CL215" s="29"/>
      <c r="CM215" s="29"/>
      <c r="CN215" s="29"/>
    </row>
    <row r="216" spans="1:92" ht="15.75" customHeight="1" x14ac:dyDescent="0.2">
      <c r="A216" s="2"/>
      <c r="B216" s="2"/>
      <c r="C216" s="2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4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</row>
    <row r="217" spans="1:92" ht="15.75" customHeight="1" x14ac:dyDescent="0.2">
      <c r="A217" s="2"/>
      <c r="B217" s="2"/>
      <c r="C217" s="2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4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</row>
    <row r="218" spans="1:92" ht="15.75" customHeight="1" x14ac:dyDescent="0.2">
      <c r="A218" s="2"/>
      <c r="B218" s="2"/>
      <c r="C218" s="2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4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</row>
    <row r="219" spans="1:92" ht="15.75" customHeight="1" x14ac:dyDescent="0.2">
      <c r="A219" s="2"/>
      <c r="B219" s="2"/>
      <c r="C219" s="2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4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</row>
    <row r="220" spans="1:92" ht="15.75" customHeight="1" x14ac:dyDescent="0.2">
      <c r="A220" s="2"/>
      <c r="B220" s="2"/>
      <c r="C220" s="2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4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</row>
    <row r="221" spans="1:92" ht="15.75" customHeight="1" x14ac:dyDescent="0.2">
      <c r="A221" s="2"/>
      <c r="B221" s="2"/>
      <c r="C221" s="2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4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  <c r="CJ221" s="29"/>
      <c r="CK221" s="29"/>
      <c r="CL221" s="29"/>
      <c r="CM221" s="29"/>
      <c r="CN221" s="29"/>
    </row>
    <row r="222" spans="1:92" ht="15.75" customHeight="1" x14ac:dyDescent="0.2">
      <c r="A222" s="2"/>
      <c r="B222" s="2"/>
      <c r="C222" s="2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4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</row>
    <row r="223" spans="1:92" ht="15.75" customHeight="1" x14ac:dyDescent="0.2">
      <c r="A223" s="2"/>
      <c r="B223" s="2"/>
      <c r="C223" s="2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4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  <c r="CJ223" s="29"/>
      <c r="CK223" s="29"/>
      <c r="CL223" s="29"/>
      <c r="CM223" s="29"/>
      <c r="CN223" s="29"/>
    </row>
    <row r="224" spans="1:92" ht="15.75" customHeight="1" x14ac:dyDescent="0.2">
      <c r="A224" s="2"/>
      <c r="B224" s="2"/>
      <c r="C224" s="2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4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  <c r="CH224" s="29"/>
      <c r="CI224" s="29"/>
      <c r="CJ224" s="29"/>
      <c r="CK224" s="29"/>
      <c r="CL224" s="29"/>
      <c r="CM224" s="29"/>
      <c r="CN224" s="29"/>
    </row>
    <row r="225" spans="1:92" ht="15.75" customHeight="1" x14ac:dyDescent="0.2">
      <c r="A225" s="2"/>
      <c r="B225" s="2"/>
      <c r="C225" s="2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4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29"/>
      <c r="CJ225" s="29"/>
      <c r="CK225" s="29"/>
      <c r="CL225" s="29"/>
      <c r="CM225" s="29"/>
      <c r="CN225" s="29"/>
    </row>
    <row r="226" spans="1:92" ht="15.75" customHeight="1" x14ac:dyDescent="0.2">
      <c r="A226" s="2"/>
      <c r="B226" s="2"/>
      <c r="C226" s="2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4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</row>
    <row r="227" spans="1:92" ht="15.75" customHeight="1" x14ac:dyDescent="0.2">
      <c r="A227" s="2"/>
      <c r="B227" s="2"/>
      <c r="C227" s="2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4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29"/>
      <c r="CJ227" s="29"/>
      <c r="CK227" s="29"/>
      <c r="CL227" s="29"/>
      <c r="CM227" s="29"/>
      <c r="CN227" s="29"/>
    </row>
    <row r="228" spans="1:92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34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29"/>
      <c r="CJ228" s="29"/>
      <c r="CK228" s="29"/>
      <c r="CL228" s="29"/>
      <c r="CM228" s="29"/>
      <c r="CN228" s="29"/>
    </row>
    <row r="229" spans="1:92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34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29"/>
      <c r="CJ229" s="29"/>
      <c r="CK229" s="29"/>
      <c r="CL229" s="29"/>
      <c r="CM229" s="29"/>
      <c r="CN229" s="29"/>
    </row>
    <row r="230" spans="1:92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34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  <c r="BX230" s="29"/>
      <c r="BY230" s="29"/>
      <c r="BZ230" s="29"/>
      <c r="CA230" s="29"/>
      <c r="CB230" s="29"/>
      <c r="CC230" s="29"/>
      <c r="CD230" s="29"/>
      <c r="CE230" s="29"/>
      <c r="CF230" s="29"/>
      <c r="CG230" s="29"/>
      <c r="CH230" s="29"/>
      <c r="CI230" s="29"/>
      <c r="CJ230" s="29"/>
      <c r="CK230" s="29"/>
      <c r="CL230" s="29"/>
      <c r="CM230" s="29"/>
      <c r="CN230" s="29"/>
    </row>
    <row r="231" spans="1:92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34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  <c r="CJ231" s="29"/>
      <c r="CK231" s="29"/>
      <c r="CL231" s="29"/>
      <c r="CM231" s="29"/>
      <c r="CN231" s="29"/>
    </row>
    <row r="232" spans="1:92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34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  <c r="CJ232" s="29"/>
      <c r="CK232" s="29"/>
      <c r="CL232" s="29"/>
      <c r="CM232" s="29"/>
      <c r="CN232" s="29"/>
    </row>
    <row r="233" spans="1:92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34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  <c r="CJ233" s="29"/>
      <c r="CK233" s="29"/>
      <c r="CL233" s="29"/>
      <c r="CM233" s="29"/>
      <c r="CN233" s="29"/>
    </row>
    <row r="234" spans="1:92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34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  <c r="BX234" s="29"/>
      <c r="BY234" s="29"/>
      <c r="BZ234" s="29"/>
      <c r="CA234" s="29"/>
      <c r="CB234" s="29"/>
      <c r="CC234" s="29"/>
      <c r="CD234" s="29"/>
      <c r="CE234" s="29"/>
      <c r="CF234" s="29"/>
      <c r="CG234" s="29"/>
      <c r="CH234" s="29"/>
      <c r="CI234" s="29"/>
      <c r="CJ234" s="29"/>
      <c r="CK234" s="29"/>
      <c r="CL234" s="29"/>
      <c r="CM234" s="29"/>
      <c r="CN234" s="29"/>
    </row>
    <row r="235" spans="1:92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34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  <c r="BV235" s="29"/>
      <c r="BW235" s="29"/>
      <c r="BX235" s="29"/>
      <c r="BY235" s="29"/>
      <c r="BZ235" s="29"/>
      <c r="CA235" s="29"/>
      <c r="CB235" s="29"/>
      <c r="CC235" s="29"/>
      <c r="CD235" s="29"/>
      <c r="CE235" s="29"/>
      <c r="CF235" s="29"/>
      <c r="CG235" s="29"/>
      <c r="CH235" s="29"/>
      <c r="CI235" s="29"/>
      <c r="CJ235" s="29"/>
      <c r="CK235" s="29"/>
      <c r="CL235" s="29"/>
      <c r="CM235" s="29"/>
      <c r="CN235" s="29"/>
    </row>
    <row r="236" spans="1:92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34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</row>
    <row r="237" spans="1:92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34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</row>
    <row r="238" spans="1:92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34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  <c r="BX238" s="29"/>
      <c r="BY238" s="29"/>
      <c r="BZ238" s="29"/>
      <c r="CA238" s="29"/>
      <c r="CB238" s="29"/>
      <c r="CC238" s="29"/>
      <c r="CD238" s="29"/>
      <c r="CE238" s="29"/>
      <c r="CF238" s="29"/>
      <c r="CG238" s="29"/>
      <c r="CH238" s="29"/>
      <c r="CI238" s="29"/>
      <c r="CJ238" s="29"/>
      <c r="CK238" s="29"/>
      <c r="CL238" s="29"/>
      <c r="CM238" s="29"/>
      <c r="CN238" s="29"/>
    </row>
    <row r="239" spans="1:92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34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  <c r="CJ239" s="29"/>
      <c r="CK239" s="29"/>
      <c r="CL239" s="29"/>
      <c r="CM239" s="29"/>
      <c r="CN239" s="29"/>
    </row>
    <row r="240" spans="1:92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34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29"/>
      <c r="CJ240" s="29"/>
      <c r="CK240" s="29"/>
      <c r="CL240" s="29"/>
      <c r="CM240" s="29"/>
      <c r="CN240" s="29"/>
    </row>
    <row r="241" spans="1:92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34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29"/>
      <c r="CJ241" s="29"/>
      <c r="CK241" s="29"/>
      <c r="CL241" s="29"/>
      <c r="CM241" s="29"/>
      <c r="CN241" s="29"/>
    </row>
    <row r="242" spans="1:92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34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  <c r="CH242" s="29"/>
      <c r="CI242" s="29"/>
      <c r="CJ242" s="29"/>
      <c r="CK242" s="29"/>
      <c r="CL242" s="29"/>
      <c r="CM242" s="29"/>
      <c r="CN242" s="29"/>
    </row>
    <row r="243" spans="1:92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34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29"/>
      <c r="CJ243" s="29"/>
      <c r="CK243" s="29"/>
      <c r="CL243" s="29"/>
      <c r="CM243" s="29"/>
      <c r="CN243" s="29"/>
    </row>
    <row r="244" spans="1:92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34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29"/>
      <c r="CN244" s="29"/>
    </row>
    <row r="245" spans="1:92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34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</row>
    <row r="246" spans="1:92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34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  <c r="CH246" s="29"/>
      <c r="CI246" s="29"/>
      <c r="CJ246" s="29"/>
      <c r="CK246" s="29"/>
      <c r="CL246" s="29"/>
      <c r="CM246" s="29"/>
      <c r="CN246" s="29"/>
    </row>
    <row r="247" spans="1:92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34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29"/>
      <c r="CJ247" s="29"/>
      <c r="CK247" s="29"/>
      <c r="CL247" s="29"/>
      <c r="CM247" s="29"/>
      <c r="CN247" s="29"/>
    </row>
    <row r="248" spans="1:92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34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  <c r="CJ248" s="29"/>
      <c r="CK248" s="29"/>
      <c r="CL248" s="29"/>
      <c r="CM248" s="29"/>
      <c r="CN248" s="29"/>
    </row>
    <row r="249" spans="1:92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34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29"/>
      <c r="CJ249" s="29"/>
      <c r="CK249" s="29"/>
      <c r="CL249" s="29"/>
      <c r="CM249" s="29"/>
      <c r="CN249" s="29"/>
    </row>
    <row r="250" spans="1:92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34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</row>
    <row r="251" spans="1:92" ht="15.75" customHeight="1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34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29"/>
      <c r="CJ251" s="29"/>
      <c r="CK251" s="29"/>
      <c r="CL251" s="29"/>
      <c r="CM251" s="29"/>
      <c r="CN251" s="29"/>
    </row>
    <row r="252" spans="1:92" ht="15.75" customHeight="1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34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  <c r="BZ252" s="29"/>
      <c r="CA252" s="29"/>
      <c r="CB252" s="29"/>
      <c r="CC252" s="29"/>
      <c r="CD252" s="29"/>
      <c r="CE252" s="29"/>
      <c r="CF252" s="29"/>
      <c r="CG252" s="29"/>
      <c r="CH252" s="29"/>
      <c r="CI252" s="29"/>
      <c r="CJ252" s="29"/>
      <c r="CK252" s="29"/>
      <c r="CL252" s="29"/>
      <c r="CM252" s="29"/>
      <c r="CN252" s="29"/>
    </row>
    <row r="253" spans="1:92" ht="15.75" customHeight="1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34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</row>
    <row r="254" spans="1:92" ht="15.75" customHeight="1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34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  <c r="BX254" s="29"/>
      <c r="BY254" s="29"/>
      <c r="BZ254" s="29"/>
      <c r="CA254" s="29"/>
      <c r="CB254" s="29"/>
      <c r="CC254" s="29"/>
      <c r="CD254" s="29"/>
      <c r="CE254" s="29"/>
      <c r="CF254" s="29"/>
      <c r="CG254" s="29"/>
      <c r="CH254" s="29"/>
      <c r="CI254" s="29"/>
      <c r="CJ254" s="29"/>
      <c r="CK254" s="29"/>
      <c r="CL254" s="29"/>
      <c r="CM254" s="29"/>
      <c r="CN254" s="29"/>
    </row>
    <row r="255" spans="1:92" ht="15.75" customHeight="1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34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  <c r="CH255" s="29"/>
      <c r="CI255" s="29"/>
      <c r="CJ255" s="29"/>
      <c r="CK255" s="29"/>
      <c r="CL255" s="29"/>
      <c r="CM255" s="29"/>
      <c r="CN255" s="29"/>
    </row>
    <row r="256" spans="1:92" ht="15.75" customHeight="1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34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  <c r="BX256" s="29"/>
      <c r="BY256" s="29"/>
      <c r="BZ256" s="29"/>
      <c r="CA256" s="29"/>
      <c r="CB256" s="29"/>
      <c r="CC256" s="29"/>
      <c r="CD256" s="29"/>
      <c r="CE256" s="29"/>
      <c r="CF256" s="29"/>
      <c r="CG256" s="29"/>
      <c r="CH256" s="29"/>
      <c r="CI256" s="29"/>
      <c r="CJ256" s="29"/>
      <c r="CK256" s="29"/>
      <c r="CL256" s="29"/>
      <c r="CM256" s="29"/>
      <c r="CN256" s="29"/>
    </row>
    <row r="257" spans="1:92" ht="15.75" customHeight="1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34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  <c r="CJ257" s="29"/>
      <c r="CK257" s="29"/>
      <c r="CL257" s="29"/>
      <c r="CM257" s="29"/>
      <c r="CN257" s="29"/>
    </row>
    <row r="258" spans="1:92" ht="15.75" customHeight="1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34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  <c r="CH258" s="29"/>
      <c r="CI258" s="29"/>
      <c r="CJ258" s="29"/>
      <c r="CK258" s="29"/>
      <c r="CL258" s="29"/>
      <c r="CM258" s="29"/>
      <c r="CN258" s="29"/>
    </row>
  </sheetData>
  <mergeCells count="11">
    <mergeCell ref="O23:R23"/>
    <mergeCell ref="T23:U23"/>
    <mergeCell ref="V23:Y23"/>
    <mergeCell ref="AA23:AG23"/>
    <mergeCell ref="A22:A25"/>
    <mergeCell ref="B22:B25"/>
    <mergeCell ref="C22:C24"/>
    <mergeCell ref="D22:AG22"/>
    <mergeCell ref="D23:E23"/>
    <mergeCell ref="F23:G23"/>
    <mergeCell ref="H23:M23"/>
  </mergeCells>
  <conditionalFormatting sqref="C43">
    <cfRule type="cellIs" dxfId="11" priority="1" operator="lessThan">
      <formula>0</formula>
    </cfRule>
  </conditionalFormatting>
  <conditionalFormatting sqref="C43">
    <cfRule type="cellIs" dxfId="10" priority="2" operator="greaterThan">
      <formula>0</formula>
    </cfRule>
  </conditionalFormatting>
  <conditionalFormatting sqref="B45">
    <cfRule type="cellIs" dxfId="9" priority="3" operator="lessThan">
      <formula>0</formula>
    </cfRule>
  </conditionalFormatting>
  <conditionalFormatting sqref="B45">
    <cfRule type="cellIs" dxfId="8" priority="4" operator="greaterThan">
      <formula>0</formula>
    </cfRule>
  </conditionalFormatting>
  <printOptions horizontalCentered="1"/>
  <pageMargins left="0.31496062992125984" right="0.31496062992125984" top="0.62992125984251968" bottom="0.23622047244094491" header="0" footer="0"/>
  <pageSetup paperSize="5" fitToHeight="0" orientation="landscape"/>
  <headerFooter>
    <oddFooter>&amp;LDCT 2022 Fund: Cybercrime Monitoring and Coordination Division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F969"/>
  <sheetViews>
    <sheetView showGridLines="0" workbookViewId="0"/>
  </sheetViews>
  <sheetFormatPr defaultColWidth="12.625" defaultRowHeight="15" customHeight="1" x14ac:dyDescent="0.2"/>
  <cols>
    <col min="1" max="1" width="43.125" customWidth="1"/>
    <col min="2" max="2" width="26" customWidth="1"/>
    <col min="3" max="3" width="26.125" customWidth="1"/>
    <col min="4" max="4" width="22.625" customWidth="1"/>
    <col min="5" max="9" width="15.375" customWidth="1"/>
    <col min="10" max="10" width="28.625" customWidth="1"/>
    <col min="11" max="11" width="24.625" hidden="1" customWidth="1"/>
    <col min="12" max="12" width="36.625" customWidth="1"/>
    <col min="13" max="13" width="16.875" customWidth="1"/>
    <col min="14" max="32" width="8" customWidth="1"/>
  </cols>
  <sheetData>
    <row r="1" spans="1:32" ht="19.5" customHeight="1" x14ac:dyDescent="0.2">
      <c r="A1" s="1"/>
      <c r="B1" s="2"/>
      <c r="C1" s="2"/>
      <c r="D1" s="2"/>
      <c r="E1" s="3"/>
      <c r="F1" s="3"/>
      <c r="G1" s="3"/>
      <c r="H1" s="3"/>
      <c r="I1" s="2"/>
      <c r="J1" s="2"/>
      <c r="K1" s="2"/>
      <c r="L1" s="3"/>
      <c r="M1" s="7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9.5" customHeight="1" x14ac:dyDescent="0.2">
      <c r="A2" s="1"/>
      <c r="B2" s="2"/>
      <c r="C2" s="2"/>
      <c r="D2" s="2"/>
      <c r="E2" s="3"/>
      <c r="F2" s="3"/>
      <c r="G2" s="3"/>
      <c r="H2" s="3"/>
      <c r="I2" s="2"/>
      <c r="J2" s="2"/>
      <c r="K2" s="2"/>
      <c r="L2" s="3"/>
      <c r="M2" s="7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9.5" customHeight="1" x14ac:dyDescent="0.2">
      <c r="A3" s="1"/>
      <c r="B3" s="2"/>
      <c r="C3" s="2"/>
      <c r="D3" s="2"/>
      <c r="E3" s="3"/>
      <c r="F3" s="3"/>
      <c r="G3" s="3"/>
      <c r="H3" s="3"/>
      <c r="I3" s="2"/>
      <c r="J3" s="2"/>
      <c r="K3" s="2"/>
      <c r="L3" s="3"/>
      <c r="M3" s="7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9.5" customHeight="1" x14ac:dyDescent="0.2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3"/>
      <c r="M4" s="7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9.5" customHeight="1" x14ac:dyDescent="0.2">
      <c r="A5" s="1"/>
      <c r="B5" s="2"/>
      <c r="C5" s="2"/>
      <c r="D5" s="2"/>
      <c r="E5" s="3"/>
      <c r="F5" s="3"/>
      <c r="G5" s="3"/>
      <c r="H5" s="3"/>
      <c r="I5" s="2"/>
      <c r="J5" s="2"/>
      <c r="K5" s="2"/>
      <c r="L5" s="3"/>
      <c r="M5" s="7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9.5" customHeight="1" x14ac:dyDescent="0.2">
      <c r="A6" s="1"/>
      <c r="B6" s="2"/>
      <c r="C6" s="2"/>
      <c r="D6" s="2"/>
      <c r="E6" s="3"/>
      <c r="F6" s="3"/>
      <c r="G6" s="3"/>
      <c r="H6" s="3"/>
      <c r="I6" s="2"/>
      <c r="J6" s="2"/>
      <c r="K6" s="2"/>
      <c r="L6" s="3"/>
      <c r="M6" s="7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9.5" customHeight="1" x14ac:dyDescent="0.2">
      <c r="A7" s="1"/>
      <c r="B7" s="2"/>
      <c r="C7" s="2"/>
      <c r="D7" s="2"/>
      <c r="E7" s="3"/>
      <c r="F7" s="3"/>
      <c r="G7" s="3"/>
      <c r="H7" s="3"/>
      <c r="I7" s="2"/>
      <c r="J7" s="2"/>
      <c r="K7" s="2"/>
      <c r="L7" s="3"/>
      <c r="M7" s="7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9.5" customHeight="1" x14ac:dyDescent="0.2">
      <c r="A8" s="1" t="s">
        <v>153</v>
      </c>
      <c r="B8" s="2"/>
      <c r="C8" s="2"/>
      <c r="D8" s="2"/>
      <c r="E8" s="3"/>
      <c r="F8" s="3"/>
      <c r="G8" s="3"/>
      <c r="H8" s="3"/>
      <c r="I8" s="2"/>
      <c r="J8" s="2"/>
      <c r="K8" s="2"/>
      <c r="L8" s="3"/>
      <c r="M8" s="7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9.5" customHeight="1" x14ac:dyDescent="0.2">
      <c r="A9" s="1" t="s">
        <v>1</v>
      </c>
      <c r="B9" s="2"/>
      <c r="C9" s="2"/>
      <c r="D9" s="2"/>
      <c r="E9" s="3"/>
      <c r="F9" s="3"/>
      <c r="G9" s="3"/>
      <c r="H9" s="3"/>
      <c r="I9" s="2"/>
      <c r="J9" s="2"/>
      <c r="K9" s="2"/>
      <c r="L9" s="3"/>
      <c r="M9" s="7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9.5" customHeight="1" x14ac:dyDescent="0.2">
      <c r="A10" s="1"/>
      <c r="B10" s="2"/>
      <c r="C10" s="2"/>
      <c r="D10" s="2"/>
      <c r="E10" s="3"/>
      <c r="F10" s="3"/>
      <c r="G10" s="3"/>
      <c r="H10" s="3"/>
      <c r="I10" s="2"/>
      <c r="J10" s="2"/>
      <c r="K10" s="2"/>
      <c r="L10" s="3"/>
      <c r="M10" s="7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30" x14ac:dyDescent="0.2">
      <c r="A11" s="4" t="s">
        <v>2</v>
      </c>
      <c r="B11" s="5" t="s">
        <v>3</v>
      </c>
      <c r="C11" s="6"/>
      <c r="D11" s="6"/>
      <c r="E11" s="73"/>
      <c r="F11" s="73"/>
      <c r="G11" s="73"/>
      <c r="H11" s="73"/>
      <c r="I11" s="6"/>
      <c r="J11" s="2"/>
      <c r="K11" s="2"/>
      <c r="L11" s="3"/>
      <c r="M11" s="7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8" customHeight="1" x14ac:dyDescent="0.2">
      <c r="A12" s="5" t="s">
        <v>4</v>
      </c>
      <c r="B12" s="5" t="s">
        <v>5</v>
      </c>
      <c r="C12" s="6"/>
      <c r="D12" s="6"/>
      <c r="E12" s="73"/>
      <c r="F12" s="73"/>
      <c r="G12" s="73"/>
      <c r="H12" s="73"/>
      <c r="I12" s="6"/>
      <c r="J12" s="2"/>
      <c r="K12" s="2"/>
      <c r="L12" s="3"/>
      <c r="M12" s="7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9.5" customHeight="1" x14ac:dyDescent="0.2">
      <c r="A13" s="5" t="s">
        <v>6</v>
      </c>
      <c r="B13" s="5" t="s">
        <v>7</v>
      </c>
      <c r="C13" s="6"/>
      <c r="D13" s="6"/>
      <c r="E13" s="73"/>
      <c r="F13" s="73"/>
      <c r="G13" s="73"/>
      <c r="H13" s="73"/>
      <c r="I13" s="6"/>
      <c r="J13" s="2"/>
      <c r="K13" s="2"/>
      <c r="L13" s="3"/>
      <c r="M13" s="7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9.5" hidden="1" customHeight="1" x14ac:dyDescent="0.2">
      <c r="A14" s="6" t="s">
        <v>8</v>
      </c>
      <c r="B14" s="6">
        <f>'AWFP 2023'!B13</f>
        <v>0</v>
      </c>
      <c r="C14" s="6"/>
      <c r="D14" s="6"/>
      <c r="E14" s="73"/>
      <c r="F14" s="73"/>
      <c r="G14" s="73"/>
      <c r="H14" s="73"/>
      <c r="I14" s="6"/>
      <c r="J14" s="2"/>
      <c r="K14" s="2"/>
      <c r="L14" s="3"/>
      <c r="M14" s="7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9.5" hidden="1" customHeight="1" x14ac:dyDescent="0.2">
      <c r="A15" s="6" t="s">
        <v>9</v>
      </c>
      <c r="B15" s="6">
        <f>'AWFP 2023'!B14</f>
        <v>0</v>
      </c>
      <c r="C15" s="6"/>
      <c r="D15" s="6"/>
      <c r="E15" s="73"/>
      <c r="F15" s="73"/>
      <c r="G15" s="73"/>
      <c r="H15" s="73"/>
      <c r="I15" s="6"/>
      <c r="J15" s="2"/>
      <c r="K15" s="2"/>
      <c r="L15" s="3"/>
      <c r="M15" s="7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9.5" hidden="1" customHeight="1" x14ac:dyDescent="0.2">
      <c r="A16" s="6" t="s">
        <v>10</v>
      </c>
      <c r="B16" s="6">
        <f>'AWFP 2023'!B15</f>
        <v>0</v>
      </c>
      <c r="C16" s="6"/>
      <c r="D16" s="6"/>
      <c r="E16" s="73"/>
      <c r="F16" s="73"/>
      <c r="G16" s="73"/>
      <c r="H16" s="73"/>
      <c r="I16" s="6"/>
      <c r="J16" s="2"/>
      <c r="K16" s="2"/>
      <c r="L16" s="3"/>
      <c r="M16" s="7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9.5" hidden="1" customHeight="1" x14ac:dyDescent="0.2">
      <c r="A17" s="6" t="s">
        <v>11</v>
      </c>
      <c r="B17" s="6">
        <f>'AWFP 2023'!B16</f>
        <v>0</v>
      </c>
      <c r="C17" s="6"/>
      <c r="D17" s="6"/>
      <c r="E17" s="73"/>
      <c r="F17" s="73"/>
      <c r="G17" s="73"/>
      <c r="H17" s="73"/>
      <c r="I17" s="6"/>
      <c r="J17" s="2"/>
      <c r="K17" s="2"/>
      <c r="L17" s="3"/>
      <c r="M17" s="7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9.5" hidden="1" customHeight="1" x14ac:dyDescent="0.2">
      <c r="A18" s="6" t="s">
        <v>12</v>
      </c>
      <c r="B18" s="6">
        <f>'AWFP 2023'!B17</f>
        <v>0</v>
      </c>
      <c r="C18" s="6"/>
      <c r="D18" s="6"/>
      <c r="E18" s="73"/>
      <c r="F18" s="73"/>
      <c r="G18" s="73"/>
      <c r="H18" s="73"/>
      <c r="I18" s="6"/>
      <c r="J18" s="2"/>
      <c r="K18" s="2"/>
      <c r="L18" s="3"/>
      <c r="M18" s="7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9.5" customHeight="1" x14ac:dyDescent="0.2">
      <c r="A19" s="2"/>
      <c r="B19" s="2"/>
      <c r="C19" s="2"/>
      <c r="D19" s="2"/>
      <c r="E19" s="3"/>
      <c r="F19" s="3"/>
      <c r="G19" s="3"/>
      <c r="H19" s="3"/>
      <c r="I19" s="2"/>
      <c r="J19" s="2"/>
      <c r="K19" s="2"/>
      <c r="L19" s="3"/>
      <c r="M19" s="7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9.5" customHeight="1" x14ac:dyDescent="0.2">
      <c r="A20" s="396" t="s">
        <v>154</v>
      </c>
      <c r="B20" s="396" t="s">
        <v>85</v>
      </c>
      <c r="C20" s="396" t="s">
        <v>155</v>
      </c>
      <c r="D20" s="396" t="s">
        <v>156</v>
      </c>
      <c r="E20" s="406" t="s">
        <v>157</v>
      </c>
      <c r="F20" s="400"/>
      <c r="G20" s="400"/>
      <c r="H20" s="400"/>
      <c r="I20" s="401"/>
      <c r="J20" s="396" t="s">
        <v>158</v>
      </c>
      <c r="K20" s="396" t="s">
        <v>159</v>
      </c>
      <c r="L20" s="392" t="s">
        <v>16</v>
      </c>
      <c r="M20" s="7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27.75" customHeight="1" x14ac:dyDescent="0.2">
      <c r="A21" s="404"/>
      <c r="B21" s="404"/>
      <c r="C21" s="404"/>
      <c r="D21" s="404"/>
      <c r="E21" s="8" t="s">
        <v>160</v>
      </c>
      <c r="F21" s="8" t="s">
        <v>161</v>
      </c>
      <c r="G21" s="8" t="s">
        <v>162</v>
      </c>
      <c r="H21" s="8" t="s">
        <v>163</v>
      </c>
      <c r="I21" s="7" t="s">
        <v>164</v>
      </c>
      <c r="J21" s="404"/>
      <c r="K21" s="404"/>
      <c r="L21" s="404"/>
      <c r="M21" s="7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50.25" customHeight="1" x14ac:dyDescent="0.2">
      <c r="A22" s="54" t="s">
        <v>165</v>
      </c>
      <c r="B22" s="54"/>
      <c r="C22" s="74"/>
      <c r="D22" s="74"/>
      <c r="E22" s="75"/>
      <c r="F22" s="75"/>
      <c r="G22" s="75"/>
      <c r="H22" s="75"/>
      <c r="I22" s="75"/>
      <c r="J22" s="54"/>
      <c r="K22" s="54"/>
      <c r="L22" s="76"/>
      <c r="M22" s="77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ht="50.25" customHeight="1" x14ac:dyDescent="0.2">
      <c r="A23" s="54" t="s">
        <v>166</v>
      </c>
      <c r="B23" s="54"/>
      <c r="C23" s="74"/>
      <c r="D23" s="74"/>
      <c r="E23" s="75"/>
      <c r="F23" s="75"/>
      <c r="G23" s="75"/>
      <c r="H23" s="75"/>
      <c r="I23" s="75"/>
      <c r="J23" s="54"/>
      <c r="K23" s="54"/>
      <c r="L23" s="76"/>
      <c r="M23" s="77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ht="50.25" customHeight="1" x14ac:dyDescent="0.2">
      <c r="A24" s="54" t="s">
        <v>167</v>
      </c>
      <c r="B24" s="54"/>
      <c r="C24" s="74"/>
      <c r="D24" s="74"/>
      <c r="E24" s="75"/>
      <c r="F24" s="75"/>
      <c r="G24" s="75"/>
      <c r="H24" s="75"/>
      <c r="I24" s="75"/>
      <c r="J24" s="54"/>
      <c r="K24" s="54"/>
      <c r="L24" s="76"/>
      <c r="M24" s="77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ht="50.25" customHeight="1" x14ac:dyDescent="0.2">
      <c r="A25" s="54" t="s">
        <v>139</v>
      </c>
      <c r="B25" s="54"/>
      <c r="C25" s="74"/>
      <c r="D25" s="74"/>
      <c r="E25" s="75"/>
      <c r="F25" s="75"/>
      <c r="G25" s="75"/>
      <c r="H25" s="75"/>
      <c r="I25" s="75"/>
      <c r="J25" s="54"/>
      <c r="K25" s="54"/>
      <c r="L25" s="76"/>
      <c r="M25" s="77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ht="19.5" customHeight="1" x14ac:dyDescent="0.2">
      <c r="A26" s="2"/>
      <c r="B26" s="2"/>
      <c r="C26" s="2"/>
      <c r="D26" s="2"/>
      <c r="E26" s="3"/>
      <c r="F26" s="3"/>
      <c r="G26" s="78"/>
      <c r="H26" s="3"/>
      <c r="I26" s="2"/>
      <c r="J26" s="2"/>
      <c r="K26" s="2"/>
      <c r="L26" s="3"/>
      <c r="M26" s="7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9.5" customHeight="1" x14ac:dyDescent="0.2">
      <c r="A27" s="79" t="s">
        <v>67</v>
      </c>
      <c r="B27" s="79"/>
      <c r="C27" s="79" t="s">
        <v>68</v>
      </c>
      <c r="D27" s="80"/>
      <c r="E27" s="81"/>
      <c r="F27" s="81"/>
      <c r="G27" s="82" t="s">
        <v>168</v>
      </c>
      <c r="H27" s="3"/>
      <c r="I27" s="2"/>
      <c r="J27" s="2"/>
      <c r="K27" s="2"/>
      <c r="L27" s="3"/>
      <c r="M27" s="7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9.5" customHeight="1" x14ac:dyDescent="0.2">
      <c r="A28" s="79"/>
      <c r="B28" s="79"/>
      <c r="C28" s="79"/>
      <c r="D28" s="80"/>
      <c r="E28" s="81"/>
      <c r="F28" s="81"/>
      <c r="G28" s="82"/>
      <c r="H28" s="3"/>
      <c r="I28" s="2"/>
      <c r="J28" s="2"/>
      <c r="K28" s="2"/>
      <c r="L28" s="3"/>
      <c r="M28" s="7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9.5" customHeight="1" x14ac:dyDescent="0.2">
      <c r="A29" s="79"/>
      <c r="B29" s="79"/>
      <c r="C29" s="80"/>
      <c r="D29" s="80"/>
      <c r="E29" s="81"/>
      <c r="F29" s="81"/>
      <c r="G29" s="82"/>
      <c r="H29" s="3"/>
      <c r="I29" s="2"/>
      <c r="J29" s="2"/>
      <c r="K29" s="2"/>
      <c r="L29" s="3"/>
      <c r="M29" s="7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9.5" customHeight="1" x14ac:dyDescent="0.2">
      <c r="A30" s="83"/>
      <c r="B30" s="79"/>
      <c r="C30" s="84"/>
      <c r="D30" s="84"/>
      <c r="E30" s="81"/>
      <c r="F30" s="81"/>
      <c r="G30" s="85"/>
      <c r="H30" s="86"/>
      <c r="I30" s="24"/>
      <c r="J30" s="2"/>
      <c r="K30" s="2"/>
      <c r="L30" s="3"/>
      <c r="M30" s="7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x14ac:dyDescent="0.2">
      <c r="A31" s="26" t="s">
        <v>70</v>
      </c>
      <c r="B31" s="79"/>
      <c r="C31" s="26" t="s">
        <v>78</v>
      </c>
      <c r="D31" s="80"/>
      <c r="E31" s="81"/>
      <c r="F31" s="81"/>
      <c r="G31" s="87" t="str">
        <f>'AWFP 2023'!C59</f>
        <v>MARY ROSE E. MAGSAYSAY</v>
      </c>
      <c r="H31" s="3"/>
      <c r="I31" s="2"/>
      <c r="J31" s="2"/>
      <c r="K31" s="2"/>
      <c r="L31" s="3"/>
      <c r="M31" s="7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2">
      <c r="A32" s="6" t="s">
        <v>73</v>
      </c>
      <c r="B32" s="80"/>
      <c r="C32" s="6" t="s">
        <v>80</v>
      </c>
      <c r="D32" s="80"/>
      <c r="E32" s="81"/>
      <c r="F32" s="81"/>
      <c r="G32" s="82" t="str">
        <f>'AWFP 2023'!C60</f>
        <v>Deputy Executive Director</v>
      </c>
      <c r="H32" s="3"/>
      <c r="I32" s="2"/>
      <c r="J32" s="2"/>
      <c r="K32" s="2"/>
      <c r="L32" s="3"/>
      <c r="M32" s="7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9.5" customHeight="1" x14ac:dyDescent="0.2">
      <c r="A33" s="6" t="s">
        <v>5</v>
      </c>
      <c r="B33" s="80"/>
      <c r="C33" s="6" t="s">
        <v>5</v>
      </c>
      <c r="D33" s="80"/>
      <c r="E33" s="81"/>
      <c r="F33" s="81"/>
      <c r="G33" s="88"/>
      <c r="H33" s="3"/>
      <c r="I33" s="2"/>
      <c r="J33" s="2"/>
      <c r="K33" s="2"/>
      <c r="L33" s="3"/>
      <c r="M33" s="7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9.5" customHeight="1" x14ac:dyDescent="0.2">
      <c r="A34" s="2"/>
      <c r="B34" s="2"/>
      <c r="C34" s="2"/>
      <c r="D34" s="2"/>
      <c r="E34" s="3"/>
      <c r="F34" s="89"/>
      <c r="G34" s="3"/>
      <c r="H34" s="3"/>
      <c r="I34" s="2"/>
      <c r="J34" s="2"/>
      <c r="K34" s="2"/>
      <c r="L34" s="3"/>
      <c r="M34" s="7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9.5" customHeight="1" x14ac:dyDescent="0.2">
      <c r="A35" s="2"/>
      <c r="B35" s="2"/>
      <c r="C35" s="2"/>
      <c r="D35" s="2"/>
      <c r="E35" s="3"/>
      <c r="F35" s="3"/>
      <c r="G35" s="3"/>
      <c r="H35" s="3"/>
      <c r="I35" s="2"/>
      <c r="J35" s="2"/>
      <c r="K35" s="2"/>
      <c r="L35" s="3"/>
      <c r="M35" s="7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" customHeight="1" x14ac:dyDescent="0.2">
      <c r="A36" s="26"/>
      <c r="B36" s="6"/>
      <c r="C36" s="26"/>
      <c r="D36" s="2"/>
      <c r="E36" s="3"/>
      <c r="F36" s="3"/>
      <c r="G36" s="3"/>
      <c r="H36" s="3"/>
      <c r="I36" s="2"/>
      <c r="J36" s="2"/>
      <c r="K36" s="2"/>
      <c r="L36" s="3"/>
      <c r="M36" s="7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" customHeight="1" x14ac:dyDescent="0.2">
      <c r="A37" s="6"/>
      <c r="B37" s="6"/>
      <c r="C37" s="6"/>
      <c r="D37" s="2"/>
      <c r="E37" s="3"/>
      <c r="F37" s="3"/>
      <c r="G37" s="3"/>
      <c r="H37" s="3"/>
      <c r="I37" s="2"/>
      <c r="J37" s="2"/>
      <c r="K37" s="2"/>
      <c r="L37" s="3"/>
      <c r="M37" s="7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6.5" customHeight="1" x14ac:dyDescent="0.2">
      <c r="A38" s="6"/>
      <c r="B38" s="6"/>
      <c r="C38" s="6"/>
      <c r="D38" s="2"/>
      <c r="E38" s="3"/>
      <c r="F38" s="3"/>
      <c r="G38" s="3"/>
      <c r="H38" s="3"/>
      <c r="I38" s="2"/>
      <c r="J38" s="2"/>
      <c r="K38" s="2"/>
      <c r="L38" s="3"/>
      <c r="M38" s="7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9.5" customHeight="1" x14ac:dyDescent="0.2">
      <c r="A39" s="2"/>
      <c r="B39" s="2"/>
      <c r="C39" s="2"/>
      <c r="D39" s="2"/>
      <c r="E39" s="3"/>
      <c r="F39" s="3"/>
      <c r="G39" s="3"/>
      <c r="H39" s="3"/>
      <c r="I39" s="2"/>
      <c r="J39" s="2"/>
      <c r="K39" s="2"/>
      <c r="L39" s="3"/>
      <c r="M39" s="7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 x14ac:dyDescent="0.2">
      <c r="A40" s="2"/>
      <c r="B40" s="2"/>
      <c r="C40" s="2"/>
      <c r="D40" s="2"/>
      <c r="E40" s="3"/>
      <c r="F40" s="3"/>
      <c r="G40" s="3"/>
      <c r="H40" s="3"/>
      <c r="I40" s="2"/>
      <c r="J40" s="2"/>
      <c r="K40" s="2"/>
      <c r="L40" s="3"/>
      <c r="M40" s="7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 x14ac:dyDescent="0.2">
      <c r="A41" s="2"/>
      <c r="B41" s="2"/>
      <c r="C41" s="2"/>
      <c r="D41" s="2"/>
      <c r="E41" s="3"/>
      <c r="F41" s="3"/>
      <c r="G41" s="3"/>
      <c r="H41" s="3"/>
      <c r="I41" s="2"/>
      <c r="J41" s="2"/>
      <c r="K41" s="2"/>
      <c r="L41" s="3"/>
      <c r="M41" s="7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 x14ac:dyDescent="0.2">
      <c r="A42" s="2"/>
      <c r="B42" s="2"/>
      <c r="C42" s="2"/>
      <c r="D42" s="2"/>
      <c r="E42" s="3"/>
      <c r="F42" s="3"/>
      <c r="G42" s="3"/>
      <c r="H42" s="3"/>
      <c r="I42" s="2"/>
      <c r="J42" s="2"/>
      <c r="K42" s="2"/>
      <c r="L42" s="3"/>
      <c r="M42" s="7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 x14ac:dyDescent="0.2">
      <c r="A43" s="2"/>
      <c r="B43" s="2"/>
      <c r="C43" s="2"/>
      <c r="D43" s="2"/>
      <c r="E43" s="3"/>
      <c r="F43" s="3"/>
      <c r="G43" s="3"/>
      <c r="H43" s="3"/>
      <c r="I43" s="2"/>
      <c r="J43" s="2"/>
      <c r="K43" s="2"/>
      <c r="L43" s="3"/>
      <c r="M43" s="7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 x14ac:dyDescent="0.2">
      <c r="A44" s="2"/>
      <c r="B44" s="2"/>
      <c r="C44" s="2"/>
      <c r="D44" s="2"/>
      <c r="E44" s="3"/>
      <c r="F44" s="3"/>
      <c r="G44" s="3"/>
      <c r="H44" s="3"/>
      <c r="I44" s="2"/>
      <c r="J44" s="2"/>
      <c r="K44" s="2"/>
      <c r="L44" s="3"/>
      <c r="M44" s="7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customHeight="1" x14ac:dyDescent="0.2">
      <c r="A45" s="2"/>
      <c r="B45" s="2"/>
      <c r="C45" s="2"/>
      <c r="D45" s="2"/>
      <c r="E45" s="3"/>
      <c r="F45" s="3"/>
      <c r="G45" s="3"/>
      <c r="H45" s="3"/>
      <c r="I45" s="2"/>
      <c r="J45" s="2"/>
      <c r="K45" s="2"/>
      <c r="L45" s="3"/>
      <c r="M45" s="7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 customHeight="1" x14ac:dyDescent="0.2">
      <c r="A46" s="2"/>
      <c r="B46" s="2"/>
      <c r="C46" s="2"/>
      <c r="D46" s="2"/>
      <c r="E46" s="3"/>
      <c r="F46" s="3"/>
      <c r="G46" s="3"/>
      <c r="H46" s="3"/>
      <c r="I46" s="2"/>
      <c r="J46" s="2"/>
      <c r="K46" s="2"/>
      <c r="L46" s="3"/>
      <c r="M46" s="7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 x14ac:dyDescent="0.2">
      <c r="A47" s="2"/>
      <c r="B47" s="2"/>
      <c r="C47" s="2"/>
      <c r="D47" s="2"/>
      <c r="E47" s="3"/>
      <c r="F47" s="3"/>
      <c r="G47" s="3"/>
      <c r="H47" s="3"/>
      <c r="I47" s="2"/>
      <c r="J47" s="2"/>
      <c r="K47" s="2"/>
      <c r="L47" s="3"/>
      <c r="M47" s="7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 x14ac:dyDescent="0.2">
      <c r="A48" s="2"/>
      <c r="B48" s="2"/>
      <c r="C48" s="2"/>
      <c r="D48" s="2"/>
      <c r="E48" s="3"/>
      <c r="F48" s="3"/>
      <c r="G48" s="3"/>
      <c r="H48" s="3"/>
      <c r="I48" s="2"/>
      <c r="J48" s="2"/>
      <c r="K48" s="2"/>
      <c r="L48" s="3"/>
      <c r="M48" s="7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 customHeight="1" x14ac:dyDescent="0.2">
      <c r="A49" s="2"/>
      <c r="B49" s="2"/>
      <c r="C49" s="2"/>
      <c r="D49" s="2"/>
      <c r="E49" s="3"/>
      <c r="F49" s="3"/>
      <c r="G49" s="3"/>
      <c r="H49" s="3"/>
      <c r="I49" s="2"/>
      <c r="J49" s="2"/>
      <c r="K49" s="2"/>
      <c r="L49" s="3"/>
      <c r="M49" s="7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 x14ac:dyDescent="0.2">
      <c r="A50" s="2"/>
      <c r="B50" s="2"/>
      <c r="C50" s="2"/>
      <c r="D50" s="2"/>
      <c r="E50" s="3"/>
      <c r="F50" s="3"/>
      <c r="G50" s="3"/>
      <c r="H50" s="3"/>
      <c r="I50" s="2"/>
      <c r="J50" s="2"/>
      <c r="K50" s="2"/>
      <c r="L50" s="3"/>
      <c r="M50" s="7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 x14ac:dyDescent="0.2">
      <c r="A51" s="2"/>
      <c r="B51" s="2"/>
      <c r="C51" s="2"/>
      <c r="D51" s="2"/>
      <c r="E51" s="3"/>
      <c r="F51" s="3"/>
      <c r="G51" s="3"/>
      <c r="H51" s="3"/>
      <c r="I51" s="2"/>
      <c r="J51" s="2"/>
      <c r="K51" s="2"/>
      <c r="L51" s="3"/>
      <c r="M51" s="7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75" customHeight="1" x14ac:dyDescent="0.2">
      <c r="A52" s="2"/>
      <c r="B52" s="2"/>
      <c r="C52" s="2"/>
      <c r="D52" s="2"/>
      <c r="E52" s="3"/>
      <c r="F52" s="3"/>
      <c r="G52" s="3"/>
      <c r="H52" s="3"/>
      <c r="I52" s="2"/>
      <c r="J52" s="2"/>
      <c r="K52" s="2"/>
      <c r="L52" s="3"/>
      <c r="M52" s="7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75" customHeight="1" x14ac:dyDescent="0.2">
      <c r="A53" s="2"/>
      <c r="B53" s="2"/>
      <c r="C53" s="2"/>
      <c r="D53" s="2"/>
      <c r="E53" s="3"/>
      <c r="F53" s="3"/>
      <c r="G53" s="3"/>
      <c r="H53" s="3"/>
      <c r="I53" s="2"/>
      <c r="J53" s="2"/>
      <c r="K53" s="2"/>
      <c r="L53" s="3"/>
      <c r="M53" s="7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.75" customHeight="1" x14ac:dyDescent="0.2">
      <c r="A54" s="2"/>
      <c r="B54" s="2"/>
      <c r="C54" s="2"/>
      <c r="D54" s="2"/>
      <c r="E54" s="3"/>
      <c r="F54" s="3"/>
      <c r="G54" s="3"/>
      <c r="H54" s="3"/>
      <c r="I54" s="2"/>
      <c r="J54" s="2"/>
      <c r="K54" s="2"/>
      <c r="L54" s="3"/>
      <c r="M54" s="7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.75" customHeight="1" x14ac:dyDescent="0.2">
      <c r="A55" s="2"/>
      <c r="B55" s="2"/>
      <c r="C55" s="2"/>
      <c r="D55" s="2"/>
      <c r="E55" s="3"/>
      <c r="F55" s="3"/>
      <c r="G55" s="3"/>
      <c r="H55" s="3"/>
      <c r="I55" s="2"/>
      <c r="J55" s="2"/>
      <c r="K55" s="2"/>
      <c r="L55" s="3"/>
      <c r="M55" s="7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.75" customHeight="1" x14ac:dyDescent="0.2">
      <c r="A56" s="2"/>
      <c r="B56" s="2"/>
      <c r="C56" s="2"/>
      <c r="D56" s="2"/>
      <c r="E56" s="3"/>
      <c r="F56" s="3"/>
      <c r="G56" s="3"/>
      <c r="H56" s="3"/>
      <c r="I56" s="2"/>
      <c r="J56" s="2"/>
      <c r="K56" s="2"/>
      <c r="L56" s="3"/>
      <c r="M56" s="7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 customHeight="1" x14ac:dyDescent="0.2">
      <c r="A57" s="2"/>
      <c r="B57" s="2"/>
      <c r="C57" s="2"/>
      <c r="D57" s="2"/>
      <c r="E57" s="3"/>
      <c r="F57" s="3"/>
      <c r="G57" s="3"/>
      <c r="H57" s="3"/>
      <c r="I57" s="2"/>
      <c r="J57" s="2"/>
      <c r="K57" s="2"/>
      <c r="L57" s="3"/>
      <c r="M57" s="7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 customHeight="1" x14ac:dyDescent="0.2">
      <c r="A58" s="2"/>
      <c r="B58" s="2"/>
      <c r="C58" s="2"/>
      <c r="D58" s="2"/>
      <c r="E58" s="3"/>
      <c r="F58" s="3"/>
      <c r="G58" s="3"/>
      <c r="H58" s="3"/>
      <c r="I58" s="2"/>
      <c r="J58" s="2"/>
      <c r="K58" s="2"/>
      <c r="L58" s="3"/>
      <c r="M58" s="7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 customHeight="1" x14ac:dyDescent="0.2">
      <c r="A59" s="2"/>
      <c r="B59" s="2"/>
      <c r="C59" s="2"/>
      <c r="D59" s="2"/>
      <c r="E59" s="3"/>
      <c r="F59" s="3"/>
      <c r="G59" s="3"/>
      <c r="H59" s="3"/>
      <c r="I59" s="2"/>
      <c r="J59" s="2"/>
      <c r="K59" s="2"/>
      <c r="L59" s="3"/>
      <c r="M59" s="7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 customHeight="1" x14ac:dyDescent="0.2">
      <c r="A60" s="2"/>
      <c r="B60" s="2"/>
      <c r="C60" s="2"/>
      <c r="D60" s="2"/>
      <c r="E60" s="3"/>
      <c r="F60" s="3"/>
      <c r="G60" s="3"/>
      <c r="H60" s="3"/>
      <c r="I60" s="2"/>
      <c r="J60" s="2"/>
      <c r="K60" s="2"/>
      <c r="L60" s="3"/>
      <c r="M60" s="7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 customHeight="1" x14ac:dyDescent="0.2">
      <c r="A61" s="2"/>
      <c r="B61" s="2"/>
      <c r="C61" s="2"/>
      <c r="D61" s="2"/>
      <c r="E61" s="3"/>
      <c r="F61" s="3"/>
      <c r="G61" s="3"/>
      <c r="H61" s="3"/>
      <c r="I61" s="2"/>
      <c r="J61" s="2"/>
      <c r="K61" s="2"/>
      <c r="L61" s="3"/>
      <c r="M61" s="7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 customHeight="1" x14ac:dyDescent="0.2">
      <c r="A62" s="2"/>
      <c r="B62" s="2"/>
      <c r="C62" s="2"/>
      <c r="D62" s="2"/>
      <c r="E62" s="3"/>
      <c r="F62" s="3"/>
      <c r="G62" s="3"/>
      <c r="H62" s="3"/>
      <c r="I62" s="2"/>
      <c r="J62" s="2"/>
      <c r="K62" s="2"/>
      <c r="L62" s="3"/>
      <c r="M62" s="7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 customHeight="1" x14ac:dyDescent="0.2">
      <c r="A63" s="2"/>
      <c r="B63" s="2"/>
      <c r="C63" s="2"/>
      <c r="D63" s="2"/>
      <c r="E63" s="3"/>
      <c r="F63" s="3"/>
      <c r="G63" s="3"/>
      <c r="H63" s="3"/>
      <c r="I63" s="2"/>
      <c r="J63" s="2"/>
      <c r="K63" s="2"/>
      <c r="L63" s="3"/>
      <c r="M63" s="7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 customHeight="1" x14ac:dyDescent="0.2">
      <c r="A64" s="2"/>
      <c r="B64" s="2"/>
      <c r="C64" s="2"/>
      <c r="D64" s="2"/>
      <c r="E64" s="3"/>
      <c r="F64" s="3"/>
      <c r="G64" s="3"/>
      <c r="H64" s="3"/>
      <c r="I64" s="2"/>
      <c r="J64" s="2"/>
      <c r="K64" s="2"/>
      <c r="L64" s="3"/>
      <c r="M64" s="7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 customHeight="1" x14ac:dyDescent="0.2">
      <c r="A65" s="2"/>
      <c r="B65" s="2"/>
      <c r="C65" s="2"/>
      <c r="D65" s="2"/>
      <c r="E65" s="3"/>
      <c r="F65" s="3"/>
      <c r="G65" s="3"/>
      <c r="H65" s="3"/>
      <c r="I65" s="2"/>
      <c r="J65" s="2"/>
      <c r="K65" s="2"/>
      <c r="L65" s="3"/>
      <c r="M65" s="7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 customHeight="1" x14ac:dyDescent="0.2">
      <c r="A66" s="2"/>
      <c r="B66" s="2"/>
      <c r="C66" s="2"/>
      <c r="D66" s="2"/>
      <c r="E66" s="3"/>
      <c r="F66" s="3"/>
      <c r="G66" s="3"/>
      <c r="H66" s="3"/>
      <c r="I66" s="2"/>
      <c r="J66" s="2"/>
      <c r="K66" s="2"/>
      <c r="L66" s="3"/>
      <c r="M66" s="7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 customHeight="1" x14ac:dyDescent="0.2">
      <c r="A67" s="2"/>
      <c r="B67" s="2"/>
      <c r="C67" s="2"/>
      <c r="D67" s="2"/>
      <c r="E67" s="3"/>
      <c r="F67" s="3"/>
      <c r="G67" s="3"/>
      <c r="H67" s="3"/>
      <c r="I67" s="2"/>
      <c r="J67" s="2"/>
      <c r="K67" s="2"/>
      <c r="L67" s="3"/>
      <c r="M67" s="7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 customHeight="1" x14ac:dyDescent="0.2">
      <c r="A68" s="2"/>
      <c r="B68" s="2"/>
      <c r="C68" s="2"/>
      <c r="D68" s="2"/>
      <c r="E68" s="3"/>
      <c r="F68" s="3"/>
      <c r="G68" s="3"/>
      <c r="H68" s="3"/>
      <c r="I68" s="2"/>
      <c r="J68" s="2"/>
      <c r="K68" s="2"/>
      <c r="L68" s="3"/>
      <c r="M68" s="7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 customHeight="1" x14ac:dyDescent="0.2">
      <c r="A69" s="2"/>
      <c r="B69" s="2"/>
      <c r="C69" s="2"/>
      <c r="D69" s="2"/>
      <c r="E69" s="3"/>
      <c r="F69" s="3"/>
      <c r="G69" s="3"/>
      <c r="H69" s="3"/>
      <c r="I69" s="2"/>
      <c r="J69" s="2"/>
      <c r="K69" s="2"/>
      <c r="L69" s="3"/>
      <c r="M69" s="7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 customHeight="1" x14ac:dyDescent="0.2">
      <c r="A70" s="2"/>
      <c r="B70" s="2"/>
      <c r="C70" s="2"/>
      <c r="D70" s="2"/>
      <c r="E70" s="3"/>
      <c r="F70" s="3"/>
      <c r="G70" s="3"/>
      <c r="H70" s="3"/>
      <c r="I70" s="2"/>
      <c r="J70" s="2"/>
      <c r="K70" s="2"/>
      <c r="L70" s="3"/>
      <c r="M70" s="7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 customHeight="1" x14ac:dyDescent="0.2">
      <c r="A71" s="2"/>
      <c r="B71" s="2"/>
      <c r="C71" s="2"/>
      <c r="D71" s="2"/>
      <c r="E71" s="3"/>
      <c r="F71" s="3"/>
      <c r="G71" s="3"/>
      <c r="H71" s="3"/>
      <c r="I71" s="2"/>
      <c r="J71" s="2"/>
      <c r="K71" s="2"/>
      <c r="L71" s="3"/>
      <c r="M71" s="7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 customHeight="1" x14ac:dyDescent="0.2">
      <c r="A72" s="2"/>
      <c r="B72" s="2"/>
      <c r="C72" s="2"/>
      <c r="D72" s="2"/>
      <c r="E72" s="3"/>
      <c r="F72" s="3"/>
      <c r="G72" s="3"/>
      <c r="H72" s="3"/>
      <c r="I72" s="2"/>
      <c r="J72" s="2"/>
      <c r="K72" s="2"/>
      <c r="L72" s="3"/>
      <c r="M72" s="7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 customHeight="1" x14ac:dyDescent="0.2">
      <c r="A73" s="2"/>
      <c r="B73" s="2"/>
      <c r="C73" s="2"/>
      <c r="D73" s="2"/>
      <c r="E73" s="3"/>
      <c r="F73" s="3"/>
      <c r="G73" s="3"/>
      <c r="H73" s="3"/>
      <c r="I73" s="2"/>
      <c r="J73" s="2"/>
      <c r="K73" s="2"/>
      <c r="L73" s="3"/>
      <c r="M73" s="7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 customHeight="1" x14ac:dyDescent="0.2">
      <c r="A74" s="2"/>
      <c r="B74" s="2"/>
      <c r="C74" s="2"/>
      <c r="D74" s="2"/>
      <c r="E74" s="3"/>
      <c r="F74" s="3"/>
      <c r="G74" s="3"/>
      <c r="H74" s="3"/>
      <c r="I74" s="2"/>
      <c r="J74" s="2"/>
      <c r="K74" s="2"/>
      <c r="L74" s="3"/>
      <c r="M74" s="7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 customHeight="1" x14ac:dyDescent="0.2">
      <c r="A75" s="2"/>
      <c r="B75" s="2"/>
      <c r="C75" s="2"/>
      <c r="D75" s="2"/>
      <c r="E75" s="3"/>
      <c r="F75" s="3"/>
      <c r="G75" s="3"/>
      <c r="H75" s="3"/>
      <c r="I75" s="2"/>
      <c r="J75" s="2"/>
      <c r="K75" s="2"/>
      <c r="L75" s="3"/>
      <c r="M75" s="7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 customHeight="1" x14ac:dyDescent="0.2">
      <c r="A76" s="2"/>
      <c r="B76" s="2"/>
      <c r="C76" s="2"/>
      <c r="D76" s="2"/>
      <c r="E76" s="3"/>
      <c r="F76" s="3"/>
      <c r="G76" s="3"/>
      <c r="H76" s="3"/>
      <c r="I76" s="2"/>
      <c r="J76" s="2"/>
      <c r="K76" s="2"/>
      <c r="L76" s="3"/>
      <c r="M76" s="7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 customHeight="1" x14ac:dyDescent="0.2">
      <c r="A77" s="2"/>
      <c r="B77" s="2"/>
      <c r="C77" s="2"/>
      <c r="D77" s="2"/>
      <c r="E77" s="3"/>
      <c r="F77" s="3"/>
      <c r="G77" s="3"/>
      <c r="H77" s="3"/>
      <c r="I77" s="2"/>
      <c r="J77" s="2"/>
      <c r="K77" s="2"/>
      <c r="L77" s="3"/>
      <c r="M77" s="7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 customHeight="1" x14ac:dyDescent="0.2">
      <c r="A78" s="2"/>
      <c r="B78" s="2"/>
      <c r="C78" s="2"/>
      <c r="D78" s="2"/>
      <c r="E78" s="3"/>
      <c r="F78" s="3"/>
      <c r="G78" s="3"/>
      <c r="H78" s="3"/>
      <c r="I78" s="2"/>
      <c r="J78" s="2"/>
      <c r="K78" s="2"/>
      <c r="L78" s="3"/>
      <c r="M78" s="7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 customHeight="1" x14ac:dyDescent="0.2">
      <c r="A79" s="2"/>
      <c r="B79" s="2"/>
      <c r="C79" s="2"/>
      <c r="D79" s="2"/>
      <c r="E79" s="3"/>
      <c r="F79" s="3"/>
      <c r="G79" s="3"/>
      <c r="H79" s="3"/>
      <c r="I79" s="2"/>
      <c r="J79" s="2"/>
      <c r="K79" s="2"/>
      <c r="L79" s="3"/>
      <c r="M79" s="7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 customHeight="1" x14ac:dyDescent="0.2">
      <c r="A80" s="2"/>
      <c r="B80" s="2"/>
      <c r="C80" s="2"/>
      <c r="D80" s="2"/>
      <c r="E80" s="3"/>
      <c r="F80" s="3"/>
      <c r="G80" s="3"/>
      <c r="H80" s="3"/>
      <c r="I80" s="2"/>
      <c r="J80" s="2"/>
      <c r="K80" s="2"/>
      <c r="L80" s="3"/>
      <c r="M80" s="7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 customHeight="1" x14ac:dyDescent="0.2">
      <c r="A81" s="2"/>
      <c r="B81" s="2"/>
      <c r="C81" s="2"/>
      <c r="D81" s="2"/>
      <c r="E81" s="3"/>
      <c r="F81" s="3"/>
      <c r="G81" s="3"/>
      <c r="H81" s="3"/>
      <c r="I81" s="2"/>
      <c r="J81" s="2"/>
      <c r="K81" s="2"/>
      <c r="L81" s="3"/>
      <c r="M81" s="7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 customHeight="1" x14ac:dyDescent="0.2">
      <c r="A82" s="2"/>
      <c r="B82" s="2"/>
      <c r="C82" s="2"/>
      <c r="D82" s="2"/>
      <c r="E82" s="3"/>
      <c r="F82" s="3"/>
      <c r="G82" s="3"/>
      <c r="H82" s="3"/>
      <c r="I82" s="2"/>
      <c r="J82" s="2"/>
      <c r="K82" s="2"/>
      <c r="L82" s="3"/>
      <c r="M82" s="7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 customHeight="1" x14ac:dyDescent="0.2">
      <c r="A83" s="2"/>
      <c r="B83" s="2"/>
      <c r="C83" s="2"/>
      <c r="D83" s="2"/>
      <c r="E83" s="3"/>
      <c r="F83" s="3"/>
      <c r="G83" s="3"/>
      <c r="H83" s="3"/>
      <c r="I83" s="2"/>
      <c r="J83" s="2"/>
      <c r="K83" s="2"/>
      <c r="L83" s="3"/>
      <c r="M83" s="7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 customHeight="1" x14ac:dyDescent="0.2">
      <c r="A84" s="2"/>
      <c r="B84" s="2"/>
      <c r="C84" s="2"/>
      <c r="D84" s="2"/>
      <c r="E84" s="3"/>
      <c r="F84" s="3"/>
      <c r="G84" s="3"/>
      <c r="H84" s="3"/>
      <c r="I84" s="2"/>
      <c r="J84" s="2"/>
      <c r="K84" s="2"/>
      <c r="L84" s="3"/>
      <c r="M84" s="7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 customHeight="1" x14ac:dyDescent="0.2">
      <c r="A85" s="2"/>
      <c r="B85" s="2"/>
      <c r="C85" s="2"/>
      <c r="D85" s="2"/>
      <c r="E85" s="3"/>
      <c r="F85" s="3"/>
      <c r="G85" s="3"/>
      <c r="H85" s="3"/>
      <c r="I85" s="2"/>
      <c r="J85" s="2"/>
      <c r="K85" s="2"/>
      <c r="L85" s="3"/>
      <c r="M85" s="7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 customHeight="1" x14ac:dyDescent="0.2">
      <c r="A86" s="2"/>
      <c r="B86" s="2"/>
      <c r="C86" s="2"/>
      <c r="D86" s="2"/>
      <c r="E86" s="3"/>
      <c r="F86" s="3"/>
      <c r="G86" s="3"/>
      <c r="H86" s="3"/>
      <c r="I86" s="2"/>
      <c r="J86" s="2"/>
      <c r="K86" s="2"/>
      <c r="L86" s="3"/>
      <c r="M86" s="7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 customHeight="1" x14ac:dyDescent="0.2">
      <c r="A87" s="2"/>
      <c r="B87" s="2"/>
      <c r="C87" s="2"/>
      <c r="D87" s="2"/>
      <c r="E87" s="3"/>
      <c r="F87" s="3"/>
      <c r="G87" s="3"/>
      <c r="H87" s="3"/>
      <c r="I87" s="2"/>
      <c r="J87" s="2"/>
      <c r="K87" s="2"/>
      <c r="L87" s="3"/>
      <c r="M87" s="7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 customHeight="1" x14ac:dyDescent="0.2">
      <c r="A88" s="2"/>
      <c r="B88" s="2"/>
      <c r="C88" s="2"/>
      <c r="D88" s="2"/>
      <c r="E88" s="3"/>
      <c r="F88" s="3"/>
      <c r="G88" s="3"/>
      <c r="H88" s="3"/>
      <c r="I88" s="2"/>
      <c r="J88" s="2"/>
      <c r="K88" s="2"/>
      <c r="L88" s="3"/>
      <c r="M88" s="7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 customHeight="1" x14ac:dyDescent="0.2">
      <c r="A89" s="2"/>
      <c r="B89" s="2"/>
      <c r="C89" s="2"/>
      <c r="D89" s="2"/>
      <c r="E89" s="3"/>
      <c r="F89" s="3"/>
      <c r="G89" s="3"/>
      <c r="H89" s="3"/>
      <c r="I89" s="2"/>
      <c r="J89" s="2"/>
      <c r="K89" s="2"/>
      <c r="L89" s="3"/>
      <c r="M89" s="7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 customHeight="1" x14ac:dyDescent="0.2">
      <c r="A90" s="2"/>
      <c r="B90" s="2"/>
      <c r="C90" s="2"/>
      <c r="D90" s="2"/>
      <c r="E90" s="3"/>
      <c r="F90" s="3"/>
      <c r="G90" s="3"/>
      <c r="H90" s="3"/>
      <c r="I90" s="2"/>
      <c r="J90" s="2"/>
      <c r="K90" s="2"/>
      <c r="L90" s="3"/>
      <c r="M90" s="7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 customHeight="1" x14ac:dyDescent="0.2">
      <c r="A91" s="2"/>
      <c r="B91" s="2"/>
      <c r="C91" s="2"/>
      <c r="D91" s="2"/>
      <c r="E91" s="3"/>
      <c r="F91" s="3"/>
      <c r="G91" s="3"/>
      <c r="H91" s="3"/>
      <c r="I91" s="2"/>
      <c r="J91" s="2"/>
      <c r="K91" s="2"/>
      <c r="L91" s="3"/>
      <c r="M91" s="7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 customHeight="1" x14ac:dyDescent="0.2">
      <c r="A92" s="2"/>
      <c r="B92" s="2"/>
      <c r="C92" s="2"/>
      <c r="D92" s="2"/>
      <c r="E92" s="3"/>
      <c r="F92" s="3"/>
      <c r="G92" s="3"/>
      <c r="H92" s="3"/>
      <c r="I92" s="2"/>
      <c r="J92" s="2"/>
      <c r="K92" s="2"/>
      <c r="L92" s="3"/>
      <c r="M92" s="7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 customHeight="1" x14ac:dyDescent="0.2">
      <c r="A93" s="2"/>
      <c r="B93" s="2"/>
      <c r="C93" s="2"/>
      <c r="D93" s="2"/>
      <c r="E93" s="3"/>
      <c r="F93" s="3"/>
      <c r="G93" s="3"/>
      <c r="H93" s="3"/>
      <c r="I93" s="2"/>
      <c r="J93" s="2"/>
      <c r="K93" s="2"/>
      <c r="L93" s="3"/>
      <c r="M93" s="7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 customHeight="1" x14ac:dyDescent="0.2">
      <c r="A94" s="2"/>
      <c r="B94" s="2"/>
      <c r="C94" s="2"/>
      <c r="D94" s="2"/>
      <c r="E94" s="3"/>
      <c r="F94" s="3"/>
      <c r="G94" s="3"/>
      <c r="H94" s="3"/>
      <c r="I94" s="2"/>
      <c r="J94" s="2"/>
      <c r="K94" s="2"/>
      <c r="L94" s="3"/>
      <c r="M94" s="7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 customHeight="1" x14ac:dyDescent="0.2">
      <c r="A95" s="2"/>
      <c r="B95" s="2"/>
      <c r="C95" s="2"/>
      <c r="D95" s="2"/>
      <c r="E95" s="3"/>
      <c r="F95" s="3"/>
      <c r="G95" s="3"/>
      <c r="H95" s="3"/>
      <c r="I95" s="2"/>
      <c r="J95" s="2"/>
      <c r="K95" s="2"/>
      <c r="L95" s="3"/>
      <c r="M95" s="7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 customHeight="1" x14ac:dyDescent="0.2">
      <c r="A96" s="2"/>
      <c r="B96" s="2"/>
      <c r="C96" s="2"/>
      <c r="D96" s="2"/>
      <c r="E96" s="3"/>
      <c r="F96" s="3"/>
      <c r="G96" s="3"/>
      <c r="H96" s="3"/>
      <c r="I96" s="2"/>
      <c r="J96" s="2"/>
      <c r="K96" s="2"/>
      <c r="L96" s="3"/>
      <c r="M96" s="7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 customHeight="1" x14ac:dyDescent="0.2">
      <c r="A97" s="2"/>
      <c r="B97" s="2"/>
      <c r="C97" s="2"/>
      <c r="D97" s="2"/>
      <c r="E97" s="3"/>
      <c r="F97" s="3"/>
      <c r="G97" s="3"/>
      <c r="H97" s="3"/>
      <c r="I97" s="2"/>
      <c r="J97" s="2"/>
      <c r="K97" s="2"/>
      <c r="L97" s="3"/>
      <c r="M97" s="7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 customHeight="1" x14ac:dyDescent="0.2">
      <c r="A98" s="2"/>
      <c r="B98" s="2"/>
      <c r="C98" s="2"/>
      <c r="D98" s="2"/>
      <c r="E98" s="3"/>
      <c r="F98" s="3"/>
      <c r="G98" s="3"/>
      <c r="H98" s="3"/>
      <c r="I98" s="2"/>
      <c r="J98" s="2"/>
      <c r="K98" s="2"/>
      <c r="L98" s="3"/>
      <c r="M98" s="7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 x14ac:dyDescent="0.2">
      <c r="A99" s="2"/>
      <c r="B99" s="2"/>
      <c r="C99" s="2"/>
      <c r="D99" s="2"/>
      <c r="E99" s="3"/>
      <c r="F99" s="3"/>
      <c r="G99" s="3"/>
      <c r="H99" s="3"/>
      <c r="I99" s="2"/>
      <c r="J99" s="2"/>
      <c r="K99" s="2"/>
      <c r="L99" s="3"/>
      <c r="M99" s="7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 customHeight="1" x14ac:dyDescent="0.2">
      <c r="A100" s="2"/>
      <c r="B100" s="2"/>
      <c r="C100" s="2"/>
      <c r="D100" s="2"/>
      <c r="E100" s="3"/>
      <c r="F100" s="3"/>
      <c r="G100" s="3"/>
      <c r="H100" s="3"/>
      <c r="I100" s="2"/>
      <c r="J100" s="2"/>
      <c r="K100" s="2"/>
      <c r="L100" s="3"/>
      <c r="M100" s="7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 customHeight="1" x14ac:dyDescent="0.2">
      <c r="A101" s="2"/>
      <c r="B101" s="2"/>
      <c r="C101" s="2"/>
      <c r="D101" s="2"/>
      <c r="E101" s="3"/>
      <c r="F101" s="3"/>
      <c r="G101" s="3"/>
      <c r="H101" s="3"/>
      <c r="I101" s="2"/>
      <c r="J101" s="2"/>
      <c r="K101" s="2"/>
      <c r="L101" s="3"/>
      <c r="M101" s="7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 customHeight="1" x14ac:dyDescent="0.2">
      <c r="A102" s="2"/>
      <c r="B102" s="2"/>
      <c r="C102" s="2"/>
      <c r="D102" s="2"/>
      <c r="E102" s="3"/>
      <c r="F102" s="3"/>
      <c r="G102" s="3"/>
      <c r="H102" s="3"/>
      <c r="I102" s="2"/>
      <c r="J102" s="2"/>
      <c r="K102" s="2"/>
      <c r="L102" s="3"/>
      <c r="M102" s="7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 customHeight="1" x14ac:dyDescent="0.2">
      <c r="A103" s="2"/>
      <c r="B103" s="2"/>
      <c r="C103" s="2"/>
      <c r="D103" s="2"/>
      <c r="E103" s="3"/>
      <c r="F103" s="3"/>
      <c r="G103" s="3"/>
      <c r="H103" s="3"/>
      <c r="I103" s="2"/>
      <c r="J103" s="2"/>
      <c r="K103" s="2"/>
      <c r="L103" s="3"/>
      <c r="M103" s="7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 customHeight="1" x14ac:dyDescent="0.2">
      <c r="A104" s="2"/>
      <c r="B104" s="2"/>
      <c r="C104" s="2"/>
      <c r="D104" s="2"/>
      <c r="E104" s="3"/>
      <c r="F104" s="3"/>
      <c r="G104" s="3"/>
      <c r="H104" s="3"/>
      <c r="I104" s="2"/>
      <c r="J104" s="2"/>
      <c r="K104" s="2"/>
      <c r="L104" s="3"/>
      <c r="M104" s="7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 customHeight="1" x14ac:dyDescent="0.2">
      <c r="A105" s="2"/>
      <c r="B105" s="2"/>
      <c r="C105" s="2"/>
      <c r="D105" s="2"/>
      <c r="E105" s="3"/>
      <c r="F105" s="3"/>
      <c r="G105" s="3"/>
      <c r="H105" s="3"/>
      <c r="I105" s="2"/>
      <c r="J105" s="2"/>
      <c r="K105" s="2"/>
      <c r="L105" s="3"/>
      <c r="M105" s="7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 customHeight="1" x14ac:dyDescent="0.2">
      <c r="A106" s="2"/>
      <c r="B106" s="2"/>
      <c r="C106" s="2"/>
      <c r="D106" s="2"/>
      <c r="E106" s="3"/>
      <c r="F106" s="3"/>
      <c r="G106" s="3"/>
      <c r="H106" s="3"/>
      <c r="I106" s="2"/>
      <c r="J106" s="2"/>
      <c r="K106" s="2"/>
      <c r="L106" s="3"/>
      <c r="M106" s="7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 customHeight="1" x14ac:dyDescent="0.2">
      <c r="A107" s="2"/>
      <c r="B107" s="2"/>
      <c r="C107" s="2"/>
      <c r="D107" s="2"/>
      <c r="E107" s="3"/>
      <c r="F107" s="3"/>
      <c r="G107" s="3"/>
      <c r="H107" s="3"/>
      <c r="I107" s="2"/>
      <c r="J107" s="2"/>
      <c r="K107" s="2"/>
      <c r="L107" s="3"/>
      <c r="M107" s="7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 customHeight="1" x14ac:dyDescent="0.2">
      <c r="A108" s="2"/>
      <c r="B108" s="2"/>
      <c r="C108" s="2"/>
      <c r="D108" s="2"/>
      <c r="E108" s="3"/>
      <c r="F108" s="3"/>
      <c r="G108" s="3"/>
      <c r="H108" s="3"/>
      <c r="I108" s="2"/>
      <c r="J108" s="2"/>
      <c r="K108" s="2"/>
      <c r="L108" s="3"/>
      <c r="M108" s="7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 customHeight="1" x14ac:dyDescent="0.2">
      <c r="A109" s="2"/>
      <c r="B109" s="2"/>
      <c r="C109" s="2"/>
      <c r="D109" s="2"/>
      <c r="E109" s="3"/>
      <c r="F109" s="3"/>
      <c r="G109" s="3"/>
      <c r="H109" s="3"/>
      <c r="I109" s="2"/>
      <c r="J109" s="2"/>
      <c r="K109" s="2"/>
      <c r="L109" s="3"/>
      <c r="M109" s="7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 customHeight="1" x14ac:dyDescent="0.2">
      <c r="A110" s="2"/>
      <c r="B110" s="2"/>
      <c r="C110" s="2"/>
      <c r="D110" s="2"/>
      <c r="E110" s="3"/>
      <c r="F110" s="3"/>
      <c r="G110" s="3"/>
      <c r="H110" s="3"/>
      <c r="I110" s="2"/>
      <c r="J110" s="2"/>
      <c r="K110" s="2"/>
      <c r="L110" s="3"/>
      <c r="M110" s="7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 customHeight="1" x14ac:dyDescent="0.2">
      <c r="A111" s="2"/>
      <c r="B111" s="2"/>
      <c r="C111" s="2"/>
      <c r="D111" s="2"/>
      <c r="E111" s="3"/>
      <c r="F111" s="3"/>
      <c r="G111" s="3"/>
      <c r="H111" s="3"/>
      <c r="I111" s="2"/>
      <c r="J111" s="2"/>
      <c r="K111" s="2"/>
      <c r="L111" s="3"/>
      <c r="M111" s="7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 customHeight="1" x14ac:dyDescent="0.2">
      <c r="A112" s="2"/>
      <c r="B112" s="2"/>
      <c r="C112" s="2"/>
      <c r="D112" s="2"/>
      <c r="E112" s="3"/>
      <c r="F112" s="3"/>
      <c r="G112" s="3"/>
      <c r="H112" s="3"/>
      <c r="I112" s="2"/>
      <c r="J112" s="2"/>
      <c r="K112" s="2"/>
      <c r="L112" s="3"/>
      <c r="M112" s="7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 customHeight="1" x14ac:dyDescent="0.2">
      <c r="A113" s="2"/>
      <c r="B113" s="2"/>
      <c r="C113" s="2"/>
      <c r="D113" s="2"/>
      <c r="E113" s="3"/>
      <c r="F113" s="3"/>
      <c r="G113" s="3"/>
      <c r="H113" s="3"/>
      <c r="I113" s="2"/>
      <c r="J113" s="2"/>
      <c r="K113" s="2"/>
      <c r="L113" s="3"/>
      <c r="M113" s="7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 customHeight="1" x14ac:dyDescent="0.2">
      <c r="A114" s="2"/>
      <c r="B114" s="2"/>
      <c r="C114" s="2"/>
      <c r="D114" s="2"/>
      <c r="E114" s="3"/>
      <c r="F114" s="3"/>
      <c r="G114" s="3"/>
      <c r="H114" s="3"/>
      <c r="I114" s="2"/>
      <c r="J114" s="2"/>
      <c r="K114" s="2"/>
      <c r="L114" s="3"/>
      <c r="M114" s="7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 customHeight="1" x14ac:dyDescent="0.2">
      <c r="A115" s="2"/>
      <c r="B115" s="2"/>
      <c r="C115" s="2"/>
      <c r="D115" s="2"/>
      <c r="E115" s="3"/>
      <c r="F115" s="3"/>
      <c r="G115" s="3"/>
      <c r="H115" s="3"/>
      <c r="I115" s="2"/>
      <c r="J115" s="2"/>
      <c r="K115" s="2"/>
      <c r="L115" s="3"/>
      <c r="M115" s="7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 customHeight="1" x14ac:dyDescent="0.2">
      <c r="A116" s="2"/>
      <c r="B116" s="2"/>
      <c r="C116" s="2"/>
      <c r="D116" s="2"/>
      <c r="E116" s="3"/>
      <c r="F116" s="3"/>
      <c r="G116" s="3"/>
      <c r="H116" s="3"/>
      <c r="I116" s="2"/>
      <c r="J116" s="2"/>
      <c r="K116" s="2"/>
      <c r="L116" s="3"/>
      <c r="M116" s="7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 customHeight="1" x14ac:dyDescent="0.2">
      <c r="A117" s="2"/>
      <c r="B117" s="2"/>
      <c r="C117" s="2"/>
      <c r="D117" s="2"/>
      <c r="E117" s="3"/>
      <c r="F117" s="3"/>
      <c r="G117" s="3"/>
      <c r="H117" s="3"/>
      <c r="I117" s="2"/>
      <c r="J117" s="2"/>
      <c r="K117" s="2"/>
      <c r="L117" s="3"/>
      <c r="M117" s="7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 customHeight="1" x14ac:dyDescent="0.2">
      <c r="A118" s="2"/>
      <c r="B118" s="2"/>
      <c r="C118" s="2"/>
      <c r="D118" s="2"/>
      <c r="E118" s="3"/>
      <c r="F118" s="3"/>
      <c r="G118" s="3"/>
      <c r="H118" s="3"/>
      <c r="I118" s="2"/>
      <c r="J118" s="2"/>
      <c r="K118" s="2"/>
      <c r="L118" s="3"/>
      <c r="M118" s="7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 customHeight="1" x14ac:dyDescent="0.2">
      <c r="A119" s="2"/>
      <c r="B119" s="2"/>
      <c r="C119" s="2"/>
      <c r="D119" s="2"/>
      <c r="E119" s="3"/>
      <c r="F119" s="3"/>
      <c r="G119" s="3"/>
      <c r="H119" s="3"/>
      <c r="I119" s="2"/>
      <c r="J119" s="2"/>
      <c r="K119" s="2"/>
      <c r="L119" s="3"/>
      <c r="M119" s="7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 customHeight="1" x14ac:dyDescent="0.2">
      <c r="A120" s="2"/>
      <c r="B120" s="2"/>
      <c r="C120" s="2"/>
      <c r="D120" s="2"/>
      <c r="E120" s="3"/>
      <c r="F120" s="3"/>
      <c r="G120" s="3"/>
      <c r="H120" s="3"/>
      <c r="I120" s="2"/>
      <c r="J120" s="2"/>
      <c r="K120" s="2"/>
      <c r="L120" s="3"/>
      <c r="M120" s="7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 customHeight="1" x14ac:dyDescent="0.2">
      <c r="A121" s="2"/>
      <c r="B121" s="2"/>
      <c r="C121" s="2"/>
      <c r="D121" s="2"/>
      <c r="E121" s="3"/>
      <c r="F121" s="3"/>
      <c r="G121" s="3"/>
      <c r="H121" s="3"/>
      <c r="I121" s="2"/>
      <c r="J121" s="2"/>
      <c r="K121" s="2"/>
      <c r="L121" s="3"/>
      <c r="M121" s="7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 customHeight="1" x14ac:dyDescent="0.2">
      <c r="A122" s="2"/>
      <c r="B122" s="2"/>
      <c r="C122" s="2"/>
      <c r="D122" s="2"/>
      <c r="E122" s="3"/>
      <c r="F122" s="3"/>
      <c r="G122" s="3"/>
      <c r="H122" s="3"/>
      <c r="I122" s="2"/>
      <c r="J122" s="2"/>
      <c r="K122" s="2"/>
      <c r="L122" s="3"/>
      <c r="M122" s="7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 customHeight="1" x14ac:dyDescent="0.2">
      <c r="A123" s="2"/>
      <c r="B123" s="2"/>
      <c r="C123" s="2"/>
      <c r="D123" s="2"/>
      <c r="E123" s="3"/>
      <c r="F123" s="3"/>
      <c r="G123" s="3"/>
      <c r="H123" s="3"/>
      <c r="I123" s="2"/>
      <c r="J123" s="2"/>
      <c r="K123" s="2"/>
      <c r="L123" s="3"/>
      <c r="M123" s="7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 customHeight="1" x14ac:dyDescent="0.2">
      <c r="A124" s="2"/>
      <c r="B124" s="2"/>
      <c r="C124" s="2"/>
      <c r="D124" s="2"/>
      <c r="E124" s="3"/>
      <c r="F124" s="3"/>
      <c r="G124" s="3"/>
      <c r="H124" s="3"/>
      <c r="I124" s="2"/>
      <c r="J124" s="2"/>
      <c r="K124" s="2"/>
      <c r="L124" s="3"/>
      <c r="M124" s="7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 customHeight="1" x14ac:dyDescent="0.2">
      <c r="A125" s="2"/>
      <c r="B125" s="2"/>
      <c r="C125" s="2"/>
      <c r="D125" s="2"/>
      <c r="E125" s="3"/>
      <c r="F125" s="3"/>
      <c r="G125" s="3"/>
      <c r="H125" s="3"/>
      <c r="I125" s="2"/>
      <c r="J125" s="2"/>
      <c r="K125" s="2"/>
      <c r="L125" s="3"/>
      <c r="M125" s="7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 customHeight="1" x14ac:dyDescent="0.2">
      <c r="A126" s="2"/>
      <c r="B126" s="2"/>
      <c r="C126" s="2"/>
      <c r="D126" s="2"/>
      <c r="E126" s="3"/>
      <c r="F126" s="3"/>
      <c r="G126" s="3"/>
      <c r="H126" s="3"/>
      <c r="I126" s="2"/>
      <c r="J126" s="2"/>
      <c r="K126" s="2"/>
      <c r="L126" s="3"/>
      <c r="M126" s="7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 customHeight="1" x14ac:dyDescent="0.2">
      <c r="A127" s="2"/>
      <c r="B127" s="2"/>
      <c r="C127" s="2"/>
      <c r="D127" s="2"/>
      <c r="E127" s="3"/>
      <c r="F127" s="3"/>
      <c r="G127" s="3"/>
      <c r="H127" s="3"/>
      <c r="I127" s="2"/>
      <c r="J127" s="2"/>
      <c r="K127" s="2"/>
      <c r="L127" s="3"/>
      <c r="M127" s="7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 customHeight="1" x14ac:dyDescent="0.2">
      <c r="A128" s="2"/>
      <c r="B128" s="2"/>
      <c r="C128" s="2"/>
      <c r="D128" s="2"/>
      <c r="E128" s="3"/>
      <c r="F128" s="3"/>
      <c r="G128" s="3"/>
      <c r="H128" s="3"/>
      <c r="I128" s="2"/>
      <c r="J128" s="2"/>
      <c r="K128" s="2"/>
      <c r="L128" s="3"/>
      <c r="M128" s="7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 customHeight="1" x14ac:dyDescent="0.2">
      <c r="A129" s="2"/>
      <c r="B129" s="2"/>
      <c r="C129" s="2"/>
      <c r="D129" s="2"/>
      <c r="E129" s="3"/>
      <c r="F129" s="3"/>
      <c r="G129" s="3"/>
      <c r="H129" s="3"/>
      <c r="I129" s="2"/>
      <c r="J129" s="2"/>
      <c r="K129" s="2"/>
      <c r="L129" s="3"/>
      <c r="M129" s="7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 customHeight="1" x14ac:dyDescent="0.2">
      <c r="A130" s="2"/>
      <c r="B130" s="2"/>
      <c r="C130" s="2"/>
      <c r="D130" s="2"/>
      <c r="E130" s="3"/>
      <c r="F130" s="3"/>
      <c r="G130" s="3"/>
      <c r="H130" s="3"/>
      <c r="I130" s="2"/>
      <c r="J130" s="2"/>
      <c r="K130" s="2"/>
      <c r="L130" s="3"/>
      <c r="M130" s="7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 customHeight="1" x14ac:dyDescent="0.2">
      <c r="A131" s="2"/>
      <c r="B131" s="2"/>
      <c r="C131" s="2"/>
      <c r="D131" s="2"/>
      <c r="E131" s="3"/>
      <c r="F131" s="3"/>
      <c r="G131" s="3"/>
      <c r="H131" s="3"/>
      <c r="I131" s="2"/>
      <c r="J131" s="2"/>
      <c r="K131" s="2"/>
      <c r="L131" s="3"/>
      <c r="M131" s="7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 customHeight="1" x14ac:dyDescent="0.2">
      <c r="A132" s="2"/>
      <c r="B132" s="2"/>
      <c r="C132" s="2"/>
      <c r="D132" s="2"/>
      <c r="E132" s="3"/>
      <c r="F132" s="3"/>
      <c r="G132" s="3"/>
      <c r="H132" s="3"/>
      <c r="I132" s="2"/>
      <c r="J132" s="2"/>
      <c r="K132" s="2"/>
      <c r="L132" s="3"/>
      <c r="M132" s="7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 customHeight="1" x14ac:dyDescent="0.2">
      <c r="A133" s="2"/>
      <c r="B133" s="2"/>
      <c r="C133" s="2"/>
      <c r="D133" s="2"/>
      <c r="E133" s="3"/>
      <c r="F133" s="3"/>
      <c r="G133" s="3"/>
      <c r="H133" s="3"/>
      <c r="I133" s="2"/>
      <c r="J133" s="2"/>
      <c r="K133" s="2"/>
      <c r="L133" s="3"/>
      <c r="M133" s="7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 customHeight="1" x14ac:dyDescent="0.2">
      <c r="A134" s="2"/>
      <c r="B134" s="2"/>
      <c r="C134" s="2"/>
      <c r="D134" s="2"/>
      <c r="E134" s="3"/>
      <c r="F134" s="3"/>
      <c r="G134" s="3"/>
      <c r="H134" s="3"/>
      <c r="I134" s="2"/>
      <c r="J134" s="2"/>
      <c r="K134" s="2"/>
      <c r="L134" s="3"/>
      <c r="M134" s="7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 customHeight="1" x14ac:dyDescent="0.2">
      <c r="A135" s="2"/>
      <c r="B135" s="2"/>
      <c r="C135" s="2"/>
      <c r="D135" s="2"/>
      <c r="E135" s="3"/>
      <c r="F135" s="3"/>
      <c r="G135" s="3"/>
      <c r="H135" s="3"/>
      <c r="I135" s="2"/>
      <c r="J135" s="2"/>
      <c r="K135" s="2"/>
      <c r="L135" s="3"/>
      <c r="M135" s="7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 customHeight="1" x14ac:dyDescent="0.2">
      <c r="A136" s="2"/>
      <c r="B136" s="2"/>
      <c r="C136" s="2"/>
      <c r="D136" s="2"/>
      <c r="E136" s="3"/>
      <c r="F136" s="3"/>
      <c r="G136" s="3"/>
      <c r="H136" s="3"/>
      <c r="I136" s="2"/>
      <c r="J136" s="2"/>
      <c r="K136" s="2"/>
      <c r="L136" s="3"/>
      <c r="M136" s="7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 customHeight="1" x14ac:dyDescent="0.2">
      <c r="A137" s="2"/>
      <c r="B137" s="2"/>
      <c r="C137" s="2"/>
      <c r="D137" s="2"/>
      <c r="E137" s="3"/>
      <c r="F137" s="3"/>
      <c r="G137" s="3"/>
      <c r="H137" s="3"/>
      <c r="I137" s="2"/>
      <c r="J137" s="2"/>
      <c r="K137" s="2"/>
      <c r="L137" s="3"/>
      <c r="M137" s="7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 customHeight="1" x14ac:dyDescent="0.2">
      <c r="A138" s="2"/>
      <c r="B138" s="2"/>
      <c r="C138" s="2"/>
      <c r="D138" s="2"/>
      <c r="E138" s="3"/>
      <c r="F138" s="3"/>
      <c r="G138" s="3"/>
      <c r="H138" s="3"/>
      <c r="I138" s="2"/>
      <c r="J138" s="2"/>
      <c r="K138" s="2"/>
      <c r="L138" s="3"/>
      <c r="M138" s="7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 customHeight="1" x14ac:dyDescent="0.2">
      <c r="A139" s="2"/>
      <c r="B139" s="2"/>
      <c r="C139" s="2"/>
      <c r="D139" s="2"/>
      <c r="E139" s="3"/>
      <c r="F139" s="3"/>
      <c r="G139" s="3"/>
      <c r="H139" s="3"/>
      <c r="I139" s="2"/>
      <c r="J139" s="2"/>
      <c r="K139" s="2"/>
      <c r="L139" s="3"/>
      <c r="M139" s="7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 customHeight="1" x14ac:dyDescent="0.2">
      <c r="A140" s="2"/>
      <c r="B140" s="2"/>
      <c r="C140" s="2"/>
      <c r="D140" s="2"/>
      <c r="E140" s="3"/>
      <c r="F140" s="3"/>
      <c r="G140" s="3"/>
      <c r="H140" s="3"/>
      <c r="I140" s="2"/>
      <c r="J140" s="2"/>
      <c r="K140" s="2"/>
      <c r="L140" s="3"/>
      <c r="M140" s="7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 customHeight="1" x14ac:dyDescent="0.2">
      <c r="A141" s="2"/>
      <c r="B141" s="2"/>
      <c r="C141" s="2"/>
      <c r="D141" s="2"/>
      <c r="E141" s="3"/>
      <c r="F141" s="3"/>
      <c r="G141" s="3"/>
      <c r="H141" s="3"/>
      <c r="I141" s="2"/>
      <c r="J141" s="2"/>
      <c r="K141" s="2"/>
      <c r="L141" s="3"/>
      <c r="M141" s="7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 customHeight="1" x14ac:dyDescent="0.2">
      <c r="A142" s="2"/>
      <c r="B142" s="2"/>
      <c r="C142" s="2"/>
      <c r="D142" s="2"/>
      <c r="E142" s="3"/>
      <c r="F142" s="3"/>
      <c r="G142" s="3"/>
      <c r="H142" s="3"/>
      <c r="I142" s="2"/>
      <c r="J142" s="2"/>
      <c r="K142" s="2"/>
      <c r="L142" s="3"/>
      <c r="M142" s="7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 customHeight="1" x14ac:dyDescent="0.2">
      <c r="A143" s="2"/>
      <c r="B143" s="2"/>
      <c r="C143" s="2"/>
      <c r="D143" s="2"/>
      <c r="E143" s="3"/>
      <c r="F143" s="3"/>
      <c r="G143" s="3"/>
      <c r="H143" s="3"/>
      <c r="I143" s="2"/>
      <c r="J143" s="2"/>
      <c r="K143" s="2"/>
      <c r="L143" s="3"/>
      <c r="M143" s="7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 customHeight="1" x14ac:dyDescent="0.2">
      <c r="A144" s="2"/>
      <c r="B144" s="2"/>
      <c r="C144" s="2"/>
      <c r="D144" s="2"/>
      <c r="E144" s="3"/>
      <c r="F144" s="3"/>
      <c r="G144" s="3"/>
      <c r="H144" s="3"/>
      <c r="I144" s="2"/>
      <c r="J144" s="2"/>
      <c r="K144" s="2"/>
      <c r="L144" s="3"/>
      <c r="M144" s="7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 customHeight="1" x14ac:dyDescent="0.2">
      <c r="A145" s="2"/>
      <c r="B145" s="2"/>
      <c r="C145" s="2"/>
      <c r="D145" s="2"/>
      <c r="E145" s="3"/>
      <c r="F145" s="3"/>
      <c r="G145" s="3"/>
      <c r="H145" s="3"/>
      <c r="I145" s="2"/>
      <c r="J145" s="2"/>
      <c r="K145" s="2"/>
      <c r="L145" s="3"/>
      <c r="M145" s="7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 customHeight="1" x14ac:dyDescent="0.2">
      <c r="A146" s="2"/>
      <c r="B146" s="2"/>
      <c r="C146" s="2"/>
      <c r="D146" s="2"/>
      <c r="E146" s="3"/>
      <c r="F146" s="3"/>
      <c r="G146" s="3"/>
      <c r="H146" s="3"/>
      <c r="I146" s="2"/>
      <c r="J146" s="2"/>
      <c r="K146" s="2"/>
      <c r="L146" s="3"/>
      <c r="M146" s="7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 customHeight="1" x14ac:dyDescent="0.2">
      <c r="A147" s="2"/>
      <c r="B147" s="2"/>
      <c r="C147" s="2"/>
      <c r="D147" s="2"/>
      <c r="E147" s="3"/>
      <c r="F147" s="3"/>
      <c r="G147" s="3"/>
      <c r="H147" s="3"/>
      <c r="I147" s="2"/>
      <c r="J147" s="2"/>
      <c r="K147" s="2"/>
      <c r="L147" s="3"/>
      <c r="M147" s="7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 customHeight="1" x14ac:dyDescent="0.2">
      <c r="A148" s="2"/>
      <c r="B148" s="2"/>
      <c r="C148" s="2"/>
      <c r="D148" s="2"/>
      <c r="E148" s="3"/>
      <c r="F148" s="3"/>
      <c r="G148" s="3"/>
      <c r="H148" s="3"/>
      <c r="I148" s="2"/>
      <c r="J148" s="2"/>
      <c r="K148" s="2"/>
      <c r="L148" s="3"/>
      <c r="M148" s="7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 customHeight="1" x14ac:dyDescent="0.2">
      <c r="A149" s="2"/>
      <c r="B149" s="2"/>
      <c r="C149" s="2"/>
      <c r="D149" s="2"/>
      <c r="E149" s="3"/>
      <c r="F149" s="3"/>
      <c r="G149" s="3"/>
      <c r="H149" s="3"/>
      <c r="I149" s="2"/>
      <c r="J149" s="2"/>
      <c r="K149" s="2"/>
      <c r="L149" s="3"/>
      <c r="M149" s="7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 customHeight="1" x14ac:dyDescent="0.2">
      <c r="A150" s="2"/>
      <c r="B150" s="2"/>
      <c r="C150" s="2"/>
      <c r="D150" s="2"/>
      <c r="E150" s="3"/>
      <c r="F150" s="3"/>
      <c r="G150" s="3"/>
      <c r="H150" s="3"/>
      <c r="I150" s="2"/>
      <c r="J150" s="2"/>
      <c r="K150" s="2"/>
      <c r="L150" s="3"/>
      <c r="M150" s="7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 customHeight="1" x14ac:dyDescent="0.2">
      <c r="A151" s="2"/>
      <c r="B151" s="2"/>
      <c r="C151" s="2"/>
      <c r="D151" s="2"/>
      <c r="E151" s="3"/>
      <c r="F151" s="3"/>
      <c r="G151" s="3"/>
      <c r="H151" s="3"/>
      <c r="I151" s="2"/>
      <c r="J151" s="2"/>
      <c r="K151" s="2"/>
      <c r="L151" s="3"/>
      <c r="M151" s="7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 customHeight="1" x14ac:dyDescent="0.2">
      <c r="A152" s="2"/>
      <c r="B152" s="2"/>
      <c r="C152" s="2"/>
      <c r="D152" s="2"/>
      <c r="E152" s="3"/>
      <c r="F152" s="3"/>
      <c r="G152" s="3"/>
      <c r="H152" s="3"/>
      <c r="I152" s="2"/>
      <c r="J152" s="2"/>
      <c r="K152" s="2"/>
      <c r="L152" s="3"/>
      <c r="M152" s="7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 customHeight="1" x14ac:dyDescent="0.2">
      <c r="A153" s="2"/>
      <c r="B153" s="2"/>
      <c r="C153" s="2"/>
      <c r="D153" s="2"/>
      <c r="E153" s="3"/>
      <c r="F153" s="3"/>
      <c r="G153" s="3"/>
      <c r="H153" s="3"/>
      <c r="I153" s="2"/>
      <c r="J153" s="2"/>
      <c r="K153" s="2"/>
      <c r="L153" s="3"/>
      <c r="M153" s="7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 customHeight="1" x14ac:dyDescent="0.2">
      <c r="A154" s="2"/>
      <c r="B154" s="2"/>
      <c r="C154" s="2"/>
      <c r="D154" s="2"/>
      <c r="E154" s="3"/>
      <c r="F154" s="3"/>
      <c r="G154" s="3"/>
      <c r="H154" s="3"/>
      <c r="I154" s="2"/>
      <c r="J154" s="2"/>
      <c r="K154" s="2"/>
      <c r="L154" s="3"/>
      <c r="M154" s="7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 customHeight="1" x14ac:dyDescent="0.2">
      <c r="A155" s="2"/>
      <c r="B155" s="2"/>
      <c r="C155" s="2"/>
      <c r="D155" s="2"/>
      <c r="E155" s="3"/>
      <c r="F155" s="3"/>
      <c r="G155" s="3"/>
      <c r="H155" s="3"/>
      <c r="I155" s="2"/>
      <c r="J155" s="2"/>
      <c r="K155" s="2"/>
      <c r="L155" s="3"/>
      <c r="M155" s="7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 customHeight="1" x14ac:dyDescent="0.2">
      <c r="A156" s="2"/>
      <c r="B156" s="2"/>
      <c r="C156" s="2"/>
      <c r="D156" s="2"/>
      <c r="E156" s="3"/>
      <c r="F156" s="3"/>
      <c r="G156" s="3"/>
      <c r="H156" s="3"/>
      <c r="I156" s="2"/>
      <c r="J156" s="2"/>
      <c r="K156" s="2"/>
      <c r="L156" s="3"/>
      <c r="M156" s="7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 customHeight="1" x14ac:dyDescent="0.2">
      <c r="A157" s="2"/>
      <c r="B157" s="2"/>
      <c r="C157" s="2"/>
      <c r="D157" s="2"/>
      <c r="E157" s="3"/>
      <c r="F157" s="3"/>
      <c r="G157" s="3"/>
      <c r="H157" s="3"/>
      <c r="I157" s="2"/>
      <c r="J157" s="2"/>
      <c r="K157" s="2"/>
      <c r="L157" s="3"/>
      <c r="M157" s="7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 customHeight="1" x14ac:dyDescent="0.2">
      <c r="A158" s="2"/>
      <c r="B158" s="2"/>
      <c r="C158" s="2"/>
      <c r="D158" s="2"/>
      <c r="E158" s="3"/>
      <c r="F158" s="3"/>
      <c r="G158" s="3"/>
      <c r="H158" s="3"/>
      <c r="I158" s="2"/>
      <c r="J158" s="2"/>
      <c r="K158" s="2"/>
      <c r="L158" s="3"/>
      <c r="M158" s="7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 customHeight="1" x14ac:dyDescent="0.2">
      <c r="A159" s="2"/>
      <c r="B159" s="2"/>
      <c r="C159" s="2"/>
      <c r="D159" s="2"/>
      <c r="E159" s="3"/>
      <c r="F159" s="3"/>
      <c r="G159" s="3"/>
      <c r="H159" s="3"/>
      <c r="I159" s="2"/>
      <c r="J159" s="2"/>
      <c r="K159" s="2"/>
      <c r="L159" s="3"/>
      <c r="M159" s="7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 customHeight="1" x14ac:dyDescent="0.2">
      <c r="A160" s="2"/>
      <c r="B160" s="2"/>
      <c r="C160" s="2"/>
      <c r="D160" s="2"/>
      <c r="E160" s="3"/>
      <c r="F160" s="3"/>
      <c r="G160" s="3"/>
      <c r="H160" s="3"/>
      <c r="I160" s="2"/>
      <c r="J160" s="2"/>
      <c r="K160" s="2"/>
      <c r="L160" s="3"/>
      <c r="M160" s="7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 customHeight="1" x14ac:dyDescent="0.2">
      <c r="A161" s="2"/>
      <c r="B161" s="2"/>
      <c r="C161" s="2"/>
      <c r="D161" s="2"/>
      <c r="E161" s="3"/>
      <c r="F161" s="3"/>
      <c r="G161" s="3"/>
      <c r="H161" s="3"/>
      <c r="I161" s="2"/>
      <c r="J161" s="2"/>
      <c r="K161" s="2"/>
      <c r="L161" s="3"/>
      <c r="M161" s="7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 customHeight="1" x14ac:dyDescent="0.2">
      <c r="A162" s="2"/>
      <c r="B162" s="2"/>
      <c r="C162" s="2"/>
      <c r="D162" s="2"/>
      <c r="E162" s="3"/>
      <c r="F162" s="3"/>
      <c r="G162" s="3"/>
      <c r="H162" s="3"/>
      <c r="I162" s="2"/>
      <c r="J162" s="2"/>
      <c r="K162" s="2"/>
      <c r="L162" s="3"/>
      <c r="M162" s="7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 customHeight="1" x14ac:dyDescent="0.2">
      <c r="A163" s="2"/>
      <c r="B163" s="2"/>
      <c r="C163" s="2"/>
      <c r="D163" s="2"/>
      <c r="E163" s="3"/>
      <c r="F163" s="3"/>
      <c r="G163" s="3"/>
      <c r="H163" s="3"/>
      <c r="I163" s="2"/>
      <c r="J163" s="2"/>
      <c r="K163" s="2"/>
      <c r="L163" s="3"/>
      <c r="M163" s="7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 customHeight="1" x14ac:dyDescent="0.2">
      <c r="A164" s="2"/>
      <c r="B164" s="2"/>
      <c r="C164" s="2"/>
      <c r="D164" s="2"/>
      <c r="E164" s="3"/>
      <c r="F164" s="3"/>
      <c r="G164" s="3"/>
      <c r="H164" s="3"/>
      <c r="I164" s="2"/>
      <c r="J164" s="2"/>
      <c r="K164" s="2"/>
      <c r="L164" s="3"/>
      <c r="M164" s="7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 customHeight="1" x14ac:dyDescent="0.2">
      <c r="A165" s="2"/>
      <c r="B165" s="2"/>
      <c r="C165" s="2"/>
      <c r="D165" s="2"/>
      <c r="E165" s="3"/>
      <c r="F165" s="3"/>
      <c r="G165" s="3"/>
      <c r="H165" s="3"/>
      <c r="I165" s="2"/>
      <c r="J165" s="2"/>
      <c r="K165" s="2"/>
      <c r="L165" s="3"/>
      <c r="M165" s="7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 customHeight="1" x14ac:dyDescent="0.2">
      <c r="A166" s="2"/>
      <c r="B166" s="2"/>
      <c r="C166" s="2"/>
      <c r="D166" s="2"/>
      <c r="E166" s="3"/>
      <c r="F166" s="3"/>
      <c r="G166" s="3"/>
      <c r="H166" s="3"/>
      <c r="I166" s="2"/>
      <c r="J166" s="2"/>
      <c r="K166" s="2"/>
      <c r="L166" s="3"/>
      <c r="M166" s="7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 customHeight="1" x14ac:dyDescent="0.2">
      <c r="A167" s="2"/>
      <c r="B167" s="2"/>
      <c r="C167" s="2"/>
      <c r="D167" s="2"/>
      <c r="E167" s="3"/>
      <c r="F167" s="3"/>
      <c r="G167" s="3"/>
      <c r="H167" s="3"/>
      <c r="I167" s="2"/>
      <c r="J167" s="2"/>
      <c r="K167" s="2"/>
      <c r="L167" s="3"/>
      <c r="M167" s="7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 customHeight="1" x14ac:dyDescent="0.2">
      <c r="A168" s="2"/>
      <c r="B168" s="2"/>
      <c r="C168" s="2"/>
      <c r="D168" s="2"/>
      <c r="E168" s="3"/>
      <c r="F168" s="3"/>
      <c r="G168" s="3"/>
      <c r="H168" s="3"/>
      <c r="I168" s="2"/>
      <c r="J168" s="2"/>
      <c r="K168" s="2"/>
      <c r="L168" s="3"/>
      <c r="M168" s="7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 customHeight="1" x14ac:dyDescent="0.2">
      <c r="A169" s="2"/>
      <c r="B169" s="2"/>
      <c r="C169" s="2"/>
      <c r="D169" s="2"/>
      <c r="E169" s="3"/>
      <c r="F169" s="3"/>
      <c r="G169" s="3"/>
      <c r="H169" s="3"/>
      <c r="I169" s="2"/>
      <c r="J169" s="2"/>
      <c r="K169" s="2"/>
      <c r="L169" s="3"/>
      <c r="M169" s="7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 customHeight="1" x14ac:dyDescent="0.2">
      <c r="A170" s="2"/>
      <c r="B170" s="2"/>
      <c r="C170" s="2"/>
      <c r="D170" s="2"/>
      <c r="E170" s="3"/>
      <c r="F170" s="3"/>
      <c r="G170" s="3"/>
      <c r="H170" s="3"/>
      <c r="I170" s="2"/>
      <c r="J170" s="2"/>
      <c r="K170" s="2"/>
      <c r="L170" s="3"/>
      <c r="M170" s="7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 customHeight="1" x14ac:dyDescent="0.2">
      <c r="A171" s="2"/>
      <c r="B171" s="2"/>
      <c r="C171" s="2"/>
      <c r="D171" s="2"/>
      <c r="E171" s="3"/>
      <c r="F171" s="3"/>
      <c r="G171" s="3"/>
      <c r="H171" s="3"/>
      <c r="I171" s="2"/>
      <c r="J171" s="2"/>
      <c r="K171" s="2"/>
      <c r="L171" s="3"/>
      <c r="M171" s="7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 customHeight="1" x14ac:dyDescent="0.2">
      <c r="A172" s="2"/>
      <c r="B172" s="2"/>
      <c r="C172" s="2"/>
      <c r="D172" s="2"/>
      <c r="E172" s="3"/>
      <c r="F172" s="3"/>
      <c r="G172" s="3"/>
      <c r="H172" s="3"/>
      <c r="I172" s="2"/>
      <c r="J172" s="2"/>
      <c r="K172" s="2"/>
      <c r="L172" s="3"/>
      <c r="M172" s="7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 customHeight="1" x14ac:dyDescent="0.2">
      <c r="A173" s="2"/>
      <c r="B173" s="2"/>
      <c r="C173" s="2"/>
      <c r="D173" s="2"/>
      <c r="E173" s="3"/>
      <c r="F173" s="3"/>
      <c r="G173" s="3"/>
      <c r="H173" s="3"/>
      <c r="I173" s="2"/>
      <c r="J173" s="2"/>
      <c r="K173" s="2"/>
      <c r="L173" s="3"/>
      <c r="M173" s="7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 customHeight="1" x14ac:dyDescent="0.2">
      <c r="A174" s="2"/>
      <c r="B174" s="2"/>
      <c r="C174" s="2"/>
      <c r="D174" s="2"/>
      <c r="E174" s="3"/>
      <c r="F174" s="3"/>
      <c r="G174" s="3"/>
      <c r="H174" s="3"/>
      <c r="I174" s="2"/>
      <c r="J174" s="2"/>
      <c r="K174" s="2"/>
      <c r="L174" s="3"/>
      <c r="M174" s="7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 customHeight="1" x14ac:dyDescent="0.2">
      <c r="A175" s="2"/>
      <c r="B175" s="2"/>
      <c r="C175" s="2"/>
      <c r="D175" s="2"/>
      <c r="E175" s="3"/>
      <c r="F175" s="3"/>
      <c r="G175" s="3"/>
      <c r="H175" s="3"/>
      <c r="I175" s="2"/>
      <c r="J175" s="2"/>
      <c r="K175" s="2"/>
      <c r="L175" s="3"/>
      <c r="M175" s="7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 customHeight="1" x14ac:dyDescent="0.2">
      <c r="A176" s="2"/>
      <c r="B176" s="2"/>
      <c r="C176" s="2"/>
      <c r="D176" s="2"/>
      <c r="E176" s="3"/>
      <c r="F176" s="3"/>
      <c r="G176" s="3"/>
      <c r="H176" s="3"/>
      <c r="I176" s="2"/>
      <c r="J176" s="2"/>
      <c r="K176" s="2"/>
      <c r="L176" s="3"/>
      <c r="M176" s="7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 customHeight="1" x14ac:dyDescent="0.2">
      <c r="A177" s="2"/>
      <c r="B177" s="2"/>
      <c r="C177" s="2"/>
      <c r="D177" s="2"/>
      <c r="E177" s="3"/>
      <c r="F177" s="3"/>
      <c r="G177" s="3"/>
      <c r="H177" s="3"/>
      <c r="I177" s="2"/>
      <c r="J177" s="2"/>
      <c r="K177" s="2"/>
      <c r="L177" s="3"/>
      <c r="M177" s="7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 customHeight="1" x14ac:dyDescent="0.2">
      <c r="A178" s="2"/>
      <c r="B178" s="2"/>
      <c r="C178" s="2"/>
      <c r="D178" s="2"/>
      <c r="E178" s="3"/>
      <c r="F178" s="3"/>
      <c r="G178" s="3"/>
      <c r="H178" s="3"/>
      <c r="I178" s="2"/>
      <c r="J178" s="2"/>
      <c r="K178" s="2"/>
      <c r="L178" s="3"/>
      <c r="M178" s="7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 customHeight="1" x14ac:dyDescent="0.2">
      <c r="A179" s="2"/>
      <c r="B179" s="2"/>
      <c r="C179" s="2"/>
      <c r="D179" s="2"/>
      <c r="E179" s="3"/>
      <c r="F179" s="3"/>
      <c r="G179" s="3"/>
      <c r="H179" s="3"/>
      <c r="I179" s="2"/>
      <c r="J179" s="2"/>
      <c r="K179" s="2"/>
      <c r="L179" s="3"/>
      <c r="M179" s="7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 customHeight="1" x14ac:dyDescent="0.2">
      <c r="A180" s="2"/>
      <c r="B180" s="2"/>
      <c r="C180" s="2"/>
      <c r="D180" s="2"/>
      <c r="E180" s="3"/>
      <c r="F180" s="3"/>
      <c r="G180" s="3"/>
      <c r="H180" s="3"/>
      <c r="I180" s="2"/>
      <c r="J180" s="2"/>
      <c r="K180" s="2"/>
      <c r="L180" s="3"/>
      <c r="M180" s="7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 customHeight="1" x14ac:dyDescent="0.2">
      <c r="A181" s="2"/>
      <c r="B181" s="2"/>
      <c r="C181" s="2"/>
      <c r="D181" s="2"/>
      <c r="E181" s="3"/>
      <c r="F181" s="3"/>
      <c r="G181" s="3"/>
      <c r="H181" s="3"/>
      <c r="I181" s="2"/>
      <c r="J181" s="2"/>
      <c r="K181" s="2"/>
      <c r="L181" s="3"/>
      <c r="M181" s="7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 customHeight="1" x14ac:dyDescent="0.2">
      <c r="A182" s="2"/>
      <c r="B182" s="2"/>
      <c r="C182" s="2"/>
      <c r="D182" s="2"/>
      <c r="E182" s="3"/>
      <c r="F182" s="3"/>
      <c r="G182" s="3"/>
      <c r="H182" s="3"/>
      <c r="I182" s="2"/>
      <c r="J182" s="2"/>
      <c r="K182" s="2"/>
      <c r="L182" s="3"/>
      <c r="M182" s="7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 customHeight="1" x14ac:dyDescent="0.2">
      <c r="A183" s="2"/>
      <c r="B183" s="2"/>
      <c r="C183" s="2"/>
      <c r="D183" s="2"/>
      <c r="E183" s="3"/>
      <c r="F183" s="3"/>
      <c r="G183" s="3"/>
      <c r="H183" s="3"/>
      <c r="I183" s="2"/>
      <c r="J183" s="2"/>
      <c r="K183" s="2"/>
      <c r="L183" s="3"/>
      <c r="M183" s="7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 customHeight="1" x14ac:dyDescent="0.2">
      <c r="A184" s="2"/>
      <c r="B184" s="2"/>
      <c r="C184" s="2"/>
      <c r="D184" s="2"/>
      <c r="E184" s="3"/>
      <c r="F184" s="3"/>
      <c r="G184" s="3"/>
      <c r="H184" s="3"/>
      <c r="I184" s="2"/>
      <c r="J184" s="2"/>
      <c r="K184" s="2"/>
      <c r="L184" s="3"/>
      <c r="M184" s="7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 customHeight="1" x14ac:dyDescent="0.2">
      <c r="A185" s="2"/>
      <c r="B185" s="2"/>
      <c r="C185" s="2"/>
      <c r="D185" s="2"/>
      <c r="E185" s="3"/>
      <c r="F185" s="3"/>
      <c r="G185" s="3"/>
      <c r="H185" s="3"/>
      <c r="I185" s="2"/>
      <c r="J185" s="2"/>
      <c r="K185" s="2"/>
      <c r="L185" s="3"/>
      <c r="M185" s="7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 customHeight="1" x14ac:dyDescent="0.2">
      <c r="A186" s="2"/>
      <c r="B186" s="2"/>
      <c r="C186" s="2"/>
      <c r="D186" s="2"/>
      <c r="E186" s="3"/>
      <c r="F186" s="3"/>
      <c r="G186" s="3"/>
      <c r="H186" s="3"/>
      <c r="I186" s="2"/>
      <c r="J186" s="2"/>
      <c r="K186" s="2"/>
      <c r="L186" s="3"/>
      <c r="M186" s="7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 customHeight="1" x14ac:dyDescent="0.2">
      <c r="A187" s="2"/>
      <c r="B187" s="2"/>
      <c r="C187" s="2"/>
      <c r="D187" s="2"/>
      <c r="E187" s="3"/>
      <c r="F187" s="3"/>
      <c r="G187" s="3"/>
      <c r="H187" s="3"/>
      <c r="I187" s="2"/>
      <c r="J187" s="2"/>
      <c r="K187" s="2"/>
      <c r="L187" s="3"/>
      <c r="M187" s="7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 customHeight="1" x14ac:dyDescent="0.2">
      <c r="A188" s="2"/>
      <c r="B188" s="2"/>
      <c r="C188" s="2"/>
      <c r="D188" s="2"/>
      <c r="E188" s="3"/>
      <c r="F188" s="3"/>
      <c r="G188" s="3"/>
      <c r="H188" s="3"/>
      <c r="I188" s="2"/>
      <c r="J188" s="2"/>
      <c r="K188" s="2"/>
      <c r="L188" s="3"/>
      <c r="M188" s="7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 customHeight="1" x14ac:dyDescent="0.2">
      <c r="A189" s="2"/>
      <c r="B189" s="2"/>
      <c r="C189" s="2"/>
      <c r="D189" s="2"/>
      <c r="E189" s="3"/>
      <c r="F189" s="3"/>
      <c r="G189" s="3"/>
      <c r="H189" s="3"/>
      <c r="I189" s="2"/>
      <c r="J189" s="2"/>
      <c r="K189" s="2"/>
      <c r="L189" s="3"/>
      <c r="M189" s="7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 customHeight="1" x14ac:dyDescent="0.2">
      <c r="A190" s="2"/>
      <c r="B190" s="2"/>
      <c r="C190" s="2"/>
      <c r="D190" s="2"/>
      <c r="E190" s="3"/>
      <c r="F190" s="3"/>
      <c r="G190" s="3"/>
      <c r="H190" s="3"/>
      <c r="I190" s="2"/>
      <c r="J190" s="2"/>
      <c r="K190" s="2"/>
      <c r="L190" s="3"/>
      <c r="M190" s="7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 customHeight="1" x14ac:dyDescent="0.2">
      <c r="A191" s="2"/>
      <c r="B191" s="2"/>
      <c r="C191" s="2"/>
      <c r="D191" s="2"/>
      <c r="E191" s="3"/>
      <c r="F191" s="3"/>
      <c r="G191" s="3"/>
      <c r="H191" s="3"/>
      <c r="I191" s="2"/>
      <c r="J191" s="2"/>
      <c r="K191" s="2"/>
      <c r="L191" s="3"/>
      <c r="M191" s="7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 customHeight="1" x14ac:dyDescent="0.2">
      <c r="A192" s="2"/>
      <c r="B192" s="2"/>
      <c r="C192" s="2"/>
      <c r="D192" s="2"/>
      <c r="E192" s="3"/>
      <c r="F192" s="3"/>
      <c r="G192" s="3"/>
      <c r="H192" s="3"/>
      <c r="I192" s="2"/>
      <c r="J192" s="2"/>
      <c r="K192" s="2"/>
      <c r="L192" s="3"/>
      <c r="M192" s="7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 customHeight="1" x14ac:dyDescent="0.2">
      <c r="A193" s="2"/>
      <c r="B193" s="2"/>
      <c r="C193" s="2"/>
      <c r="D193" s="2"/>
      <c r="E193" s="3"/>
      <c r="F193" s="3"/>
      <c r="G193" s="3"/>
      <c r="H193" s="3"/>
      <c r="I193" s="2"/>
      <c r="J193" s="2"/>
      <c r="K193" s="2"/>
      <c r="L193" s="3"/>
      <c r="M193" s="7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 customHeight="1" x14ac:dyDescent="0.2">
      <c r="A194" s="2"/>
      <c r="B194" s="2"/>
      <c r="C194" s="2"/>
      <c r="D194" s="2"/>
      <c r="E194" s="3"/>
      <c r="F194" s="3"/>
      <c r="G194" s="3"/>
      <c r="H194" s="3"/>
      <c r="I194" s="2"/>
      <c r="J194" s="2"/>
      <c r="K194" s="2"/>
      <c r="L194" s="3"/>
      <c r="M194" s="7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 customHeight="1" x14ac:dyDescent="0.2">
      <c r="A195" s="2"/>
      <c r="B195" s="2"/>
      <c r="C195" s="2"/>
      <c r="D195" s="2"/>
      <c r="E195" s="3"/>
      <c r="F195" s="3"/>
      <c r="G195" s="3"/>
      <c r="H195" s="3"/>
      <c r="I195" s="2"/>
      <c r="J195" s="2"/>
      <c r="K195" s="2"/>
      <c r="L195" s="3"/>
      <c r="M195" s="7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 customHeight="1" x14ac:dyDescent="0.2">
      <c r="A196" s="2"/>
      <c r="B196" s="2"/>
      <c r="C196" s="2"/>
      <c r="D196" s="2"/>
      <c r="E196" s="3"/>
      <c r="F196" s="3"/>
      <c r="G196" s="3"/>
      <c r="H196" s="3"/>
      <c r="I196" s="2"/>
      <c r="J196" s="2"/>
      <c r="K196" s="2"/>
      <c r="L196" s="3"/>
      <c r="M196" s="7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 customHeight="1" x14ac:dyDescent="0.2">
      <c r="A197" s="2"/>
      <c r="B197" s="2"/>
      <c r="C197" s="2"/>
      <c r="D197" s="2"/>
      <c r="E197" s="3"/>
      <c r="F197" s="3"/>
      <c r="G197" s="3"/>
      <c r="H197" s="3"/>
      <c r="I197" s="2"/>
      <c r="J197" s="2"/>
      <c r="K197" s="2"/>
      <c r="L197" s="3"/>
      <c r="M197" s="7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 customHeight="1" x14ac:dyDescent="0.2">
      <c r="A198" s="2"/>
      <c r="B198" s="2"/>
      <c r="C198" s="2"/>
      <c r="D198" s="2"/>
      <c r="E198" s="3"/>
      <c r="F198" s="3"/>
      <c r="G198" s="3"/>
      <c r="H198" s="3"/>
      <c r="I198" s="2"/>
      <c r="J198" s="2"/>
      <c r="K198" s="2"/>
      <c r="L198" s="3"/>
      <c r="M198" s="7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 customHeight="1" x14ac:dyDescent="0.2">
      <c r="A199" s="2"/>
      <c r="B199" s="2"/>
      <c r="C199" s="2"/>
      <c r="D199" s="2"/>
      <c r="E199" s="3"/>
      <c r="F199" s="3"/>
      <c r="G199" s="3"/>
      <c r="H199" s="3"/>
      <c r="I199" s="2"/>
      <c r="J199" s="2"/>
      <c r="K199" s="2"/>
      <c r="L199" s="3"/>
      <c r="M199" s="7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 customHeight="1" x14ac:dyDescent="0.2">
      <c r="A200" s="2"/>
      <c r="B200" s="2"/>
      <c r="C200" s="2"/>
      <c r="D200" s="2"/>
      <c r="E200" s="3"/>
      <c r="F200" s="3"/>
      <c r="G200" s="3"/>
      <c r="H200" s="3"/>
      <c r="I200" s="2"/>
      <c r="J200" s="2"/>
      <c r="K200" s="2"/>
      <c r="L200" s="3"/>
      <c r="M200" s="7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 customHeight="1" x14ac:dyDescent="0.2">
      <c r="A201" s="2"/>
      <c r="B201" s="2"/>
      <c r="C201" s="2"/>
      <c r="D201" s="2"/>
      <c r="E201" s="3"/>
      <c r="F201" s="3"/>
      <c r="G201" s="3"/>
      <c r="H201" s="3"/>
      <c r="I201" s="2"/>
      <c r="J201" s="2"/>
      <c r="K201" s="2"/>
      <c r="L201" s="3"/>
      <c r="M201" s="7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 customHeight="1" x14ac:dyDescent="0.2">
      <c r="A202" s="2"/>
      <c r="B202" s="2"/>
      <c r="C202" s="2"/>
      <c r="D202" s="2"/>
      <c r="E202" s="3"/>
      <c r="F202" s="3"/>
      <c r="G202" s="3"/>
      <c r="H202" s="3"/>
      <c r="I202" s="2"/>
      <c r="J202" s="2"/>
      <c r="K202" s="2"/>
      <c r="L202" s="3"/>
      <c r="M202" s="7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 customHeight="1" x14ac:dyDescent="0.2">
      <c r="A203" s="2"/>
      <c r="B203" s="2"/>
      <c r="C203" s="2"/>
      <c r="D203" s="2"/>
      <c r="E203" s="3"/>
      <c r="F203" s="3"/>
      <c r="G203" s="3"/>
      <c r="H203" s="3"/>
      <c r="I203" s="2"/>
      <c r="J203" s="2"/>
      <c r="K203" s="2"/>
      <c r="L203" s="3"/>
      <c r="M203" s="7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 customHeight="1" x14ac:dyDescent="0.2">
      <c r="A204" s="2"/>
      <c r="B204" s="2"/>
      <c r="C204" s="2"/>
      <c r="D204" s="2"/>
      <c r="E204" s="3"/>
      <c r="F204" s="3"/>
      <c r="G204" s="3"/>
      <c r="H204" s="3"/>
      <c r="I204" s="2"/>
      <c r="J204" s="2"/>
      <c r="K204" s="2"/>
      <c r="L204" s="3"/>
      <c r="M204" s="7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 customHeight="1" x14ac:dyDescent="0.2">
      <c r="A205" s="2"/>
      <c r="B205" s="2"/>
      <c r="C205" s="2"/>
      <c r="D205" s="2"/>
      <c r="E205" s="3"/>
      <c r="F205" s="3"/>
      <c r="G205" s="3"/>
      <c r="H205" s="3"/>
      <c r="I205" s="2"/>
      <c r="J205" s="2"/>
      <c r="K205" s="2"/>
      <c r="L205" s="3"/>
      <c r="M205" s="7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 customHeight="1" x14ac:dyDescent="0.2">
      <c r="A206" s="2"/>
      <c r="B206" s="2"/>
      <c r="C206" s="2"/>
      <c r="D206" s="2"/>
      <c r="E206" s="3"/>
      <c r="F206" s="3"/>
      <c r="G206" s="3"/>
      <c r="H206" s="3"/>
      <c r="I206" s="2"/>
      <c r="J206" s="2"/>
      <c r="K206" s="2"/>
      <c r="L206" s="3"/>
      <c r="M206" s="7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 customHeight="1" x14ac:dyDescent="0.2">
      <c r="A207" s="2"/>
      <c r="B207" s="2"/>
      <c r="C207" s="2"/>
      <c r="D207" s="2"/>
      <c r="E207" s="3"/>
      <c r="F207" s="3"/>
      <c r="G207" s="3"/>
      <c r="H207" s="3"/>
      <c r="I207" s="2"/>
      <c r="J207" s="2"/>
      <c r="K207" s="2"/>
      <c r="L207" s="3"/>
      <c r="M207" s="7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 customHeight="1" x14ac:dyDescent="0.2">
      <c r="A208" s="2"/>
      <c r="B208" s="2"/>
      <c r="C208" s="2"/>
      <c r="D208" s="2"/>
      <c r="E208" s="3"/>
      <c r="F208" s="3"/>
      <c r="G208" s="3"/>
      <c r="H208" s="3"/>
      <c r="I208" s="2"/>
      <c r="J208" s="2"/>
      <c r="K208" s="2"/>
      <c r="L208" s="3"/>
      <c r="M208" s="7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 customHeight="1" x14ac:dyDescent="0.2">
      <c r="A209" s="2"/>
      <c r="B209" s="2"/>
      <c r="C209" s="2"/>
      <c r="D209" s="2"/>
      <c r="E209" s="3"/>
      <c r="F209" s="3"/>
      <c r="G209" s="3"/>
      <c r="H209" s="3"/>
      <c r="I209" s="2"/>
      <c r="J209" s="2"/>
      <c r="K209" s="2"/>
      <c r="L209" s="3"/>
      <c r="M209" s="7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 customHeight="1" x14ac:dyDescent="0.2">
      <c r="A210" s="2"/>
      <c r="B210" s="2"/>
      <c r="C210" s="2"/>
      <c r="D210" s="2"/>
      <c r="E210" s="3"/>
      <c r="F210" s="3"/>
      <c r="G210" s="3"/>
      <c r="H210" s="3"/>
      <c r="I210" s="2"/>
      <c r="J210" s="2"/>
      <c r="K210" s="2"/>
      <c r="L210" s="3"/>
      <c r="M210" s="7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 customHeight="1" x14ac:dyDescent="0.2">
      <c r="A211" s="2"/>
      <c r="B211" s="2"/>
      <c r="C211" s="2"/>
      <c r="D211" s="2"/>
      <c r="E211" s="3"/>
      <c r="F211" s="3"/>
      <c r="G211" s="3"/>
      <c r="H211" s="3"/>
      <c r="I211" s="2"/>
      <c r="J211" s="2"/>
      <c r="K211" s="2"/>
      <c r="L211" s="3"/>
      <c r="M211" s="7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 customHeight="1" x14ac:dyDescent="0.2">
      <c r="A212" s="2"/>
      <c r="B212" s="2"/>
      <c r="C212" s="2"/>
      <c r="D212" s="2"/>
      <c r="E212" s="3"/>
      <c r="F212" s="3"/>
      <c r="G212" s="3"/>
      <c r="H212" s="3"/>
      <c r="I212" s="2"/>
      <c r="J212" s="2"/>
      <c r="K212" s="2"/>
      <c r="L212" s="3"/>
      <c r="M212" s="7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 customHeight="1" x14ac:dyDescent="0.2">
      <c r="A213" s="2"/>
      <c r="B213" s="2"/>
      <c r="C213" s="2"/>
      <c r="D213" s="2"/>
      <c r="E213" s="3"/>
      <c r="F213" s="3"/>
      <c r="G213" s="3"/>
      <c r="H213" s="3"/>
      <c r="I213" s="2"/>
      <c r="J213" s="2"/>
      <c r="K213" s="2"/>
      <c r="L213" s="3"/>
      <c r="M213" s="7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 customHeight="1" x14ac:dyDescent="0.2">
      <c r="A214" s="2"/>
      <c r="B214" s="2"/>
      <c r="C214" s="2"/>
      <c r="D214" s="2"/>
      <c r="E214" s="3"/>
      <c r="F214" s="3"/>
      <c r="G214" s="3"/>
      <c r="H214" s="3"/>
      <c r="I214" s="2"/>
      <c r="J214" s="2"/>
      <c r="K214" s="2"/>
      <c r="L214" s="3"/>
      <c r="M214" s="7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 customHeight="1" x14ac:dyDescent="0.2">
      <c r="A215" s="2"/>
      <c r="B215" s="2"/>
      <c r="C215" s="2"/>
      <c r="D215" s="2"/>
      <c r="E215" s="3"/>
      <c r="F215" s="3"/>
      <c r="G215" s="3"/>
      <c r="H215" s="3"/>
      <c r="I215" s="2"/>
      <c r="J215" s="2"/>
      <c r="K215" s="2"/>
      <c r="L215" s="3"/>
      <c r="M215" s="7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 customHeight="1" x14ac:dyDescent="0.2">
      <c r="A216" s="2"/>
      <c r="B216" s="2"/>
      <c r="C216" s="2"/>
      <c r="D216" s="2"/>
      <c r="E216" s="3"/>
      <c r="F216" s="3"/>
      <c r="G216" s="3"/>
      <c r="H216" s="3"/>
      <c r="I216" s="2"/>
      <c r="J216" s="2"/>
      <c r="K216" s="2"/>
      <c r="L216" s="3"/>
      <c r="M216" s="7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 customHeight="1" x14ac:dyDescent="0.2">
      <c r="A217" s="2"/>
      <c r="B217" s="2"/>
      <c r="C217" s="2"/>
      <c r="D217" s="2"/>
      <c r="E217" s="3"/>
      <c r="F217" s="3"/>
      <c r="G217" s="3"/>
      <c r="H217" s="3"/>
      <c r="I217" s="2"/>
      <c r="J217" s="2"/>
      <c r="K217" s="2"/>
      <c r="L217" s="3"/>
      <c r="M217" s="7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 customHeight="1" x14ac:dyDescent="0.2">
      <c r="A218" s="2"/>
      <c r="B218" s="2"/>
      <c r="C218" s="2"/>
      <c r="D218" s="2"/>
      <c r="E218" s="3"/>
      <c r="F218" s="3"/>
      <c r="G218" s="3"/>
      <c r="H218" s="3"/>
      <c r="I218" s="2"/>
      <c r="J218" s="2"/>
      <c r="K218" s="2"/>
      <c r="L218" s="3"/>
      <c r="M218" s="7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 customHeight="1" x14ac:dyDescent="0.2">
      <c r="A219" s="2"/>
      <c r="B219" s="2"/>
      <c r="C219" s="2"/>
      <c r="D219" s="2"/>
      <c r="E219" s="3"/>
      <c r="F219" s="3"/>
      <c r="G219" s="3"/>
      <c r="H219" s="3"/>
      <c r="I219" s="2"/>
      <c r="J219" s="2"/>
      <c r="K219" s="2"/>
      <c r="L219" s="3"/>
      <c r="M219" s="7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 customHeight="1" x14ac:dyDescent="0.2">
      <c r="A220" s="2"/>
      <c r="B220" s="2"/>
      <c r="C220" s="2"/>
      <c r="D220" s="2"/>
      <c r="E220" s="3"/>
      <c r="F220" s="3"/>
      <c r="G220" s="3"/>
      <c r="H220" s="3"/>
      <c r="I220" s="2"/>
      <c r="J220" s="2"/>
      <c r="K220" s="2"/>
      <c r="L220" s="3"/>
      <c r="M220" s="7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 customHeight="1" x14ac:dyDescent="0.2">
      <c r="A221" s="2"/>
      <c r="B221" s="2"/>
      <c r="C221" s="2"/>
      <c r="D221" s="2"/>
      <c r="E221" s="3"/>
      <c r="F221" s="3"/>
      <c r="G221" s="3"/>
      <c r="H221" s="3"/>
      <c r="I221" s="2"/>
      <c r="J221" s="2"/>
      <c r="K221" s="2"/>
      <c r="L221" s="3"/>
      <c r="M221" s="7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 customHeight="1" x14ac:dyDescent="0.2">
      <c r="A222" s="2"/>
      <c r="B222" s="2"/>
      <c r="C222" s="2"/>
      <c r="D222" s="2"/>
      <c r="E222" s="3"/>
      <c r="F222" s="3"/>
      <c r="G222" s="3"/>
      <c r="H222" s="3"/>
      <c r="I222" s="2"/>
      <c r="J222" s="2"/>
      <c r="K222" s="2"/>
      <c r="L222" s="3"/>
      <c r="M222" s="7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 customHeight="1" x14ac:dyDescent="0.2">
      <c r="A223" s="2"/>
      <c r="B223" s="2"/>
      <c r="C223" s="2"/>
      <c r="D223" s="2"/>
      <c r="E223" s="3"/>
      <c r="F223" s="3"/>
      <c r="G223" s="3"/>
      <c r="H223" s="3"/>
      <c r="I223" s="2"/>
      <c r="J223" s="2"/>
      <c r="K223" s="2"/>
      <c r="L223" s="3"/>
      <c r="M223" s="7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 customHeight="1" x14ac:dyDescent="0.2">
      <c r="A224" s="2"/>
      <c r="B224" s="2"/>
      <c r="C224" s="2"/>
      <c r="D224" s="2"/>
      <c r="E224" s="3"/>
      <c r="F224" s="3"/>
      <c r="G224" s="3"/>
      <c r="H224" s="3"/>
      <c r="I224" s="2"/>
      <c r="J224" s="2"/>
      <c r="K224" s="2"/>
      <c r="L224" s="3"/>
      <c r="M224" s="7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 customHeight="1" x14ac:dyDescent="0.2">
      <c r="A225" s="2"/>
      <c r="B225" s="2"/>
      <c r="C225" s="2"/>
      <c r="D225" s="2"/>
      <c r="E225" s="3"/>
      <c r="F225" s="3"/>
      <c r="G225" s="3"/>
      <c r="H225" s="3"/>
      <c r="I225" s="2"/>
      <c r="J225" s="2"/>
      <c r="K225" s="2"/>
      <c r="L225" s="3"/>
      <c r="M225" s="7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 customHeight="1" x14ac:dyDescent="0.2">
      <c r="A226" s="2"/>
      <c r="B226" s="2"/>
      <c r="C226" s="2"/>
      <c r="D226" s="2"/>
      <c r="E226" s="3"/>
      <c r="F226" s="3"/>
      <c r="G226" s="3"/>
      <c r="H226" s="3"/>
      <c r="I226" s="2"/>
      <c r="J226" s="2"/>
      <c r="K226" s="2"/>
      <c r="L226" s="3"/>
      <c r="M226" s="7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 customHeight="1" x14ac:dyDescent="0.2">
      <c r="A227" s="2"/>
      <c r="B227" s="2"/>
      <c r="C227" s="2"/>
      <c r="D227" s="2"/>
      <c r="E227" s="3"/>
      <c r="F227" s="3"/>
      <c r="G227" s="3"/>
      <c r="H227" s="3"/>
      <c r="I227" s="2"/>
      <c r="J227" s="2"/>
      <c r="K227" s="2"/>
      <c r="L227" s="3"/>
      <c r="M227" s="7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 customHeight="1" x14ac:dyDescent="0.2">
      <c r="A228" s="2"/>
      <c r="B228" s="2"/>
      <c r="C228" s="2"/>
      <c r="D228" s="2"/>
      <c r="E228" s="3"/>
      <c r="F228" s="3"/>
      <c r="G228" s="3"/>
      <c r="H228" s="3"/>
      <c r="I228" s="2"/>
      <c r="J228" s="2"/>
      <c r="K228" s="2"/>
      <c r="L228" s="3"/>
      <c r="M228" s="7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 customHeight="1" x14ac:dyDescent="0.2">
      <c r="A229" s="2"/>
      <c r="B229" s="2"/>
      <c r="C229" s="2"/>
      <c r="D229" s="2"/>
      <c r="E229" s="3"/>
      <c r="F229" s="3"/>
      <c r="G229" s="3"/>
      <c r="H229" s="3"/>
      <c r="I229" s="2"/>
      <c r="J229" s="2"/>
      <c r="K229" s="2"/>
      <c r="L229" s="3"/>
      <c r="M229" s="7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 customHeight="1" x14ac:dyDescent="0.2">
      <c r="A230" s="2"/>
      <c r="B230" s="2"/>
      <c r="C230" s="2"/>
      <c r="D230" s="2"/>
      <c r="E230" s="3"/>
      <c r="F230" s="3"/>
      <c r="G230" s="3"/>
      <c r="H230" s="3"/>
      <c r="I230" s="2"/>
      <c r="J230" s="2"/>
      <c r="K230" s="2"/>
      <c r="L230" s="3"/>
      <c r="M230" s="7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 customHeight="1" x14ac:dyDescent="0.2">
      <c r="A231" s="2"/>
      <c r="B231" s="2"/>
      <c r="C231" s="2"/>
      <c r="D231" s="2"/>
      <c r="E231" s="3"/>
      <c r="F231" s="3"/>
      <c r="G231" s="3"/>
      <c r="H231" s="3"/>
      <c r="I231" s="2"/>
      <c r="J231" s="2"/>
      <c r="K231" s="2"/>
      <c r="L231" s="3"/>
      <c r="M231" s="7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 customHeight="1" x14ac:dyDescent="0.2">
      <c r="A232" s="2"/>
      <c r="B232" s="2"/>
      <c r="C232" s="2"/>
      <c r="D232" s="2"/>
      <c r="E232" s="3"/>
      <c r="F232" s="3"/>
      <c r="G232" s="3"/>
      <c r="H232" s="3"/>
      <c r="I232" s="2"/>
      <c r="J232" s="2"/>
      <c r="K232" s="2"/>
      <c r="L232" s="3"/>
      <c r="M232" s="7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 customHeight="1" x14ac:dyDescent="0.2">
      <c r="A233" s="2"/>
      <c r="B233" s="2"/>
      <c r="C233" s="2"/>
      <c r="D233" s="2"/>
      <c r="E233" s="3"/>
      <c r="F233" s="3"/>
      <c r="G233" s="3"/>
      <c r="H233" s="3"/>
      <c r="I233" s="2"/>
      <c r="J233" s="2"/>
      <c r="K233" s="2"/>
      <c r="L233" s="3"/>
      <c r="M233" s="7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 customHeight="1" x14ac:dyDescent="0.2">
      <c r="A234" s="2"/>
      <c r="B234" s="2"/>
      <c r="C234" s="2"/>
      <c r="D234" s="2"/>
      <c r="E234" s="3"/>
      <c r="F234" s="3"/>
      <c r="G234" s="3"/>
      <c r="H234" s="3"/>
      <c r="I234" s="2"/>
      <c r="J234" s="2"/>
      <c r="K234" s="2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 customHeight="1" x14ac:dyDescent="0.2">
      <c r="A235" s="2"/>
      <c r="B235" s="2"/>
      <c r="C235" s="2"/>
      <c r="D235" s="2"/>
      <c r="E235" s="3"/>
      <c r="F235" s="3"/>
      <c r="G235" s="3"/>
      <c r="H235" s="3"/>
      <c r="I235" s="2"/>
      <c r="J235" s="2"/>
      <c r="K235" s="2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 customHeight="1" x14ac:dyDescent="0.2">
      <c r="A236" s="2"/>
      <c r="B236" s="2"/>
      <c r="C236" s="2"/>
      <c r="D236" s="2"/>
      <c r="E236" s="3"/>
      <c r="F236" s="3"/>
      <c r="G236" s="3"/>
      <c r="H236" s="3"/>
      <c r="I236" s="2"/>
      <c r="J236" s="2"/>
      <c r="K236" s="2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 customHeight="1" x14ac:dyDescent="0.2">
      <c r="A237" s="2"/>
      <c r="B237" s="2"/>
      <c r="C237" s="2"/>
      <c r="D237" s="2"/>
      <c r="E237" s="3"/>
      <c r="F237" s="3"/>
      <c r="G237" s="3"/>
      <c r="H237" s="3"/>
      <c r="I237" s="2"/>
      <c r="J237" s="2"/>
      <c r="K237" s="2"/>
      <c r="L237" s="3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 customHeight="1" x14ac:dyDescent="0.2">
      <c r="A238" s="2"/>
      <c r="B238" s="2"/>
      <c r="C238" s="2"/>
      <c r="D238" s="2"/>
      <c r="E238" s="3"/>
      <c r="F238" s="3"/>
      <c r="G238" s="3"/>
      <c r="H238" s="3"/>
      <c r="I238" s="2"/>
      <c r="J238" s="2"/>
      <c r="K238" s="2"/>
      <c r="L238" s="3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 customHeight="1" x14ac:dyDescent="0.2">
      <c r="A239" s="2"/>
      <c r="B239" s="2"/>
      <c r="C239" s="2"/>
      <c r="D239" s="2"/>
      <c r="E239" s="3"/>
      <c r="F239" s="3"/>
      <c r="G239" s="3"/>
      <c r="H239" s="3"/>
      <c r="I239" s="2"/>
      <c r="J239" s="2"/>
      <c r="K239" s="2"/>
      <c r="L239" s="3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 customHeight="1" x14ac:dyDescent="0.2">
      <c r="A240" s="2"/>
      <c r="B240" s="2"/>
      <c r="C240" s="2"/>
      <c r="D240" s="2"/>
      <c r="E240" s="3"/>
      <c r="F240" s="3"/>
      <c r="G240" s="3"/>
      <c r="H240" s="3"/>
      <c r="I240" s="2"/>
      <c r="J240" s="2"/>
      <c r="K240" s="2"/>
      <c r="L240" s="3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 customHeight="1" x14ac:dyDescent="0.2">
      <c r="A241" s="2"/>
      <c r="B241" s="2"/>
      <c r="C241" s="2"/>
      <c r="D241" s="2"/>
      <c r="E241" s="3"/>
      <c r="F241" s="3"/>
      <c r="G241" s="3"/>
      <c r="H241" s="3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 customHeight="1" x14ac:dyDescent="0.2">
      <c r="A242" s="2"/>
      <c r="B242" s="2"/>
      <c r="C242" s="2"/>
      <c r="D242" s="2"/>
      <c r="E242" s="3"/>
      <c r="F242" s="3"/>
      <c r="G242" s="3"/>
      <c r="H242" s="3"/>
      <c r="I242" s="2"/>
      <c r="J242" s="2"/>
      <c r="K242" s="2"/>
      <c r="L242" s="3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 customHeight="1" x14ac:dyDescent="0.2">
      <c r="A243" s="2"/>
      <c r="B243" s="2"/>
      <c r="C243" s="2"/>
      <c r="D243" s="2"/>
      <c r="E243" s="3"/>
      <c r="F243" s="3"/>
      <c r="G243" s="3"/>
      <c r="H243" s="3"/>
      <c r="I243" s="2"/>
      <c r="J243" s="2"/>
      <c r="K243" s="2"/>
      <c r="L243" s="3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 customHeight="1" x14ac:dyDescent="0.2">
      <c r="A244" s="2"/>
      <c r="B244" s="2"/>
      <c r="C244" s="2"/>
      <c r="D244" s="2"/>
      <c r="E244" s="3"/>
      <c r="F244" s="3"/>
      <c r="G244" s="3"/>
      <c r="H244" s="3"/>
      <c r="I244" s="2"/>
      <c r="J244" s="2"/>
      <c r="K244" s="2"/>
      <c r="L244" s="3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 customHeight="1" x14ac:dyDescent="0.2">
      <c r="A245" s="2"/>
      <c r="B245" s="2"/>
      <c r="C245" s="2"/>
      <c r="D245" s="2"/>
      <c r="E245" s="3"/>
      <c r="F245" s="3"/>
      <c r="G245" s="3"/>
      <c r="H245" s="3"/>
      <c r="I245" s="2"/>
      <c r="J245" s="2"/>
      <c r="K245" s="2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 customHeight="1" x14ac:dyDescent="0.2">
      <c r="A246" s="2"/>
      <c r="B246" s="2"/>
      <c r="C246" s="2"/>
      <c r="D246" s="2"/>
      <c r="E246" s="3"/>
      <c r="F246" s="3"/>
      <c r="G246" s="3"/>
      <c r="H246" s="3"/>
      <c r="I246" s="2"/>
      <c r="J246" s="2"/>
      <c r="K246" s="2"/>
      <c r="L246" s="3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 customHeight="1" x14ac:dyDescent="0.2">
      <c r="A247" s="2"/>
      <c r="B247" s="2"/>
      <c r="C247" s="2"/>
      <c r="D247" s="2"/>
      <c r="E247" s="3"/>
      <c r="F247" s="3"/>
      <c r="G247" s="3"/>
      <c r="H247" s="3"/>
      <c r="I247" s="2"/>
      <c r="J247" s="2"/>
      <c r="K247" s="2"/>
      <c r="L247" s="3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 customHeight="1" x14ac:dyDescent="0.2">
      <c r="A248" s="2"/>
      <c r="B248" s="2"/>
      <c r="C248" s="2"/>
      <c r="D248" s="2"/>
      <c r="E248" s="3"/>
      <c r="F248" s="3"/>
      <c r="G248" s="3"/>
      <c r="H248" s="3"/>
      <c r="I248" s="2"/>
      <c r="J248" s="2"/>
      <c r="K248" s="2"/>
      <c r="L248" s="3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 customHeight="1" x14ac:dyDescent="0.2">
      <c r="A249" s="2"/>
      <c r="B249" s="2"/>
      <c r="C249" s="2"/>
      <c r="D249" s="2"/>
      <c r="E249" s="3"/>
      <c r="F249" s="3"/>
      <c r="G249" s="3"/>
      <c r="H249" s="3"/>
      <c r="I249" s="2"/>
      <c r="J249" s="2"/>
      <c r="K249" s="2"/>
      <c r="L249" s="3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 customHeight="1" x14ac:dyDescent="0.2">
      <c r="A250" s="2"/>
      <c r="B250" s="2"/>
      <c r="C250" s="2"/>
      <c r="D250" s="2"/>
      <c r="E250" s="3"/>
      <c r="F250" s="3"/>
      <c r="G250" s="3"/>
      <c r="H250" s="3"/>
      <c r="I250" s="2"/>
      <c r="J250" s="2"/>
      <c r="K250" s="2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 customHeight="1" x14ac:dyDescent="0.2">
      <c r="A251" s="2"/>
      <c r="B251" s="2"/>
      <c r="C251" s="2"/>
      <c r="D251" s="2"/>
      <c r="E251" s="3"/>
      <c r="F251" s="3"/>
      <c r="G251" s="3"/>
      <c r="H251" s="3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 customHeight="1" x14ac:dyDescent="0.2">
      <c r="A252" s="2"/>
      <c r="B252" s="2"/>
      <c r="C252" s="2"/>
      <c r="D252" s="2"/>
      <c r="E252" s="3"/>
      <c r="F252" s="3"/>
      <c r="G252" s="3"/>
      <c r="H252" s="3"/>
      <c r="I252" s="2"/>
      <c r="J252" s="2"/>
      <c r="K252" s="2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 customHeight="1" x14ac:dyDescent="0.2">
      <c r="A253" s="2"/>
      <c r="B253" s="2"/>
      <c r="C253" s="2"/>
      <c r="D253" s="2"/>
      <c r="E253" s="3"/>
      <c r="F253" s="3"/>
      <c r="G253" s="3"/>
      <c r="H253" s="3"/>
      <c r="I253" s="2"/>
      <c r="J253" s="2"/>
      <c r="K253" s="2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 customHeight="1" x14ac:dyDescent="0.2">
      <c r="A254" s="2"/>
      <c r="B254" s="2"/>
      <c r="C254" s="2"/>
      <c r="D254" s="2"/>
      <c r="E254" s="3"/>
      <c r="F254" s="3"/>
      <c r="G254" s="3"/>
      <c r="H254" s="3"/>
      <c r="I254" s="2"/>
      <c r="J254" s="2"/>
      <c r="K254" s="2"/>
      <c r="L254" s="3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 customHeight="1" x14ac:dyDescent="0.2">
      <c r="A255" s="2"/>
      <c r="B255" s="2"/>
      <c r="C255" s="2"/>
      <c r="D255" s="2"/>
      <c r="E255" s="3"/>
      <c r="F255" s="3"/>
      <c r="G255" s="3"/>
      <c r="H255" s="3"/>
      <c r="I255" s="2"/>
      <c r="J255" s="2"/>
      <c r="K255" s="2"/>
      <c r="L255" s="3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 customHeight="1" x14ac:dyDescent="0.2">
      <c r="A256" s="2"/>
      <c r="B256" s="2"/>
      <c r="C256" s="2"/>
      <c r="D256" s="2"/>
      <c r="E256" s="3"/>
      <c r="F256" s="3"/>
      <c r="G256" s="3"/>
      <c r="H256" s="3"/>
      <c r="I256" s="2"/>
      <c r="J256" s="2"/>
      <c r="K256" s="2"/>
      <c r="L256" s="3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 customHeight="1" x14ac:dyDescent="0.2">
      <c r="A257" s="2"/>
      <c r="B257" s="2"/>
      <c r="C257" s="2"/>
      <c r="D257" s="2"/>
      <c r="E257" s="3"/>
      <c r="F257" s="3"/>
      <c r="G257" s="3"/>
      <c r="H257" s="3"/>
      <c r="I257" s="2"/>
      <c r="J257" s="2"/>
      <c r="K257" s="2"/>
      <c r="L257" s="3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 customHeight="1" x14ac:dyDescent="0.2">
      <c r="A258" s="2"/>
      <c r="B258" s="2"/>
      <c r="C258" s="2"/>
      <c r="D258" s="2"/>
      <c r="E258" s="3"/>
      <c r="F258" s="3"/>
      <c r="G258" s="3"/>
      <c r="H258" s="3"/>
      <c r="I258" s="2"/>
      <c r="J258" s="2"/>
      <c r="K258" s="2"/>
      <c r="L258" s="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 customHeight="1" x14ac:dyDescent="0.2">
      <c r="A259" s="2"/>
      <c r="B259" s="2"/>
      <c r="C259" s="2"/>
      <c r="D259" s="2"/>
      <c r="E259" s="3"/>
      <c r="F259" s="3"/>
      <c r="G259" s="3"/>
      <c r="H259" s="3"/>
      <c r="I259" s="2"/>
      <c r="J259" s="2"/>
      <c r="K259" s="2"/>
      <c r="L259" s="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 customHeight="1" x14ac:dyDescent="0.2">
      <c r="A260" s="2"/>
      <c r="B260" s="2"/>
      <c r="C260" s="2"/>
      <c r="D260" s="2"/>
      <c r="E260" s="3"/>
      <c r="F260" s="3"/>
      <c r="G260" s="3"/>
      <c r="H260" s="3"/>
      <c r="I260" s="2"/>
      <c r="J260" s="2"/>
      <c r="K260" s="2"/>
      <c r="L260" s="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 customHeight="1" x14ac:dyDescent="0.2">
      <c r="A261" s="2"/>
      <c r="B261" s="2"/>
      <c r="C261" s="2"/>
      <c r="D261" s="2"/>
      <c r="E261" s="3"/>
      <c r="F261" s="3"/>
      <c r="G261" s="3"/>
      <c r="H261" s="3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 customHeight="1" x14ac:dyDescent="0.2">
      <c r="A262" s="2"/>
      <c r="B262" s="2"/>
      <c r="C262" s="2"/>
      <c r="D262" s="2"/>
      <c r="E262" s="3"/>
      <c r="F262" s="3"/>
      <c r="G262" s="3"/>
      <c r="H262" s="3"/>
      <c r="I262" s="2"/>
      <c r="J262" s="2"/>
      <c r="K262" s="2"/>
      <c r="L262" s="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 customHeight="1" x14ac:dyDescent="0.2">
      <c r="A263" s="2"/>
      <c r="B263" s="2"/>
      <c r="C263" s="2"/>
      <c r="D263" s="2"/>
      <c r="E263" s="3"/>
      <c r="F263" s="3"/>
      <c r="G263" s="3"/>
      <c r="H263" s="3"/>
      <c r="I263" s="2"/>
      <c r="J263" s="2"/>
      <c r="K263" s="2"/>
      <c r="L263" s="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 customHeight="1" x14ac:dyDescent="0.2">
      <c r="A264" s="2"/>
      <c r="B264" s="2"/>
      <c r="C264" s="2"/>
      <c r="D264" s="2"/>
      <c r="E264" s="3"/>
      <c r="F264" s="3"/>
      <c r="G264" s="3"/>
      <c r="H264" s="3"/>
      <c r="I264" s="2"/>
      <c r="J264" s="2"/>
      <c r="K264" s="2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 customHeight="1" x14ac:dyDescent="0.2">
      <c r="A265" s="2"/>
      <c r="B265" s="2"/>
      <c r="C265" s="2"/>
      <c r="D265" s="2"/>
      <c r="E265" s="3"/>
      <c r="F265" s="3"/>
      <c r="G265" s="3"/>
      <c r="H265" s="3"/>
      <c r="I265" s="2"/>
      <c r="J265" s="2"/>
      <c r="K265" s="2"/>
      <c r="L265" s="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 customHeight="1" x14ac:dyDescent="0.2">
      <c r="A266" s="2"/>
      <c r="B266" s="2"/>
      <c r="C266" s="2"/>
      <c r="D266" s="2"/>
      <c r="E266" s="3"/>
      <c r="F266" s="3"/>
      <c r="G266" s="3"/>
      <c r="H266" s="3"/>
      <c r="I266" s="2"/>
      <c r="J266" s="2"/>
      <c r="K266" s="2"/>
      <c r="L266" s="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 customHeight="1" x14ac:dyDescent="0.2">
      <c r="A267" s="2"/>
      <c r="B267" s="2"/>
      <c r="C267" s="2"/>
      <c r="D267" s="2"/>
      <c r="E267" s="3"/>
      <c r="F267" s="3"/>
      <c r="G267" s="3"/>
      <c r="H267" s="3"/>
      <c r="I267" s="2"/>
      <c r="J267" s="2"/>
      <c r="K267" s="2"/>
      <c r="L267" s="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 customHeight="1" x14ac:dyDescent="0.2">
      <c r="A268" s="2"/>
      <c r="B268" s="2"/>
      <c r="C268" s="2"/>
      <c r="D268" s="2"/>
      <c r="E268" s="3"/>
      <c r="F268" s="3"/>
      <c r="G268" s="3"/>
      <c r="H268" s="3"/>
      <c r="I268" s="2"/>
      <c r="J268" s="2"/>
      <c r="K268" s="2"/>
      <c r="L268" s="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 customHeight="1" x14ac:dyDescent="0.2">
      <c r="A269" s="2"/>
      <c r="B269" s="2"/>
      <c r="C269" s="2"/>
      <c r="D269" s="2"/>
      <c r="E269" s="3"/>
      <c r="F269" s="3"/>
      <c r="G269" s="3"/>
      <c r="H269" s="3"/>
      <c r="I269" s="2"/>
      <c r="J269" s="2"/>
      <c r="K269" s="2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 customHeight="1" x14ac:dyDescent="0.2">
      <c r="A270" s="2"/>
      <c r="B270" s="2"/>
      <c r="C270" s="2"/>
      <c r="D270" s="2"/>
      <c r="E270" s="3"/>
      <c r="F270" s="3"/>
      <c r="G270" s="3"/>
      <c r="H270" s="3"/>
      <c r="I270" s="2"/>
      <c r="J270" s="2"/>
      <c r="K270" s="2"/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 customHeight="1" x14ac:dyDescent="0.2">
      <c r="A271" s="2"/>
      <c r="B271" s="2"/>
      <c r="C271" s="2"/>
      <c r="D271" s="2"/>
      <c r="E271" s="3"/>
      <c r="F271" s="3"/>
      <c r="G271" s="3"/>
      <c r="H271" s="3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 customHeight="1" x14ac:dyDescent="0.2">
      <c r="A272" s="2"/>
      <c r="B272" s="2"/>
      <c r="C272" s="2"/>
      <c r="D272" s="2"/>
      <c r="E272" s="3"/>
      <c r="F272" s="3"/>
      <c r="G272" s="3"/>
      <c r="H272" s="3"/>
      <c r="I272" s="2"/>
      <c r="J272" s="2"/>
      <c r="K272" s="2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 customHeight="1" x14ac:dyDescent="0.2">
      <c r="A273" s="2"/>
      <c r="B273" s="2"/>
      <c r="C273" s="2"/>
      <c r="D273" s="2"/>
      <c r="E273" s="3"/>
      <c r="F273" s="3"/>
      <c r="G273" s="3"/>
      <c r="H273" s="3"/>
      <c r="I273" s="2"/>
      <c r="J273" s="2"/>
      <c r="K273" s="2"/>
      <c r="L273" s="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 customHeight="1" x14ac:dyDescent="0.2">
      <c r="A274" s="2"/>
      <c r="B274" s="2"/>
      <c r="C274" s="2"/>
      <c r="D274" s="2"/>
      <c r="E274" s="3"/>
      <c r="F274" s="3"/>
      <c r="G274" s="3"/>
      <c r="H274" s="3"/>
      <c r="I274" s="2"/>
      <c r="J274" s="2"/>
      <c r="K274" s="2"/>
      <c r="L274" s="3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 customHeight="1" x14ac:dyDescent="0.2">
      <c r="A275" s="2"/>
      <c r="B275" s="2"/>
      <c r="C275" s="2"/>
      <c r="D275" s="2"/>
      <c r="E275" s="3"/>
      <c r="F275" s="3"/>
      <c r="G275" s="3"/>
      <c r="H275" s="3"/>
      <c r="I275" s="2"/>
      <c r="J275" s="2"/>
      <c r="K275" s="2"/>
      <c r="L275" s="3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 customHeight="1" x14ac:dyDescent="0.2">
      <c r="A276" s="2"/>
      <c r="B276" s="2"/>
      <c r="C276" s="2"/>
      <c r="D276" s="2"/>
      <c r="E276" s="3"/>
      <c r="F276" s="3"/>
      <c r="G276" s="3"/>
      <c r="H276" s="3"/>
      <c r="I276" s="2"/>
      <c r="J276" s="2"/>
      <c r="K276" s="2"/>
      <c r="L276" s="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 customHeight="1" x14ac:dyDescent="0.2">
      <c r="A277" s="2"/>
      <c r="B277" s="2"/>
      <c r="C277" s="2"/>
      <c r="D277" s="2"/>
      <c r="E277" s="3"/>
      <c r="F277" s="3"/>
      <c r="G277" s="3"/>
      <c r="H277" s="3"/>
      <c r="I277" s="2"/>
      <c r="J277" s="2"/>
      <c r="K277" s="2"/>
      <c r="L277" s="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 customHeight="1" x14ac:dyDescent="0.2">
      <c r="A278" s="2"/>
      <c r="B278" s="2"/>
      <c r="C278" s="2"/>
      <c r="D278" s="2"/>
      <c r="E278" s="3"/>
      <c r="F278" s="3"/>
      <c r="G278" s="3"/>
      <c r="H278" s="3"/>
      <c r="I278" s="2"/>
      <c r="J278" s="2"/>
      <c r="K278" s="2"/>
      <c r="L278" s="3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 customHeight="1" x14ac:dyDescent="0.2">
      <c r="A279" s="2"/>
      <c r="B279" s="2"/>
      <c r="C279" s="2"/>
      <c r="D279" s="2"/>
      <c r="E279" s="3"/>
      <c r="F279" s="3"/>
      <c r="G279" s="3"/>
      <c r="H279" s="3"/>
      <c r="I279" s="2"/>
      <c r="J279" s="2"/>
      <c r="K279" s="2"/>
      <c r="L279" s="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 customHeight="1" x14ac:dyDescent="0.2">
      <c r="A280" s="2"/>
      <c r="B280" s="2"/>
      <c r="C280" s="2"/>
      <c r="D280" s="2"/>
      <c r="E280" s="3"/>
      <c r="F280" s="3"/>
      <c r="G280" s="3"/>
      <c r="H280" s="3"/>
      <c r="I280" s="2"/>
      <c r="J280" s="2"/>
      <c r="K280" s="2"/>
      <c r="L280" s="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 customHeight="1" x14ac:dyDescent="0.2">
      <c r="A281" s="2"/>
      <c r="B281" s="2"/>
      <c r="C281" s="2"/>
      <c r="D281" s="2"/>
      <c r="E281" s="3"/>
      <c r="F281" s="3"/>
      <c r="G281" s="3"/>
      <c r="H281" s="3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 customHeight="1" x14ac:dyDescent="0.2">
      <c r="A282" s="2"/>
      <c r="B282" s="2"/>
      <c r="C282" s="2"/>
      <c r="D282" s="2"/>
      <c r="E282" s="3"/>
      <c r="F282" s="3"/>
      <c r="G282" s="3"/>
      <c r="H282" s="3"/>
      <c r="I282" s="2"/>
      <c r="J282" s="2"/>
      <c r="K282" s="2"/>
      <c r="L282" s="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 customHeight="1" x14ac:dyDescent="0.2">
      <c r="A283" s="2"/>
      <c r="B283" s="2"/>
      <c r="C283" s="2"/>
      <c r="D283" s="2"/>
      <c r="E283" s="3"/>
      <c r="F283" s="3"/>
      <c r="G283" s="3"/>
      <c r="H283" s="3"/>
      <c r="I283" s="2"/>
      <c r="J283" s="2"/>
      <c r="K283" s="2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 customHeight="1" x14ac:dyDescent="0.2">
      <c r="A284" s="2"/>
      <c r="B284" s="2"/>
      <c r="C284" s="2"/>
      <c r="D284" s="2"/>
      <c r="E284" s="3"/>
      <c r="F284" s="3"/>
      <c r="G284" s="3"/>
      <c r="H284" s="3"/>
      <c r="I284" s="2"/>
      <c r="J284" s="2"/>
      <c r="K284" s="2"/>
      <c r="L284" s="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 customHeight="1" x14ac:dyDescent="0.2">
      <c r="A285" s="2"/>
      <c r="B285" s="2"/>
      <c r="C285" s="2"/>
      <c r="D285" s="2"/>
      <c r="E285" s="3"/>
      <c r="F285" s="3"/>
      <c r="G285" s="3"/>
      <c r="H285" s="3"/>
      <c r="I285" s="2"/>
      <c r="J285" s="2"/>
      <c r="K285" s="2"/>
      <c r="L285" s="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 customHeight="1" x14ac:dyDescent="0.2">
      <c r="A286" s="2"/>
      <c r="B286" s="2"/>
      <c r="C286" s="2"/>
      <c r="D286" s="2"/>
      <c r="E286" s="3"/>
      <c r="F286" s="3"/>
      <c r="G286" s="3"/>
      <c r="H286" s="3"/>
      <c r="I286" s="2"/>
      <c r="J286" s="2"/>
      <c r="K286" s="2"/>
      <c r="L286" s="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 customHeight="1" x14ac:dyDescent="0.2">
      <c r="A287" s="2"/>
      <c r="B287" s="2"/>
      <c r="C287" s="2"/>
      <c r="D287" s="2"/>
      <c r="E287" s="3"/>
      <c r="F287" s="3"/>
      <c r="G287" s="3"/>
      <c r="H287" s="3"/>
      <c r="I287" s="2"/>
      <c r="J287" s="2"/>
      <c r="K287" s="2"/>
      <c r="L287" s="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 customHeight="1" x14ac:dyDescent="0.2">
      <c r="A288" s="2"/>
      <c r="B288" s="2"/>
      <c r="C288" s="2"/>
      <c r="D288" s="2"/>
      <c r="E288" s="3"/>
      <c r="F288" s="3"/>
      <c r="G288" s="3"/>
      <c r="H288" s="3"/>
      <c r="I288" s="2"/>
      <c r="J288" s="2"/>
      <c r="K288" s="2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 customHeight="1" x14ac:dyDescent="0.2">
      <c r="A289" s="2"/>
      <c r="B289" s="2"/>
      <c r="C289" s="2"/>
      <c r="D289" s="2"/>
      <c r="E289" s="3"/>
      <c r="F289" s="3"/>
      <c r="G289" s="3"/>
      <c r="H289" s="3"/>
      <c r="I289" s="2"/>
      <c r="J289" s="2"/>
      <c r="K289" s="2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 customHeight="1" x14ac:dyDescent="0.2">
      <c r="A290" s="2"/>
      <c r="B290" s="2"/>
      <c r="C290" s="2"/>
      <c r="D290" s="2"/>
      <c r="E290" s="3"/>
      <c r="F290" s="3"/>
      <c r="G290" s="3"/>
      <c r="H290" s="3"/>
      <c r="I290" s="2"/>
      <c r="J290" s="2"/>
      <c r="K290" s="2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 customHeight="1" x14ac:dyDescent="0.2">
      <c r="A291" s="2"/>
      <c r="B291" s="2"/>
      <c r="C291" s="2"/>
      <c r="D291" s="2"/>
      <c r="E291" s="3"/>
      <c r="F291" s="3"/>
      <c r="G291" s="3"/>
      <c r="H291" s="3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 customHeight="1" x14ac:dyDescent="0.2">
      <c r="A292" s="2"/>
      <c r="B292" s="2"/>
      <c r="C292" s="2"/>
      <c r="D292" s="2"/>
      <c r="E292" s="3"/>
      <c r="F292" s="3"/>
      <c r="G292" s="3"/>
      <c r="H292" s="3"/>
      <c r="I292" s="2"/>
      <c r="J292" s="2"/>
      <c r="K292" s="2"/>
      <c r="L292" s="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 customHeight="1" x14ac:dyDescent="0.2">
      <c r="A293" s="2"/>
      <c r="B293" s="2"/>
      <c r="C293" s="2"/>
      <c r="D293" s="2"/>
      <c r="E293" s="3"/>
      <c r="F293" s="3"/>
      <c r="G293" s="3"/>
      <c r="H293" s="3"/>
      <c r="I293" s="2"/>
      <c r="J293" s="2"/>
      <c r="K293" s="2"/>
      <c r="L293" s="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 customHeight="1" x14ac:dyDescent="0.2">
      <c r="A294" s="2"/>
      <c r="B294" s="2"/>
      <c r="C294" s="2"/>
      <c r="D294" s="2"/>
      <c r="E294" s="3"/>
      <c r="F294" s="3"/>
      <c r="G294" s="3"/>
      <c r="H294" s="3"/>
      <c r="I294" s="2"/>
      <c r="J294" s="2"/>
      <c r="K294" s="2"/>
      <c r="L294" s="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 customHeight="1" x14ac:dyDescent="0.2">
      <c r="A295" s="2"/>
      <c r="B295" s="2"/>
      <c r="C295" s="2"/>
      <c r="D295" s="2"/>
      <c r="E295" s="3"/>
      <c r="F295" s="3"/>
      <c r="G295" s="3"/>
      <c r="H295" s="3"/>
      <c r="I295" s="2"/>
      <c r="J295" s="2"/>
      <c r="K295" s="2"/>
      <c r="L295" s="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 customHeight="1" x14ac:dyDescent="0.2">
      <c r="A296" s="2"/>
      <c r="B296" s="2"/>
      <c r="C296" s="2"/>
      <c r="D296" s="2"/>
      <c r="E296" s="3"/>
      <c r="F296" s="3"/>
      <c r="G296" s="3"/>
      <c r="H296" s="3"/>
      <c r="I296" s="2"/>
      <c r="J296" s="2"/>
      <c r="K296" s="2"/>
      <c r="L296" s="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 customHeight="1" x14ac:dyDescent="0.2">
      <c r="A297" s="2"/>
      <c r="B297" s="2"/>
      <c r="C297" s="2"/>
      <c r="D297" s="2"/>
      <c r="E297" s="3"/>
      <c r="F297" s="3"/>
      <c r="G297" s="3"/>
      <c r="H297" s="3"/>
      <c r="I297" s="2"/>
      <c r="J297" s="2"/>
      <c r="K297" s="2"/>
      <c r="L297" s="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 customHeight="1" x14ac:dyDescent="0.2">
      <c r="A298" s="2"/>
      <c r="B298" s="2"/>
      <c r="C298" s="2"/>
      <c r="D298" s="2"/>
      <c r="E298" s="3"/>
      <c r="F298" s="3"/>
      <c r="G298" s="3"/>
      <c r="H298" s="3"/>
      <c r="I298" s="2"/>
      <c r="J298" s="2"/>
      <c r="K298" s="2"/>
      <c r="L298" s="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 customHeight="1" x14ac:dyDescent="0.2">
      <c r="A299" s="2"/>
      <c r="B299" s="2"/>
      <c r="C299" s="2"/>
      <c r="D299" s="2"/>
      <c r="E299" s="3"/>
      <c r="F299" s="3"/>
      <c r="G299" s="3"/>
      <c r="H299" s="3"/>
      <c r="I299" s="2"/>
      <c r="J299" s="2"/>
      <c r="K299" s="2"/>
      <c r="L299" s="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 customHeight="1" x14ac:dyDescent="0.2">
      <c r="A300" s="2"/>
      <c r="B300" s="2"/>
      <c r="C300" s="2"/>
      <c r="D300" s="2"/>
      <c r="E300" s="3"/>
      <c r="F300" s="3"/>
      <c r="G300" s="3"/>
      <c r="H300" s="3"/>
      <c r="I300" s="2"/>
      <c r="J300" s="2"/>
      <c r="K300" s="2"/>
      <c r="L300" s="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 customHeight="1" x14ac:dyDescent="0.2">
      <c r="A301" s="2"/>
      <c r="B301" s="2"/>
      <c r="C301" s="2"/>
      <c r="D301" s="2"/>
      <c r="E301" s="3"/>
      <c r="F301" s="3"/>
      <c r="G301" s="3"/>
      <c r="H301" s="3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 customHeight="1" x14ac:dyDescent="0.2">
      <c r="A302" s="2"/>
      <c r="B302" s="2"/>
      <c r="C302" s="2"/>
      <c r="D302" s="2"/>
      <c r="E302" s="3"/>
      <c r="F302" s="3"/>
      <c r="G302" s="3"/>
      <c r="H302" s="3"/>
      <c r="I302" s="2"/>
      <c r="J302" s="2"/>
      <c r="K302" s="2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 customHeight="1" x14ac:dyDescent="0.2">
      <c r="A303" s="2"/>
      <c r="B303" s="2"/>
      <c r="C303" s="2"/>
      <c r="D303" s="2"/>
      <c r="E303" s="3"/>
      <c r="F303" s="3"/>
      <c r="G303" s="3"/>
      <c r="H303" s="3"/>
      <c r="I303" s="2"/>
      <c r="J303" s="2"/>
      <c r="K303" s="2"/>
      <c r="L303" s="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 customHeight="1" x14ac:dyDescent="0.2">
      <c r="A304" s="2"/>
      <c r="B304" s="2"/>
      <c r="C304" s="2"/>
      <c r="D304" s="2"/>
      <c r="E304" s="3"/>
      <c r="F304" s="3"/>
      <c r="G304" s="3"/>
      <c r="H304" s="3"/>
      <c r="I304" s="2"/>
      <c r="J304" s="2"/>
      <c r="K304" s="2"/>
      <c r="L304" s="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 customHeight="1" x14ac:dyDescent="0.2">
      <c r="A305" s="2"/>
      <c r="B305" s="2"/>
      <c r="C305" s="2"/>
      <c r="D305" s="2"/>
      <c r="E305" s="3"/>
      <c r="F305" s="3"/>
      <c r="G305" s="3"/>
      <c r="H305" s="3"/>
      <c r="I305" s="2"/>
      <c r="J305" s="2"/>
      <c r="K305" s="2"/>
      <c r="L305" s="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 customHeight="1" x14ac:dyDescent="0.2">
      <c r="A306" s="2"/>
      <c r="B306" s="2"/>
      <c r="C306" s="2"/>
      <c r="D306" s="2"/>
      <c r="E306" s="3"/>
      <c r="F306" s="3"/>
      <c r="G306" s="3"/>
      <c r="H306" s="3"/>
      <c r="I306" s="2"/>
      <c r="J306" s="2"/>
      <c r="K306" s="2"/>
      <c r="L306" s="3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 customHeight="1" x14ac:dyDescent="0.2">
      <c r="A307" s="2"/>
      <c r="B307" s="2"/>
      <c r="C307" s="2"/>
      <c r="D307" s="2"/>
      <c r="E307" s="3"/>
      <c r="F307" s="3"/>
      <c r="G307" s="3"/>
      <c r="H307" s="3"/>
      <c r="I307" s="2"/>
      <c r="J307" s="2"/>
      <c r="K307" s="2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 customHeight="1" x14ac:dyDescent="0.2">
      <c r="A308" s="2"/>
      <c r="B308" s="2"/>
      <c r="C308" s="2"/>
      <c r="D308" s="2"/>
      <c r="E308" s="3"/>
      <c r="F308" s="3"/>
      <c r="G308" s="3"/>
      <c r="H308" s="3"/>
      <c r="I308" s="2"/>
      <c r="J308" s="2"/>
      <c r="K308" s="2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 customHeight="1" x14ac:dyDescent="0.2">
      <c r="A309" s="2"/>
      <c r="B309" s="2"/>
      <c r="C309" s="2"/>
      <c r="D309" s="2"/>
      <c r="E309" s="3"/>
      <c r="F309" s="3"/>
      <c r="G309" s="3"/>
      <c r="H309" s="3"/>
      <c r="I309" s="2"/>
      <c r="J309" s="2"/>
      <c r="K309" s="2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 customHeight="1" x14ac:dyDescent="0.2">
      <c r="A310" s="2"/>
      <c r="B310" s="2"/>
      <c r="C310" s="2"/>
      <c r="D310" s="2"/>
      <c r="E310" s="3"/>
      <c r="F310" s="3"/>
      <c r="G310" s="3"/>
      <c r="H310" s="3"/>
      <c r="I310" s="2"/>
      <c r="J310" s="2"/>
      <c r="K310" s="2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 customHeight="1" x14ac:dyDescent="0.2">
      <c r="A311" s="2"/>
      <c r="B311" s="2"/>
      <c r="C311" s="2"/>
      <c r="D311" s="2"/>
      <c r="E311" s="3"/>
      <c r="F311" s="3"/>
      <c r="G311" s="3"/>
      <c r="H311" s="3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 customHeight="1" x14ac:dyDescent="0.2">
      <c r="A312" s="2"/>
      <c r="B312" s="2"/>
      <c r="C312" s="2"/>
      <c r="D312" s="2"/>
      <c r="E312" s="3"/>
      <c r="F312" s="3"/>
      <c r="G312" s="3"/>
      <c r="H312" s="3"/>
      <c r="I312" s="2"/>
      <c r="J312" s="2"/>
      <c r="K312" s="2"/>
      <c r="L312" s="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 customHeight="1" x14ac:dyDescent="0.2">
      <c r="A313" s="2"/>
      <c r="B313" s="2"/>
      <c r="C313" s="2"/>
      <c r="D313" s="2"/>
      <c r="E313" s="3"/>
      <c r="F313" s="3"/>
      <c r="G313" s="3"/>
      <c r="H313" s="3"/>
      <c r="I313" s="2"/>
      <c r="J313" s="2"/>
      <c r="K313" s="2"/>
      <c r="L313" s="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 customHeight="1" x14ac:dyDescent="0.2">
      <c r="A314" s="2"/>
      <c r="B314" s="2"/>
      <c r="C314" s="2"/>
      <c r="D314" s="2"/>
      <c r="E314" s="3"/>
      <c r="F314" s="3"/>
      <c r="G314" s="3"/>
      <c r="H314" s="3"/>
      <c r="I314" s="2"/>
      <c r="J314" s="2"/>
      <c r="K314" s="2"/>
      <c r="L314" s="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 customHeight="1" x14ac:dyDescent="0.2">
      <c r="A315" s="2"/>
      <c r="B315" s="2"/>
      <c r="C315" s="2"/>
      <c r="D315" s="2"/>
      <c r="E315" s="3"/>
      <c r="F315" s="3"/>
      <c r="G315" s="3"/>
      <c r="H315" s="3"/>
      <c r="I315" s="2"/>
      <c r="J315" s="2"/>
      <c r="K315" s="2"/>
      <c r="L315" s="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 customHeight="1" x14ac:dyDescent="0.2">
      <c r="A316" s="2"/>
      <c r="B316" s="2"/>
      <c r="C316" s="2"/>
      <c r="D316" s="2"/>
      <c r="E316" s="3"/>
      <c r="F316" s="3"/>
      <c r="G316" s="3"/>
      <c r="H316" s="3"/>
      <c r="I316" s="2"/>
      <c r="J316" s="2"/>
      <c r="K316" s="2"/>
      <c r="L316" s="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 customHeight="1" x14ac:dyDescent="0.2">
      <c r="A317" s="2"/>
      <c r="B317" s="2"/>
      <c r="C317" s="2"/>
      <c r="D317" s="2"/>
      <c r="E317" s="3"/>
      <c r="F317" s="3"/>
      <c r="G317" s="3"/>
      <c r="H317" s="3"/>
      <c r="I317" s="2"/>
      <c r="J317" s="2"/>
      <c r="K317" s="2"/>
      <c r="L317" s="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 customHeight="1" x14ac:dyDescent="0.2">
      <c r="A318" s="2"/>
      <c r="B318" s="2"/>
      <c r="C318" s="2"/>
      <c r="D318" s="2"/>
      <c r="E318" s="3"/>
      <c r="F318" s="3"/>
      <c r="G318" s="3"/>
      <c r="H318" s="3"/>
      <c r="I318" s="2"/>
      <c r="J318" s="2"/>
      <c r="K318" s="2"/>
      <c r="L318" s="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 customHeight="1" x14ac:dyDescent="0.2">
      <c r="A319" s="2"/>
      <c r="B319" s="2"/>
      <c r="C319" s="2"/>
      <c r="D319" s="2"/>
      <c r="E319" s="3"/>
      <c r="F319" s="3"/>
      <c r="G319" s="3"/>
      <c r="H319" s="3"/>
      <c r="I319" s="2"/>
      <c r="J319" s="2"/>
      <c r="K319" s="2"/>
      <c r="L319" s="3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 customHeight="1" x14ac:dyDescent="0.2">
      <c r="A320" s="2"/>
      <c r="B320" s="2"/>
      <c r="C320" s="2"/>
      <c r="D320" s="2"/>
      <c r="E320" s="3"/>
      <c r="F320" s="3"/>
      <c r="G320" s="3"/>
      <c r="H320" s="3"/>
      <c r="I320" s="2"/>
      <c r="J320" s="2"/>
      <c r="K320" s="2"/>
      <c r="L320" s="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 customHeight="1" x14ac:dyDescent="0.2">
      <c r="A321" s="2"/>
      <c r="B321" s="2"/>
      <c r="C321" s="2"/>
      <c r="D321" s="2"/>
      <c r="E321" s="3"/>
      <c r="F321" s="3"/>
      <c r="G321" s="3"/>
      <c r="H321" s="3"/>
      <c r="I321" s="2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 customHeight="1" x14ac:dyDescent="0.2">
      <c r="A322" s="2"/>
      <c r="B322" s="2"/>
      <c r="C322" s="2"/>
      <c r="D322" s="2"/>
      <c r="E322" s="3"/>
      <c r="F322" s="3"/>
      <c r="G322" s="3"/>
      <c r="H322" s="3"/>
      <c r="I322" s="2"/>
      <c r="J322" s="2"/>
      <c r="K322" s="2"/>
      <c r="L322" s="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 customHeight="1" x14ac:dyDescent="0.2">
      <c r="A323" s="2"/>
      <c r="B323" s="2"/>
      <c r="C323" s="2"/>
      <c r="D323" s="2"/>
      <c r="E323" s="3"/>
      <c r="F323" s="3"/>
      <c r="G323" s="3"/>
      <c r="H323" s="3"/>
      <c r="I323" s="2"/>
      <c r="J323" s="2"/>
      <c r="K323" s="2"/>
      <c r="L323" s="3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 customHeight="1" x14ac:dyDescent="0.2">
      <c r="A324" s="2"/>
      <c r="B324" s="2"/>
      <c r="C324" s="2"/>
      <c r="D324" s="2"/>
      <c r="E324" s="3"/>
      <c r="F324" s="3"/>
      <c r="G324" s="3"/>
      <c r="H324" s="3"/>
      <c r="I324" s="2"/>
      <c r="J324" s="2"/>
      <c r="K324" s="2"/>
      <c r="L324" s="3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 customHeight="1" x14ac:dyDescent="0.2">
      <c r="A325" s="2"/>
      <c r="B325" s="2"/>
      <c r="C325" s="2"/>
      <c r="D325" s="2"/>
      <c r="E325" s="3"/>
      <c r="F325" s="3"/>
      <c r="G325" s="3"/>
      <c r="H325" s="3"/>
      <c r="I325" s="2"/>
      <c r="J325" s="2"/>
      <c r="K325" s="2"/>
      <c r="L325" s="3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 customHeight="1" x14ac:dyDescent="0.2">
      <c r="A326" s="2"/>
      <c r="B326" s="2"/>
      <c r="C326" s="2"/>
      <c r="D326" s="2"/>
      <c r="E326" s="3"/>
      <c r="F326" s="3"/>
      <c r="G326" s="3"/>
      <c r="H326" s="3"/>
      <c r="I326" s="2"/>
      <c r="J326" s="2"/>
      <c r="K326" s="2"/>
      <c r="L326" s="3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 customHeight="1" x14ac:dyDescent="0.2">
      <c r="A327" s="2"/>
      <c r="B327" s="2"/>
      <c r="C327" s="2"/>
      <c r="D327" s="2"/>
      <c r="E327" s="3"/>
      <c r="F327" s="3"/>
      <c r="G327" s="3"/>
      <c r="H327" s="3"/>
      <c r="I327" s="2"/>
      <c r="J327" s="2"/>
      <c r="K327" s="2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 customHeight="1" x14ac:dyDescent="0.2">
      <c r="A328" s="2"/>
      <c r="B328" s="2"/>
      <c r="C328" s="2"/>
      <c r="D328" s="2"/>
      <c r="E328" s="3"/>
      <c r="F328" s="3"/>
      <c r="G328" s="3"/>
      <c r="H328" s="3"/>
      <c r="I328" s="2"/>
      <c r="J328" s="2"/>
      <c r="K328" s="2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 customHeight="1" x14ac:dyDescent="0.2">
      <c r="A329" s="2"/>
      <c r="B329" s="2"/>
      <c r="C329" s="2"/>
      <c r="D329" s="2"/>
      <c r="E329" s="3"/>
      <c r="F329" s="3"/>
      <c r="G329" s="3"/>
      <c r="H329" s="3"/>
      <c r="I329" s="2"/>
      <c r="J329" s="2"/>
      <c r="K329" s="2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 customHeight="1" x14ac:dyDescent="0.2">
      <c r="A330" s="2"/>
      <c r="B330" s="2"/>
      <c r="C330" s="2"/>
      <c r="D330" s="2"/>
      <c r="E330" s="3"/>
      <c r="F330" s="3"/>
      <c r="G330" s="3"/>
      <c r="H330" s="3"/>
      <c r="I330" s="2"/>
      <c r="J330" s="2"/>
      <c r="K330" s="2"/>
      <c r="L330" s="3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 customHeight="1" x14ac:dyDescent="0.2">
      <c r="A331" s="2"/>
      <c r="B331" s="2"/>
      <c r="C331" s="2"/>
      <c r="D331" s="2"/>
      <c r="E331" s="3"/>
      <c r="F331" s="3"/>
      <c r="G331" s="3"/>
      <c r="H331" s="3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 customHeight="1" x14ac:dyDescent="0.2">
      <c r="A332" s="2"/>
      <c r="B332" s="2"/>
      <c r="C332" s="2"/>
      <c r="D332" s="2"/>
      <c r="E332" s="3"/>
      <c r="F332" s="3"/>
      <c r="G332" s="3"/>
      <c r="H332" s="3"/>
      <c r="I332" s="2"/>
      <c r="J332" s="2"/>
      <c r="K332" s="2"/>
      <c r="L332" s="3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 customHeight="1" x14ac:dyDescent="0.2">
      <c r="A333" s="2"/>
      <c r="B333" s="2"/>
      <c r="C333" s="2"/>
      <c r="D333" s="2"/>
      <c r="E333" s="3"/>
      <c r="F333" s="3"/>
      <c r="G333" s="3"/>
      <c r="H333" s="3"/>
      <c r="I333" s="2"/>
      <c r="J333" s="2"/>
      <c r="K333" s="2"/>
      <c r="L333" s="3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 customHeight="1" x14ac:dyDescent="0.2">
      <c r="A334" s="2"/>
      <c r="B334" s="2"/>
      <c r="C334" s="2"/>
      <c r="D334" s="2"/>
      <c r="E334" s="3"/>
      <c r="F334" s="3"/>
      <c r="G334" s="3"/>
      <c r="H334" s="3"/>
      <c r="I334" s="2"/>
      <c r="J334" s="2"/>
      <c r="K334" s="2"/>
      <c r="L334" s="3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 customHeight="1" x14ac:dyDescent="0.2">
      <c r="A335" s="2"/>
      <c r="B335" s="2"/>
      <c r="C335" s="2"/>
      <c r="D335" s="2"/>
      <c r="E335" s="3"/>
      <c r="F335" s="3"/>
      <c r="G335" s="3"/>
      <c r="H335" s="3"/>
      <c r="I335" s="2"/>
      <c r="J335" s="2"/>
      <c r="K335" s="2"/>
      <c r="L335" s="3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 customHeight="1" x14ac:dyDescent="0.2">
      <c r="A336" s="2"/>
      <c r="B336" s="2"/>
      <c r="C336" s="2"/>
      <c r="D336" s="2"/>
      <c r="E336" s="3"/>
      <c r="F336" s="3"/>
      <c r="G336" s="3"/>
      <c r="H336" s="3"/>
      <c r="I336" s="2"/>
      <c r="J336" s="2"/>
      <c r="K336" s="2"/>
      <c r="L336" s="3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 customHeight="1" x14ac:dyDescent="0.2">
      <c r="A337" s="2"/>
      <c r="B337" s="2"/>
      <c r="C337" s="2"/>
      <c r="D337" s="2"/>
      <c r="E337" s="3"/>
      <c r="F337" s="3"/>
      <c r="G337" s="3"/>
      <c r="H337" s="3"/>
      <c r="I337" s="2"/>
      <c r="J337" s="2"/>
      <c r="K337" s="2"/>
      <c r="L337" s="3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 customHeight="1" x14ac:dyDescent="0.2">
      <c r="A338" s="2"/>
      <c r="B338" s="2"/>
      <c r="C338" s="2"/>
      <c r="D338" s="2"/>
      <c r="E338" s="3"/>
      <c r="F338" s="3"/>
      <c r="G338" s="3"/>
      <c r="H338" s="3"/>
      <c r="I338" s="2"/>
      <c r="J338" s="2"/>
      <c r="K338" s="2"/>
      <c r="L338" s="3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 customHeight="1" x14ac:dyDescent="0.2">
      <c r="A339" s="2"/>
      <c r="B339" s="2"/>
      <c r="C339" s="2"/>
      <c r="D339" s="2"/>
      <c r="E339" s="3"/>
      <c r="F339" s="3"/>
      <c r="G339" s="3"/>
      <c r="H339" s="3"/>
      <c r="I339" s="2"/>
      <c r="J339" s="2"/>
      <c r="K339" s="2"/>
      <c r="L339" s="3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 customHeight="1" x14ac:dyDescent="0.2">
      <c r="A340" s="2"/>
      <c r="B340" s="2"/>
      <c r="C340" s="2"/>
      <c r="D340" s="2"/>
      <c r="E340" s="3"/>
      <c r="F340" s="3"/>
      <c r="G340" s="3"/>
      <c r="H340" s="3"/>
      <c r="I340" s="2"/>
      <c r="J340" s="2"/>
      <c r="K340" s="2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 customHeight="1" x14ac:dyDescent="0.2">
      <c r="A341" s="2"/>
      <c r="B341" s="2"/>
      <c r="C341" s="2"/>
      <c r="D341" s="2"/>
      <c r="E341" s="3"/>
      <c r="F341" s="3"/>
      <c r="G341" s="3"/>
      <c r="H341" s="3"/>
      <c r="I341" s="2"/>
      <c r="J341" s="2"/>
      <c r="K341" s="2"/>
      <c r="L341" s="3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 customHeight="1" x14ac:dyDescent="0.2">
      <c r="A342" s="2"/>
      <c r="B342" s="2"/>
      <c r="C342" s="2"/>
      <c r="D342" s="2"/>
      <c r="E342" s="3"/>
      <c r="F342" s="3"/>
      <c r="G342" s="3"/>
      <c r="H342" s="3"/>
      <c r="I342" s="2"/>
      <c r="J342" s="2"/>
      <c r="K342" s="2"/>
      <c r="L342" s="3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 customHeight="1" x14ac:dyDescent="0.2">
      <c r="A343" s="2"/>
      <c r="B343" s="2"/>
      <c r="C343" s="2"/>
      <c r="D343" s="2"/>
      <c r="E343" s="3"/>
      <c r="F343" s="3"/>
      <c r="G343" s="3"/>
      <c r="H343" s="3"/>
      <c r="I343" s="2"/>
      <c r="J343" s="2"/>
      <c r="K343" s="2"/>
      <c r="L343" s="3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 customHeight="1" x14ac:dyDescent="0.2">
      <c r="A344" s="2"/>
      <c r="B344" s="2"/>
      <c r="C344" s="2"/>
      <c r="D344" s="2"/>
      <c r="E344" s="3"/>
      <c r="F344" s="3"/>
      <c r="G344" s="3"/>
      <c r="H344" s="3"/>
      <c r="I344" s="2"/>
      <c r="J344" s="2"/>
      <c r="K344" s="2"/>
      <c r="L344" s="3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 customHeight="1" x14ac:dyDescent="0.2">
      <c r="A345" s="2"/>
      <c r="B345" s="2"/>
      <c r="C345" s="2"/>
      <c r="D345" s="2"/>
      <c r="E345" s="3"/>
      <c r="F345" s="3"/>
      <c r="G345" s="3"/>
      <c r="H345" s="3"/>
      <c r="I345" s="2"/>
      <c r="J345" s="2"/>
      <c r="K345" s="2"/>
      <c r="L345" s="3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 customHeight="1" x14ac:dyDescent="0.2">
      <c r="A346" s="2"/>
      <c r="B346" s="2"/>
      <c r="C346" s="2"/>
      <c r="D346" s="2"/>
      <c r="E346" s="3"/>
      <c r="F346" s="3"/>
      <c r="G346" s="3"/>
      <c r="H346" s="3"/>
      <c r="I346" s="2"/>
      <c r="J346" s="2"/>
      <c r="K346" s="2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 customHeight="1" x14ac:dyDescent="0.2">
      <c r="A347" s="2"/>
      <c r="B347" s="2"/>
      <c r="C347" s="2"/>
      <c r="D347" s="2"/>
      <c r="E347" s="3"/>
      <c r="F347" s="3"/>
      <c r="G347" s="3"/>
      <c r="H347" s="3"/>
      <c r="I347" s="2"/>
      <c r="J347" s="2"/>
      <c r="K347" s="2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 customHeight="1" x14ac:dyDescent="0.2">
      <c r="A348" s="2"/>
      <c r="B348" s="2"/>
      <c r="C348" s="2"/>
      <c r="D348" s="2"/>
      <c r="E348" s="3"/>
      <c r="F348" s="3"/>
      <c r="G348" s="3"/>
      <c r="H348" s="3"/>
      <c r="I348" s="2"/>
      <c r="J348" s="2"/>
      <c r="K348" s="2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 customHeight="1" x14ac:dyDescent="0.2">
      <c r="A349" s="2"/>
      <c r="B349" s="2"/>
      <c r="C349" s="2"/>
      <c r="D349" s="2"/>
      <c r="E349" s="3"/>
      <c r="F349" s="3"/>
      <c r="G349" s="3"/>
      <c r="H349" s="3"/>
      <c r="I349" s="2"/>
      <c r="J349" s="2"/>
      <c r="K349" s="2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 customHeight="1" x14ac:dyDescent="0.2">
      <c r="A350" s="2"/>
      <c r="B350" s="2"/>
      <c r="C350" s="2"/>
      <c r="D350" s="2"/>
      <c r="E350" s="3"/>
      <c r="F350" s="3"/>
      <c r="G350" s="3"/>
      <c r="H350" s="3"/>
      <c r="I350" s="2"/>
      <c r="J350" s="2"/>
      <c r="K350" s="2"/>
      <c r="L350" s="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 customHeight="1" x14ac:dyDescent="0.2">
      <c r="A351" s="2"/>
      <c r="B351" s="2"/>
      <c r="C351" s="2"/>
      <c r="D351" s="2"/>
      <c r="E351" s="3"/>
      <c r="F351" s="3"/>
      <c r="G351" s="3"/>
      <c r="H351" s="3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 customHeight="1" x14ac:dyDescent="0.2">
      <c r="A352" s="2"/>
      <c r="B352" s="2"/>
      <c r="C352" s="2"/>
      <c r="D352" s="2"/>
      <c r="E352" s="3"/>
      <c r="F352" s="3"/>
      <c r="G352" s="3"/>
      <c r="H352" s="3"/>
      <c r="I352" s="2"/>
      <c r="J352" s="2"/>
      <c r="K352" s="2"/>
      <c r="L352" s="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 customHeight="1" x14ac:dyDescent="0.2">
      <c r="A353" s="2"/>
      <c r="B353" s="2"/>
      <c r="C353" s="2"/>
      <c r="D353" s="2"/>
      <c r="E353" s="3"/>
      <c r="F353" s="3"/>
      <c r="G353" s="3"/>
      <c r="H353" s="3"/>
      <c r="I353" s="2"/>
      <c r="J353" s="2"/>
      <c r="K353" s="2"/>
      <c r="L353" s="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 customHeight="1" x14ac:dyDescent="0.2">
      <c r="A354" s="2"/>
      <c r="B354" s="2"/>
      <c r="C354" s="2"/>
      <c r="D354" s="2"/>
      <c r="E354" s="3"/>
      <c r="F354" s="3"/>
      <c r="G354" s="3"/>
      <c r="H354" s="3"/>
      <c r="I354" s="2"/>
      <c r="J354" s="2"/>
      <c r="K354" s="2"/>
      <c r="L354" s="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 customHeight="1" x14ac:dyDescent="0.2">
      <c r="A355" s="2"/>
      <c r="B355" s="2"/>
      <c r="C355" s="2"/>
      <c r="D355" s="2"/>
      <c r="E355" s="3"/>
      <c r="F355" s="3"/>
      <c r="G355" s="3"/>
      <c r="H355" s="3"/>
      <c r="I355" s="2"/>
      <c r="J355" s="2"/>
      <c r="K355" s="2"/>
      <c r="L355" s="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 customHeight="1" x14ac:dyDescent="0.2">
      <c r="A356" s="2"/>
      <c r="B356" s="2"/>
      <c r="C356" s="2"/>
      <c r="D356" s="2"/>
      <c r="E356" s="3"/>
      <c r="F356" s="3"/>
      <c r="G356" s="3"/>
      <c r="H356" s="3"/>
      <c r="I356" s="2"/>
      <c r="J356" s="2"/>
      <c r="K356" s="2"/>
      <c r="L356" s="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 customHeight="1" x14ac:dyDescent="0.2">
      <c r="A357" s="2"/>
      <c r="B357" s="2"/>
      <c r="C357" s="2"/>
      <c r="D357" s="2"/>
      <c r="E357" s="3"/>
      <c r="F357" s="3"/>
      <c r="G357" s="3"/>
      <c r="H357" s="3"/>
      <c r="I357" s="2"/>
      <c r="J357" s="2"/>
      <c r="K357" s="2"/>
      <c r="L357" s="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 customHeight="1" x14ac:dyDescent="0.2">
      <c r="A358" s="2"/>
      <c r="B358" s="2"/>
      <c r="C358" s="2"/>
      <c r="D358" s="2"/>
      <c r="E358" s="3"/>
      <c r="F358" s="3"/>
      <c r="G358" s="3"/>
      <c r="H358" s="3"/>
      <c r="I358" s="2"/>
      <c r="J358" s="2"/>
      <c r="K358" s="2"/>
      <c r="L358" s="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 customHeight="1" x14ac:dyDescent="0.2">
      <c r="A359" s="2"/>
      <c r="B359" s="2"/>
      <c r="C359" s="2"/>
      <c r="D359" s="2"/>
      <c r="E359" s="3"/>
      <c r="F359" s="3"/>
      <c r="G359" s="3"/>
      <c r="H359" s="3"/>
      <c r="I359" s="2"/>
      <c r="J359" s="2"/>
      <c r="K359" s="2"/>
      <c r="L359" s="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 customHeight="1" x14ac:dyDescent="0.2">
      <c r="A360" s="2"/>
      <c r="B360" s="2"/>
      <c r="C360" s="2"/>
      <c r="D360" s="2"/>
      <c r="E360" s="3"/>
      <c r="F360" s="3"/>
      <c r="G360" s="3"/>
      <c r="H360" s="3"/>
      <c r="I360" s="2"/>
      <c r="J360" s="2"/>
      <c r="K360" s="2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 customHeight="1" x14ac:dyDescent="0.2">
      <c r="A361" s="2"/>
      <c r="B361" s="2"/>
      <c r="C361" s="2"/>
      <c r="D361" s="2"/>
      <c r="E361" s="3"/>
      <c r="F361" s="3"/>
      <c r="G361" s="3"/>
      <c r="H361" s="3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 customHeight="1" x14ac:dyDescent="0.2">
      <c r="A362" s="2"/>
      <c r="B362" s="2"/>
      <c r="C362" s="2"/>
      <c r="D362" s="2"/>
      <c r="E362" s="3"/>
      <c r="F362" s="3"/>
      <c r="G362" s="3"/>
      <c r="H362" s="3"/>
      <c r="I362" s="2"/>
      <c r="J362" s="2"/>
      <c r="K362" s="2"/>
      <c r="L362" s="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 customHeight="1" x14ac:dyDescent="0.2">
      <c r="A363" s="2"/>
      <c r="B363" s="2"/>
      <c r="C363" s="2"/>
      <c r="D363" s="2"/>
      <c r="E363" s="3"/>
      <c r="F363" s="3"/>
      <c r="G363" s="3"/>
      <c r="H363" s="3"/>
      <c r="I363" s="2"/>
      <c r="J363" s="2"/>
      <c r="K363" s="2"/>
      <c r="L363" s="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 customHeight="1" x14ac:dyDescent="0.2">
      <c r="A364" s="2"/>
      <c r="B364" s="2"/>
      <c r="C364" s="2"/>
      <c r="D364" s="2"/>
      <c r="E364" s="3"/>
      <c r="F364" s="3"/>
      <c r="G364" s="3"/>
      <c r="H364" s="3"/>
      <c r="I364" s="2"/>
      <c r="J364" s="2"/>
      <c r="K364" s="2"/>
      <c r="L364" s="3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 customHeight="1" x14ac:dyDescent="0.2">
      <c r="A365" s="2"/>
      <c r="B365" s="2"/>
      <c r="C365" s="2"/>
      <c r="D365" s="2"/>
      <c r="E365" s="3"/>
      <c r="F365" s="3"/>
      <c r="G365" s="3"/>
      <c r="H365" s="3"/>
      <c r="I365" s="2"/>
      <c r="J365" s="2"/>
      <c r="K365" s="2"/>
      <c r="L365" s="3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 customHeight="1" x14ac:dyDescent="0.2">
      <c r="A366" s="2"/>
      <c r="B366" s="2"/>
      <c r="C366" s="2"/>
      <c r="D366" s="2"/>
      <c r="E366" s="3"/>
      <c r="F366" s="3"/>
      <c r="G366" s="3"/>
      <c r="H366" s="3"/>
      <c r="I366" s="2"/>
      <c r="J366" s="2"/>
      <c r="K366" s="2"/>
      <c r="L366" s="3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 customHeight="1" x14ac:dyDescent="0.2">
      <c r="A367" s="2"/>
      <c r="B367" s="2"/>
      <c r="C367" s="2"/>
      <c r="D367" s="2"/>
      <c r="E367" s="3"/>
      <c r="F367" s="3"/>
      <c r="G367" s="3"/>
      <c r="H367" s="3"/>
      <c r="I367" s="2"/>
      <c r="J367" s="2"/>
      <c r="K367" s="2"/>
      <c r="L367" s="3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 customHeight="1" x14ac:dyDescent="0.2">
      <c r="A368" s="2"/>
      <c r="B368" s="2"/>
      <c r="C368" s="2"/>
      <c r="D368" s="2"/>
      <c r="E368" s="3"/>
      <c r="F368" s="3"/>
      <c r="G368" s="3"/>
      <c r="H368" s="3"/>
      <c r="I368" s="2"/>
      <c r="J368" s="2"/>
      <c r="K368" s="2"/>
      <c r="L368" s="3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 customHeight="1" x14ac:dyDescent="0.2">
      <c r="A369" s="2"/>
      <c r="B369" s="2"/>
      <c r="C369" s="2"/>
      <c r="D369" s="2"/>
      <c r="E369" s="3"/>
      <c r="F369" s="3"/>
      <c r="G369" s="3"/>
      <c r="H369" s="3"/>
      <c r="I369" s="2"/>
      <c r="J369" s="2"/>
      <c r="K369" s="2"/>
      <c r="L369" s="3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 customHeight="1" x14ac:dyDescent="0.2">
      <c r="A370" s="2"/>
      <c r="B370" s="2"/>
      <c r="C370" s="2"/>
      <c r="D370" s="2"/>
      <c r="E370" s="3"/>
      <c r="F370" s="3"/>
      <c r="G370" s="3"/>
      <c r="H370" s="3"/>
      <c r="I370" s="2"/>
      <c r="J370" s="2"/>
      <c r="K370" s="2"/>
      <c r="L370" s="3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 customHeight="1" x14ac:dyDescent="0.2">
      <c r="A371" s="2"/>
      <c r="B371" s="2"/>
      <c r="C371" s="2"/>
      <c r="D371" s="2"/>
      <c r="E371" s="3"/>
      <c r="F371" s="3"/>
      <c r="G371" s="3"/>
      <c r="H371" s="3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 customHeight="1" x14ac:dyDescent="0.2">
      <c r="A372" s="2"/>
      <c r="B372" s="2"/>
      <c r="C372" s="2"/>
      <c r="D372" s="2"/>
      <c r="E372" s="3"/>
      <c r="F372" s="3"/>
      <c r="G372" s="3"/>
      <c r="H372" s="3"/>
      <c r="I372" s="2"/>
      <c r="J372" s="2"/>
      <c r="K372" s="2"/>
      <c r="L372" s="3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 customHeight="1" x14ac:dyDescent="0.2">
      <c r="A373" s="2"/>
      <c r="B373" s="2"/>
      <c r="C373" s="2"/>
      <c r="D373" s="2"/>
      <c r="E373" s="3"/>
      <c r="F373" s="3"/>
      <c r="G373" s="3"/>
      <c r="H373" s="3"/>
      <c r="I373" s="2"/>
      <c r="J373" s="2"/>
      <c r="K373" s="2"/>
      <c r="L373" s="3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 customHeight="1" x14ac:dyDescent="0.2">
      <c r="A374" s="2"/>
      <c r="B374" s="2"/>
      <c r="C374" s="2"/>
      <c r="D374" s="2"/>
      <c r="E374" s="3"/>
      <c r="F374" s="3"/>
      <c r="G374" s="3"/>
      <c r="H374" s="3"/>
      <c r="I374" s="2"/>
      <c r="J374" s="2"/>
      <c r="K374" s="2"/>
      <c r="L374" s="3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 customHeight="1" x14ac:dyDescent="0.2">
      <c r="A375" s="2"/>
      <c r="B375" s="2"/>
      <c r="C375" s="2"/>
      <c r="D375" s="2"/>
      <c r="E375" s="3"/>
      <c r="F375" s="3"/>
      <c r="G375" s="3"/>
      <c r="H375" s="3"/>
      <c r="I375" s="2"/>
      <c r="J375" s="2"/>
      <c r="K375" s="2"/>
      <c r="L375" s="3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 customHeight="1" x14ac:dyDescent="0.2">
      <c r="A376" s="2"/>
      <c r="B376" s="2"/>
      <c r="C376" s="2"/>
      <c r="D376" s="2"/>
      <c r="E376" s="3"/>
      <c r="F376" s="3"/>
      <c r="G376" s="3"/>
      <c r="H376" s="3"/>
      <c r="I376" s="2"/>
      <c r="J376" s="2"/>
      <c r="K376" s="2"/>
      <c r="L376" s="3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 customHeight="1" x14ac:dyDescent="0.2">
      <c r="A377" s="2"/>
      <c r="B377" s="2"/>
      <c r="C377" s="2"/>
      <c r="D377" s="2"/>
      <c r="E377" s="3"/>
      <c r="F377" s="3"/>
      <c r="G377" s="3"/>
      <c r="H377" s="3"/>
      <c r="I377" s="2"/>
      <c r="J377" s="2"/>
      <c r="K377" s="2"/>
      <c r="L377" s="3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 customHeight="1" x14ac:dyDescent="0.2">
      <c r="A378" s="2"/>
      <c r="B378" s="2"/>
      <c r="C378" s="2"/>
      <c r="D378" s="2"/>
      <c r="E378" s="3"/>
      <c r="F378" s="3"/>
      <c r="G378" s="3"/>
      <c r="H378" s="3"/>
      <c r="I378" s="2"/>
      <c r="J378" s="2"/>
      <c r="K378" s="2"/>
      <c r="L378" s="3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 customHeight="1" x14ac:dyDescent="0.2">
      <c r="A379" s="2"/>
      <c r="B379" s="2"/>
      <c r="C379" s="2"/>
      <c r="D379" s="2"/>
      <c r="E379" s="3"/>
      <c r="F379" s="3"/>
      <c r="G379" s="3"/>
      <c r="H379" s="3"/>
      <c r="I379" s="2"/>
      <c r="J379" s="2"/>
      <c r="K379" s="2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 customHeight="1" x14ac:dyDescent="0.2">
      <c r="A380" s="2"/>
      <c r="B380" s="2"/>
      <c r="C380" s="2"/>
      <c r="D380" s="2"/>
      <c r="E380" s="3"/>
      <c r="F380" s="3"/>
      <c r="G380" s="3"/>
      <c r="H380" s="3"/>
      <c r="I380" s="2"/>
      <c r="J380" s="2"/>
      <c r="K380" s="2"/>
      <c r="L380" s="3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 customHeight="1" x14ac:dyDescent="0.2">
      <c r="A381" s="2"/>
      <c r="B381" s="2"/>
      <c r="C381" s="2"/>
      <c r="D381" s="2"/>
      <c r="E381" s="3"/>
      <c r="F381" s="3"/>
      <c r="G381" s="3"/>
      <c r="H381" s="3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 customHeight="1" x14ac:dyDescent="0.2">
      <c r="A382" s="2"/>
      <c r="B382" s="2"/>
      <c r="C382" s="2"/>
      <c r="D382" s="2"/>
      <c r="E382" s="3"/>
      <c r="F382" s="3"/>
      <c r="G382" s="3"/>
      <c r="H382" s="3"/>
      <c r="I382" s="2"/>
      <c r="J382" s="2"/>
      <c r="K382" s="2"/>
      <c r="L382" s="3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 customHeight="1" x14ac:dyDescent="0.2">
      <c r="A383" s="2"/>
      <c r="B383" s="2"/>
      <c r="C383" s="2"/>
      <c r="D383" s="2"/>
      <c r="E383" s="3"/>
      <c r="F383" s="3"/>
      <c r="G383" s="3"/>
      <c r="H383" s="3"/>
      <c r="I383" s="2"/>
      <c r="J383" s="2"/>
      <c r="K383" s="2"/>
      <c r="L383" s="3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 customHeight="1" x14ac:dyDescent="0.2">
      <c r="A384" s="2"/>
      <c r="B384" s="2"/>
      <c r="C384" s="2"/>
      <c r="D384" s="2"/>
      <c r="E384" s="3"/>
      <c r="F384" s="3"/>
      <c r="G384" s="3"/>
      <c r="H384" s="3"/>
      <c r="I384" s="2"/>
      <c r="J384" s="2"/>
      <c r="K384" s="2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 customHeight="1" x14ac:dyDescent="0.2">
      <c r="A385" s="2"/>
      <c r="B385" s="2"/>
      <c r="C385" s="2"/>
      <c r="D385" s="2"/>
      <c r="E385" s="3"/>
      <c r="F385" s="3"/>
      <c r="G385" s="3"/>
      <c r="H385" s="3"/>
      <c r="I385" s="2"/>
      <c r="J385" s="2"/>
      <c r="K385" s="2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 customHeight="1" x14ac:dyDescent="0.2">
      <c r="A386" s="2"/>
      <c r="B386" s="2"/>
      <c r="C386" s="2"/>
      <c r="D386" s="2"/>
      <c r="E386" s="3"/>
      <c r="F386" s="3"/>
      <c r="G386" s="3"/>
      <c r="H386" s="3"/>
      <c r="I386" s="2"/>
      <c r="J386" s="2"/>
      <c r="K386" s="2"/>
      <c r="L386" s="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 customHeight="1" x14ac:dyDescent="0.2">
      <c r="A387" s="2"/>
      <c r="B387" s="2"/>
      <c r="C387" s="2"/>
      <c r="D387" s="2"/>
      <c r="E387" s="3"/>
      <c r="F387" s="3"/>
      <c r="G387" s="3"/>
      <c r="H387" s="3"/>
      <c r="I387" s="2"/>
      <c r="J387" s="2"/>
      <c r="K387" s="2"/>
      <c r="L387" s="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 customHeight="1" x14ac:dyDescent="0.2">
      <c r="A388" s="2"/>
      <c r="B388" s="2"/>
      <c r="C388" s="2"/>
      <c r="D388" s="2"/>
      <c r="E388" s="3"/>
      <c r="F388" s="3"/>
      <c r="G388" s="3"/>
      <c r="H388" s="3"/>
      <c r="I388" s="2"/>
      <c r="J388" s="2"/>
      <c r="K388" s="2"/>
      <c r="L388" s="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 customHeight="1" x14ac:dyDescent="0.2">
      <c r="A389" s="2"/>
      <c r="B389" s="2"/>
      <c r="C389" s="2"/>
      <c r="D389" s="2"/>
      <c r="E389" s="3"/>
      <c r="F389" s="3"/>
      <c r="G389" s="3"/>
      <c r="H389" s="3"/>
      <c r="I389" s="2"/>
      <c r="J389" s="2"/>
      <c r="K389" s="2"/>
      <c r="L389" s="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 customHeight="1" x14ac:dyDescent="0.2">
      <c r="A390" s="2"/>
      <c r="B390" s="2"/>
      <c r="C390" s="2"/>
      <c r="D390" s="2"/>
      <c r="E390" s="3"/>
      <c r="F390" s="3"/>
      <c r="G390" s="3"/>
      <c r="H390" s="3"/>
      <c r="I390" s="2"/>
      <c r="J390" s="2"/>
      <c r="K390" s="2"/>
      <c r="L390" s="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 customHeight="1" x14ac:dyDescent="0.2">
      <c r="A391" s="2"/>
      <c r="B391" s="2"/>
      <c r="C391" s="2"/>
      <c r="D391" s="2"/>
      <c r="E391" s="3"/>
      <c r="F391" s="3"/>
      <c r="G391" s="3"/>
      <c r="H391" s="3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 customHeight="1" x14ac:dyDescent="0.2">
      <c r="A392" s="2"/>
      <c r="B392" s="2"/>
      <c r="C392" s="2"/>
      <c r="D392" s="2"/>
      <c r="E392" s="3"/>
      <c r="F392" s="3"/>
      <c r="G392" s="3"/>
      <c r="H392" s="3"/>
      <c r="I392" s="2"/>
      <c r="J392" s="2"/>
      <c r="K392" s="2"/>
      <c r="L392" s="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 customHeight="1" x14ac:dyDescent="0.2">
      <c r="A393" s="2"/>
      <c r="B393" s="2"/>
      <c r="C393" s="2"/>
      <c r="D393" s="2"/>
      <c r="E393" s="3"/>
      <c r="F393" s="3"/>
      <c r="G393" s="3"/>
      <c r="H393" s="3"/>
      <c r="I393" s="2"/>
      <c r="J393" s="2"/>
      <c r="K393" s="2"/>
      <c r="L393" s="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 customHeight="1" x14ac:dyDescent="0.2">
      <c r="A394" s="2"/>
      <c r="B394" s="2"/>
      <c r="C394" s="2"/>
      <c r="D394" s="2"/>
      <c r="E394" s="3"/>
      <c r="F394" s="3"/>
      <c r="G394" s="3"/>
      <c r="H394" s="3"/>
      <c r="I394" s="2"/>
      <c r="J394" s="2"/>
      <c r="K394" s="2"/>
      <c r="L394" s="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 customHeight="1" x14ac:dyDescent="0.2">
      <c r="A395" s="2"/>
      <c r="B395" s="2"/>
      <c r="C395" s="2"/>
      <c r="D395" s="2"/>
      <c r="E395" s="3"/>
      <c r="F395" s="3"/>
      <c r="G395" s="3"/>
      <c r="H395" s="3"/>
      <c r="I395" s="2"/>
      <c r="J395" s="2"/>
      <c r="K395" s="2"/>
      <c r="L395" s="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 customHeight="1" x14ac:dyDescent="0.2">
      <c r="A396" s="2"/>
      <c r="B396" s="2"/>
      <c r="C396" s="2"/>
      <c r="D396" s="2"/>
      <c r="E396" s="3"/>
      <c r="F396" s="3"/>
      <c r="G396" s="3"/>
      <c r="H396" s="3"/>
      <c r="I396" s="2"/>
      <c r="J396" s="2"/>
      <c r="K396" s="2"/>
      <c r="L396" s="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 customHeight="1" x14ac:dyDescent="0.2">
      <c r="A397" s="2"/>
      <c r="B397" s="2"/>
      <c r="C397" s="2"/>
      <c r="D397" s="2"/>
      <c r="E397" s="3"/>
      <c r="F397" s="3"/>
      <c r="G397" s="3"/>
      <c r="H397" s="3"/>
      <c r="I397" s="2"/>
      <c r="J397" s="2"/>
      <c r="K397" s="2"/>
      <c r="L397" s="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 customHeight="1" x14ac:dyDescent="0.2">
      <c r="A398" s="2"/>
      <c r="B398" s="2"/>
      <c r="C398" s="2"/>
      <c r="D398" s="2"/>
      <c r="E398" s="3"/>
      <c r="F398" s="3"/>
      <c r="G398" s="3"/>
      <c r="H398" s="3"/>
      <c r="I398" s="2"/>
      <c r="J398" s="2"/>
      <c r="K398" s="2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 customHeight="1" x14ac:dyDescent="0.2">
      <c r="A399" s="2"/>
      <c r="B399" s="2"/>
      <c r="C399" s="2"/>
      <c r="D399" s="2"/>
      <c r="E399" s="3"/>
      <c r="F399" s="3"/>
      <c r="G399" s="3"/>
      <c r="H399" s="3"/>
      <c r="I399" s="2"/>
      <c r="J399" s="2"/>
      <c r="K399" s="2"/>
      <c r="L399" s="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 customHeight="1" x14ac:dyDescent="0.2">
      <c r="A400" s="2"/>
      <c r="B400" s="2"/>
      <c r="C400" s="2"/>
      <c r="D400" s="2"/>
      <c r="E400" s="3"/>
      <c r="F400" s="3"/>
      <c r="G400" s="3"/>
      <c r="H400" s="3"/>
      <c r="I400" s="2"/>
      <c r="J400" s="2"/>
      <c r="K400" s="2"/>
      <c r="L400" s="3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 customHeight="1" x14ac:dyDescent="0.2">
      <c r="A401" s="2"/>
      <c r="B401" s="2"/>
      <c r="C401" s="2"/>
      <c r="D401" s="2"/>
      <c r="E401" s="3"/>
      <c r="F401" s="3"/>
      <c r="G401" s="3"/>
      <c r="H401" s="3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 customHeight="1" x14ac:dyDescent="0.2">
      <c r="A402" s="2"/>
      <c r="B402" s="2"/>
      <c r="C402" s="2"/>
      <c r="D402" s="2"/>
      <c r="E402" s="3"/>
      <c r="F402" s="3"/>
      <c r="G402" s="3"/>
      <c r="H402" s="3"/>
      <c r="I402" s="2"/>
      <c r="J402" s="2"/>
      <c r="K402" s="2"/>
      <c r="L402" s="3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 customHeight="1" x14ac:dyDescent="0.2">
      <c r="A403" s="2"/>
      <c r="B403" s="2"/>
      <c r="C403" s="2"/>
      <c r="D403" s="2"/>
      <c r="E403" s="3"/>
      <c r="F403" s="3"/>
      <c r="G403" s="3"/>
      <c r="H403" s="3"/>
      <c r="I403" s="2"/>
      <c r="J403" s="2"/>
      <c r="K403" s="2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 customHeight="1" x14ac:dyDescent="0.2">
      <c r="A404" s="2"/>
      <c r="B404" s="2"/>
      <c r="C404" s="2"/>
      <c r="D404" s="2"/>
      <c r="E404" s="3"/>
      <c r="F404" s="3"/>
      <c r="G404" s="3"/>
      <c r="H404" s="3"/>
      <c r="I404" s="2"/>
      <c r="J404" s="2"/>
      <c r="K404" s="2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 customHeight="1" x14ac:dyDescent="0.2">
      <c r="A405" s="2"/>
      <c r="B405" s="2"/>
      <c r="C405" s="2"/>
      <c r="D405" s="2"/>
      <c r="E405" s="3"/>
      <c r="F405" s="3"/>
      <c r="G405" s="3"/>
      <c r="H405" s="3"/>
      <c r="I405" s="2"/>
      <c r="J405" s="2"/>
      <c r="K405" s="2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 customHeight="1" x14ac:dyDescent="0.2">
      <c r="A406" s="2"/>
      <c r="B406" s="2"/>
      <c r="C406" s="2"/>
      <c r="D406" s="2"/>
      <c r="E406" s="3"/>
      <c r="F406" s="3"/>
      <c r="G406" s="3"/>
      <c r="H406" s="3"/>
      <c r="I406" s="2"/>
      <c r="J406" s="2"/>
      <c r="K406" s="2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 customHeight="1" x14ac:dyDescent="0.2">
      <c r="A407" s="2"/>
      <c r="B407" s="2"/>
      <c r="C407" s="2"/>
      <c r="D407" s="2"/>
      <c r="E407" s="3"/>
      <c r="F407" s="3"/>
      <c r="G407" s="3"/>
      <c r="H407" s="3"/>
      <c r="I407" s="2"/>
      <c r="J407" s="2"/>
      <c r="K407" s="2"/>
      <c r="L407" s="3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 customHeight="1" x14ac:dyDescent="0.2">
      <c r="A408" s="2"/>
      <c r="B408" s="2"/>
      <c r="C408" s="2"/>
      <c r="D408" s="2"/>
      <c r="E408" s="3"/>
      <c r="F408" s="3"/>
      <c r="G408" s="3"/>
      <c r="H408" s="3"/>
      <c r="I408" s="2"/>
      <c r="J408" s="2"/>
      <c r="K408" s="2"/>
      <c r="L408" s="3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 customHeight="1" x14ac:dyDescent="0.2">
      <c r="A409" s="2"/>
      <c r="B409" s="2"/>
      <c r="C409" s="2"/>
      <c r="D409" s="2"/>
      <c r="E409" s="3"/>
      <c r="F409" s="3"/>
      <c r="G409" s="3"/>
      <c r="H409" s="3"/>
      <c r="I409" s="2"/>
      <c r="J409" s="2"/>
      <c r="K409" s="2"/>
      <c r="L409" s="3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 customHeight="1" x14ac:dyDescent="0.2">
      <c r="A410" s="2"/>
      <c r="B410" s="2"/>
      <c r="C410" s="2"/>
      <c r="D410" s="2"/>
      <c r="E410" s="3"/>
      <c r="F410" s="3"/>
      <c r="G410" s="3"/>
      <c r="H410" s="3"/>
      <c r="I410" s="2"/>
      <c r="J410" s="2"/>
      <c r="K410" s="2"/>
      <c r="L410" s="3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 customHeight="1" x14ac:dyDescent="0.2">
      <c r="A411" s="2"/>
      <c r="B411" s="2"/>
      <c r="C411" s="2"/>
      <c r="D411" s="2"/>
      <c r="E411" s="3"/>
      <c r="F411" s="3"/>
      <c r="G411" s="3"/>
      <c r="H411" s="3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 customHeight="1" x14ac:dyDescent="0.2">
      <c r="A412" s="2"/>
      <c r="B412" s="2"/>
      <c r="C412" s="2"/>
      <c r="D412" s="2"/>
      <c r="E412" s="3"/>
      <c r="F412" s="3"/>
      <c r="G412" s="3"/>
      <c r="H412" s="3"/>
      <c r="I412" s="2"/>
      <c r="J412" s="2"/>
      <c r="K412" s="2"/>
      <c r="L412" s="3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 customHeight="1" x14ac:dyDescent="0.2">
      <c r="A413" s="2"/>
      <c r="B413" s="2"/>
      <c r="C413" s="2"/>
      <c r="D413" s="2"/>
      <c r="E413" s="3"/>
      <c r="F413" s="3"/>
      <c r="G413" s="3"/>
      <c r="H413" s="3"/>
      <c r="I413" s="2"/>
      <c r="J413" s="2"/>
      <c r="K413" s="2"/>
      <c r="L413" s="3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 customHeight="1" x14ac:dyDescent="0.2">
      <c r="A414" s="2"/>
      <c r="B414" s="2"/>
      <c r="C414" s="2"/>
      <c r="D414" s="2"/>
      <c r="E414" s="3"/>
      <c r="F414" s="3"/>
      <c r="G414" s="3"/>
      <c r="H414" s="3"/>
      <c r="I414" s="2"/>
      <c r="J414" s="2"/>
      <c r="K414" s="2"/>
      <c r="L414" s="3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 customHeight="1" x14ac:dyDescent="0.2">
      <c r="A415" s="2"/>
      <c r="B415" s="2"/>
      <c r="C415" s="2"/>
      <c r="D415" s="2"/>
      <c r="E415" s="3"/>
      <c r="F415" s="3"/>
      <c r="G415" s="3"/>
      <c r="H415" s="3"/>
      <c r="I415" s="2"/>
      <c r="J415" s="2"/>
      <c r="K415" s="2"/>
      <c r="L415" s="3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 customHeight="1" x14ac:dyDescent="0.2">
      <c r="A416" s="2"/>
      <c r="B416" s="2"/>
      <c r="C416" s="2"/>
      <c r="D416" s="2"/>
      <c r="E416" s="3"/>
      <c r="F416" s="3"/>
      <c r="G416" s="3"/>
      <c r="H416" s="3"/>
      <c r="I416" s="2"/>
      <c r="J416" s="2"/>
      <c r="K416" s="2"/>
      <c r="L416" s="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 customHeight="1" x14ac:dyDescent="0.2">
      <c r="A417" s="2"/>
      <c r="B417" s="2"/>
      <c r="C417" s="2"/>
      <c r="D417" s="2"/>
      <c r="E417" s="3"/>
      <c r="F417" s="3"/>
      <c r="G417" s="3"/>
      <c r="H417" s="3"/>
      <c r="I417" s="2"/>
      <c r="J417" s="2"/>
      <c r="K417" s="2"/>
      <c r="L417" s="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 customHeight="1" x14ac:dyDescent="0.2">
      <c r="A418" s="2"/>
      <c r="B418" s="2"/>
      <c r="C418" s="2"/>
      <c r="D418" s="2"/>
      <c r="E418" s="3"/>
      <c r="F418" s="3"/>
      <c r="G418" s="3"/>
      <c r="H418" s="3"/>
      <c r="I418" s="2"/>
      <c r="J418" s="2"/>
      <c r="K418" s="2"/>
      <c r="L418" s="3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 customHeight="1" x14ac:dyDescent="0.2">
      <c r="A419" s="2"/>
      <c r="B419" s="2"/>
      <c r="C419" s="2"/>
      <c r="D419" s="2"/>
      <c r="E419" s="3"/>
      <c r="F419" s="3"/>
      <c r="G419" s="3"/>
      <c r="H419" s="3"/>
      <c r="I419" s="2"/>
      <c r="J419" s="2"/>
      <c r="K419" s="2"/>
      <c r="L419" s="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 customHeight="1" x14ac:dyDescent="0.2">
      <c r="A420" s="2"/>
      <c r="B420" s="2"/>
      <c r="C420" s="2"/>
      <c r="D420" s="2"/>
      <c r="E420" s="3"/>
      <c r="F420" s="3"/>
      <c r="G420" s="3"/>
      <c r="H420" s="3"/>
      <c r="I420" s="2"/>
      <c r="J420" s="2"/>
      <c r="K420" s="2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 customHeight="1" x14ac:dyDescent="0.2">
      <c r="A421" s="2"/>
      <c r="B421" s="2"/>
      <c r="C421" s="2"/>
      <c r="D421" s="2"/>
      <c r="E421" s="3"/>
      <c r="F421" s="3"/>
      <c r="G421" s="3"/>
      <c r="H421" s="3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 customHeight="1" x14ac:dyDescent="0.2">
      <c r="A422" s="2"/>
      <c r="B422" s="2"/>
      <c r="C422" s="2"/>
      <c r="D422" s="2"/>
      <c r="E422" s="3"/>
      <c r="F422" s="3"/>
      <c r="G422" s="3"/>
      <c r="H422" s="3"/>
      <c r="I422" s="2"/>
      <c r="J422" s="2"/>
      <c r="K422" s="2"/>
      <c r="L422" s="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 customHeight="1" x14ac:dyDescent="0.2">
      <c r="A423" s="2"/>
      <c r="B423" s="2"/>
      <c r="C423" s="2"/>
      <c r="D423" s="2"/>
      <c r="E423" s="3"/>
      <c r="F423" s="3"/>
      <c r="G423" s="3"/>
      <c r="H423" s="3"/>
      <c r="I423" s="2"/>
      <c r="J423" s="2"/>
      <c r="K423" s="2"/>
      <c r="L423" s="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 customHeight="1" x14ac:dyDescent="0.2">
      <c r="A424" s="2"/>
      <c r="B424" s="2"/>
      <c r="C424" s="2"/>
      <c r="D424" s="2"/>
      <c r="E424" s="3"/>
      <c r="F424" s="3"/>
      <c r="G424" s="3"/>
      <c r="H424" s="3"/>
      <c r="I424" s="2"/>
      <c r="J424" s="2"/>
      <c r="K424" s="2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 customHeight="1" x14ac:dyDescent="0.2">
      <c r="A425" s="2"/>
      <c r="B425" s="2"/>
      <c r="C425" s="2"/>
      <c r="D425" s="2"/>
      <c r="E425" s="3"/>
      <c r="F425" s="3"/>
      <c r="G425" s="3"/>
      <c r="H425" s="3"/>
      <c r="I425" s="2"/>
      <c r="J425" s="2"/>
      <c r="K425" s="2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 customHeight="1" x14ac:dyDescent="0.2">
      <c r="A426" s="2"/>
      <c r="B426" s="2"/>
      <c r="C426" s="2"/>
      <c r="D426" s="2"/>
      <c r="E426" s="3"/>
      <c r="F426" s="3"/>
      <c r="G426" s="3"/>
      <c r="H426" s="3"/>
      <c r="I426" s="2"/>
      <c r="J426" s="2"/>
      <c r="K426" s="2"/>
      <c r="L426" s="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 customHeight="1" x14ac:dyDescent="0.2">
      <c r="A427" s="2"/>
      <c r="B427" s="2"/>
      <c r="C427" s="2"/>
      <c r="D427" s="2"/>
      <c r="E427" s="3"/>
      <c r="F427" s="3"/>
      <c r="G427" s="3"/>
      <c r="H427" s="3"/>
      <c r="I427" s="2"/>
      <c r="J427" s="2"/>
      <c r="K427" s="2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 customHeight="1" x14ac:dyDescent="0.2">
      <c r="A428" s="2"/>
      <c r="B428" s="2"/>
      <c r="C428" s="2"/>
      <c r="D428" s="2"/>
      <c r="E428" s="3"/>
      <c r="F428" s="3"/>
      <c r="G428" s="3"/>
      <c r="H428" s="3"/>
      <c r="I428" s="2"/>
      <c r="J428" s="2"/>
      <c r="K428" s="2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 customHeight="1" x14ac:dyDescent="0.2">
      <c r="A429" s="2"/>
      <c r="B429" s="2"/>
      <c r="C429" s="2"/>
      <c r="D429" s="2"/>
      <c r="E429" s="3"/>
      <c r="F429" s="3"/>
      <c r="G429" s="3"/>
      <c r="H429" s="3"/>
      <c r="I429" s="2"/>
      <c r="J429" s="2"/>
      <c r="K429" s="2"/>
      <c r="L429" s="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 customHeight="1" x14ac:dyDescent="0.2">
      <c r="A430" s="2"/>
      <c r="B430" s="2"/>
      <c r="C430" s="2"/>
      <c r="D430" s="2"/>
      <c r="E430" s="3"/>
      <c r="F430" s="3"/>
      <c r="G430" s="3"/>
      <c r="H430" s="3"/>
      <c r="I430" s="2"/>
      <c r="J430" s="2"/>
      <c r="K430" s="2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 customHeight="1" x14ac:dyDescent="0.2">
      <c r="A431" s="2"/>
      <c r="B431" s="2"/>
      <c r="C431" s="2"/>
      <c r="D431" s="2"/>
      <c r="E431" s="3"/>
      <c r="F431" s="3"/>
      <c r="G431" s="3"/>
      <c r="H431" s="3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 customHeight="1" x14ac:dyDescent="0.2">
      <c r="A432" s="2"/>
      <c r="B432" s="2"/>
      <c r="C432" s="2"/>
      <c r="D432" s="2"/>
      <c r="E432" s="3"/>
      <c r="F432" s="3"/>
      <c r="G432" s="3"/>
      <c r="H432" s="3"/>
      <c r="I432" s="2"/>
      <c r="J432" s="2"/>
      <c r="K432" s="2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 customHeight="1" x14ac:dyDescent="0.2">
      <c r="A433" s="2"/>
      <c r="B433" s="2"/>
      <c r="C433" s="2"/>
      <c r="D433" s="2"/>
      <c r="E433" s="3"/>
      <c r="F433" s="3"/>
      <c r="G433" s="3"/>
      <c r="H433" s="3"/>
      <c r="I433" s="2"/>
      <c r="J433" s="2"/>
      <c r="K433" s="2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 customHeight="1" x14ac:dyDescent="0.2">
      <c r="A434" s="2"/>
      <c r="B434" s="2"/>
      <c r="C434" s="2"/>
      <c r="D434" s="2"/>
      <c r="E434" s="3"/>
      <c r="F434" s="3"/>
      <c r="G434" s="3"/>
      <c r="H434" s="3"/>
      <c r="I434" s="2"/>
      <c r="J434" s="2"/>
      <c r="K434" s="2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 customHeight="1" x14ac:dyDescent="0.2">
      <c r="A435" s="2"/>
      <c r="B435" s="2"/>
      <c r="C435" s="2"/>
      <c r="D435" s="2"/>
      <c r="E435" s="3"/>
      <c r="F435" s="3"/>
      <c r="G435" s="3"/>
      <c r="H435" s="3"/>
      <c r="I435" s="2"/>
      <c r="J435" s="2"/>
      <c r="K435" s="2"/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 customHeight="1" x14ac:dyDescent="0.2">
      <c r="A436" s="2"/>
      <c r="B436" s="2"/>
      <c r="C436" s="2"/>
      <c r="D436" s="2"/>
      <c r="E436" s="3"/>
      <c r="F436" s="3"/>
      <c r="G436" s="3"/>
      <c r="H436" s="3"/>
      <c r="I436" s="2"/>
      <c r="J436" s="2"/>
      <c r="K436" s="2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 customHeight="1" x14ac:dyDescent="0.2">
      <c r="A437" s="2"/>
      <c r="B437" s="2"/>
      <c r="C437" s="2"/>
      <c r="D437" s="2"/>
      <c r="E437" s="3"/>
      <c r="F437" s="3"/>
      <c r="G437" s="3"/>
      <c r="H437" s="3"/>
      <c r="I437" s="2"/>
      <c r="J437" s="2"/>
      <c r="K437" s="2"/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 customHeight="1" x14ac:dyDescent="0.2">
      <c r="A438" s="2"/>
      <c r="B438" s="2"/>
      <c r="C438" s="2"/>
      <c r="D438" s="2"/>
      <c r="E438" s="3"/>
      <c r="F438" s="3"/>
      <c r="G438" s="3"/>
      <c r="H438" s="3"/>
      <c r="I438" s="2"/>
      <c r="J438" s="2"/>
      <c r="K438" s="2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 customHeight="1" x14ac:dyDescent="0.2">
      <c r="A439" s="2"/>
      <c r="B439" s="2"/>
      <c r="C439" s="2"/>
      <c r="D439" s="2"/>
      <c r="E439" s="3"/>
      <c r="F439" s="3"/>
      <c r="G439" s="3"/>
      <c r="H439" s="3"/>
      <c r="I439" s="2"/>
      <c r="J439" s="2"/>
      <c r="K439" s="2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 customHeight="1" x14ac:dyDescent="0.2">
      <c r="A440" s="2"/>
      <c r="B440" s="2"/>
      <c r="C440" s="2"/>
      <c r="D440" s="2"/>
      <c r="E440" s="3"/>
      <c r="F440" s="3"/>
      <c r="G440" s="3"/>
      <c r="H440" s="3"/>
      <c r="I440" s="2"/>
      <c r="J440" s="2"/>
      <c r="K440" s="2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 customHeight="1" x14ac:dyDescent="0.2">
      <c r="A441" s="2"/>
      <c r="B441" s="2"/>
      <c r="C441" s="2"/>
      <c r="D441" s="2"/>
      <c r="E441" s="3"/>
      <c r="F441" s="3"/>
      <c r="G441" s="3"/>
      <c r="H441" s="3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 customHeight="1" x14ac:dyDescent="0.2">
      <c r="A442" s="2"/>
      <c r="B442" s="2"/>
      <c r="C442" s="2"/>
      <c r="D442" s="2"/>
      <c r="E442" s="3"/>
      <c r="F442" s="3"/>
      <c r="G442" s="3"/>
      <c r="H442" s="3"/>
      <c r="I442" s="2"/>
      <c r="J442" s="2"/>
      <c r="K442" s="2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 customHeight="1" x14ac:dyDescent="0.2">
      <c r="A443" s="2"/>
      <c r="B443" s="2"/>
      <c r="C443" s="2"/>
      <c r="D443" s="2"/>
      <c r="E443" s="3"/>
      <c r="F443" s="3"/>
      <c r="G443" s="3"/>
      <c r="H443" s="3"/>
      <c r="I443" s="2"/>
      <c r="J443" s="2"/>
      <c r="K443" s="2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 customHeight="1" x14ac:dyDescent="0.2">
      <c r="A444" s="2"/>
      <c r="B444" s="2"/>
      <c r="C444" s="2"/>
      <c r="D444" s="2"/>
      <c r="E444" s="3"/>
      <c r="F444" s="3"/>
      <c r="G444" s="3"/>
      <c r="H444" s="3"/>
      <c r="I444" s="2"/>
      <c r="J444" s="2"/>
      <c r="K444" s="2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 customHeight="1" x14ac:dyDescent="0.2">
      <c r="A445" s="2"/>
      <c r="B445" s="2"/>
      <c r="C445" s="2"/>
      <c r="D445" s="2"/>
      <c r="E445" s="3"/>
      <c r="F445" s="3"/>
      <c r="G445" s="3"/>
      <c r="H445" s="3"/>
      <c r="I445" s="2"/>
      <c r="J445" s="2"/>
      <c r="K445" s="2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 customHeight="1" x14ac:dyDescent="0.2">
      <c r="A446" s="2"/>
      <c r="B446" s="2"/>
      <c r="C446" s="2"/>
      <c r="D446" s="2"/>
      <c r="E446" s="3"/>
      <c r="F446" s="3"/>
      <c r="G446" s="3"/>
      <c r="H446" s="3"/>
      <c r="I446" s="2"/>
      <c r="J446" s="2"/>
      <c r="K446" s="2"/>
      <c r="L446" s="3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 customHeight="1" x14ac:dyDescent="0.2">
      <c r="A447" s="2"/>
      <c r="B447" s="2"/>
      <c r="C447" s="2"/>
      <c r="D447" s="2"/>
      <c r="E447" s="3"/>
      <c r="F447" s="3"/>
      <c r="G447" s="3"/>
      <c r="H447" s="3"/>
      <c r="I447" s="2"/>
      <c r="J447" s="2"/>
      <c r="K447" s="2"/>
      <c r="L447" s="3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 customHeight="1" x14ac:dyDescent="0.2">
      <c r="A448" s="2"/>
      <c r="B448" s="2"/>
      <c r="C448" s="2"/>
      <c r="D448" s="2"/>
      <c r="E448" s="3"/>
      <c r="F448" s="3"/>
      <c r="G448" s="3"/>
      <c r="H448" s="3"/>
      <c r="I448" s="2"/>
      <c r="J448" s="2"/>
      <c r="K448" s="2"/>
      <c r="L448" s="3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 customHeight="1" x14ac:dyDescent="0.2">
      <c r="A449" s="2"/>
      <c r="B449" s="2"/>
      <c r="C449" s="2"/>
      <c r="D449" s="2"/>
      <c r="E449" s="3"/>
      <c r="F449" s="3"/>
      <c r="G449" s="3"/>
      <c r="H449" s="3"/>
      <c r="I449" s="2"/>
      <c r="J449" s="2"/>
      <c r="K449" s="2"/>
      <c r="L449" s="3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 customHeight="1" x14ac:dyDescent="0.2">
      <c r="A450" s="2"/>
      <c r="B450" s="2"/>
      <c r="C450" s="2"/>
      <c r="D450" s="2"/>
      <c r="E450" s="3"/>
      <c r="F450" s="3"/>
      <c r="G450" s="3"/>
      <c r="H450" s="3"/>
      <c r="I450" s="2"/>
      <c r="J450" s="2"/>
      <c r="K450" s="2"/>
      <c r="L450" s="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 customHeight="1" x14ac:dyDescent="0.2">
      <c r="A451" s="2"/>
      <c r="B451" s="2"/>
      <c r="C451" s="2"/>
      <c r="D451" s="2"/>
      <c r="E451" s="3"/>
      <c r="F451" s="3"/>
      <c r="G451" s="3"/>
      <c r="H451" s="3"/>
      <c r="I451" s="2"/>
      <c r="J451" s="2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 customHeight="1" x14ac:dyDescent="0.2">
      <c r="A452" s="2"/>
      <c r="B452" s="2"/>
      <c r="C452" s="2"/>
      <c r="D452" s="2"/>
      <c r="E452" s="3"/>
      <c r="F452" s="3"/>
      <c r="G452" s="3"/>
      <c r="H452" s="3"/>
      <c r="I452" s="2"/>
      <c r="J452" s="2"/>
      <c r="K452" s="2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 customHeight="1" x14ac:dyDescent="0.2">
      <c r="A453" s="2"/>
      <c r="B453" s="2"/>
      <c r="C453" s="2"/>
      <c r="D453" s="2"/>
      <c r="E453" s="3"/>
      <c r="F453" s="3"/>
      <c r="G453" s="3"/>
      <c r="H453" s="3"/>
      <c r="I453" s="2"/>
      <c r="J453" s="2"/>
      <c r="K453" s="2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 customHeight="1" x14ac:dyDescent="0.2">
      <c r="A454" s="2"/>
      <c r="B454" s="2"/>
      <c r="C454" s="2"/>
      <c r="D454" s="2"/>
      <c r="E454" s="3"/>
      <c r="F454" s="3"/>
      <c r="G454" s="3"/>
      <c r="H454" s="3"/>
      <c r="I454" s="2"/>
      <c r="J454" s="2"/>
      <c r="K454" s="2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 customHeight="1" x14ac:dyDescent="0.2">
      <c r="A455" s="2"/>
      <c r="B455" s="2"/>
      <c r="C455" s="2"/>
      <c r="D455" s="2"/>
      <c r="E455" s="3"/>
      <c r="F455" s="3"/>
      <c r="G455" s="3"/>
      <c r="H455" s="3"/>
      <c r="I455" s="2"/>
      <c r="J455" s="2"/>
      <c r="K455" s="2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 customHeight="1" x14ac:dyDescent="0.2">
      <c r="A456" s="2"/>
      <c r="B456" s="2"/>
      <c r="C456" s="2"/>
      <c r="D456" s="2"/>
      <c r="E456" s="3"/>
      <c r="F456" s="3"/>
      <c r="G456" s="3"/>
      <c r="H456" s="3"/>
      <c r="I456" s="2"/>
      <c r="J456" s="2"/>
      <c r="K456" s="2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 customHeight="1" x14ac:dyDescent="0.2">
      <c r="A457" s="2"/>
      <c r="B457" s="2"/>
      <c r="C457" s="2"/>
      <c r="D457" s="2"/>
      <c r="E457" s="3"/>
      <c r="F457" s="3"/>
      <c r="G457" s="3"/>
      <c r="H457" s="3"/>
      <c r="I457" s="2"/>
      <c r="J457" s="2"/>
      <c r="K457" s="2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 customHeight="1" x14ac:dyDescent="0.2">
      <c r="A458" s="2"/>
      <c r="B458" s="2"/>
      <c r="C458" s="2"/>
      <c r="D458" s="2"/>
      <c r="E458" s="3"/>
      <c r="F458" s="3"/>
      <c r="G458" s="3"/>
      <c r="H458" s="3"/>
      <c r="I458" s="2"/>
      <c r="J458" s="2"/>
      <c r="K458" s="2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 customHeight="1" x14ac:dyDescent="0.2">
      <c r="A459" s="2"/>
      <c r="B459" s="2"/>
      <c r="C459" s="2"/>
      <c r="D459" s="2"/>
      <c r="E459" s="3"/>
      <c r="F459" s="3"/>
      <c r="G459" s="3"/>
      <c r="H459" s="3"/>
      <c r="I459" s="2"/>
      <c r="J459" s="2"/>
      <c r="K459" s="2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 customHeight="1" x14ac:dyDescent="0.2">
      <c r="A460" s="2"/>
      <c r="B460" s="2"/>
      <c r="C460" s="2"/>
      <c r="D460" s="2"/>
      <c r="E460" s="3"/>
      <c r="F460" s="3"/>
      <c r="G460" s="3"/>
      <c r="H460" s="3"/>
      <c r="I460" s="2"/>
      <c r="J460" s="2"/>
      <c r="K460" s="2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 customHeight="1" x14ac:dyDescent="0.2">
      <c r="A461" s="2"/>
      <c r="B461" s="2"/>
      <c r="C461" s="2"/>
      <c r="D461" s="2"/>
      <c r="E461" s="3"/>
      <c r="F461" s="3"/>
      <c r="G461" s="3"/>
      <c r="H461" s="3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 customHeight="1" x14ac:dyDescent="0.2">
      <c r="A462" s="2"/>
      <c r="B462" s="2"/>
      <c r="C462" s="2"/>
      <c r="D462" s="2"/>
      <c r="E462" s="3"/>
      <c r="F462" s="3"/>
      <c r="G462" s="3"/>
      <c r="H462" s="3"/>
      <c r="I462" s="2"/>
      <c r="J462" s="2"/>
      <c r="K462" s="2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 customHeight="1" x14ac:dyDescent="0.2">
      <c r="A463" s="2"/>
      <c r="B463" s="2"/>
      <c r="C463" s="2"/>
      <c r="D463" s="2"/>
      <c r="E463" s="3"/>
      <c r="F463" s="3"/>
      <c r="G463" s="3"/>
      <c r="H463" s="3"/>
      <c r="I463" s="2"/>
      <c r="J463" s="2"/>
      <c r="K463" s="2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 customHeight="1" x14ac:dyDescent="0.2">
      <c r="A464" s="2"/>
      <c r="B464" s="2"/>
      <c r="C464" s="2"/>
      <c r="D464" s="2"/>
      <c r="E464" s="3"/>
      <c r="F464" s="3"/>
      <c r="G464" s="3"/>
      <c r="H464" s="3"/>
      <c r="I464" s="2"/>
      <c r="J464" s="2"/>
      <c r="K464" s="2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 customHeight="1" x14ac:dyDescent="0.2">
      <c r="A465" s="2"/>
      <c r="B465" s="2"/>
      <c r="C465" s="2"/>
      <c r="D465" s="2"/>
      <c r="E465" s="3"/>
      <c r="F465" s="3"/>
      <c r="G465" s="3"/>
      <c r="H465" s="3"/>
      <c r="I465" s="2"/>
      <c r="J465" s="2"/>
      <c r="K465" s="2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 customHeight="1" x14ac:dyDescent="0.2">
      <c r="A466" s="2"/>
      <c r="B466" s="2"/>
      <c r="C466" s="2"/>
      <c r="D466" s="2"/>
      <c r="E466" s="3"/>
      <c r="F466" s="3"/>
      <c r="G466" s="3"/>
      <c r="H466" s="3"/>
      <c r="I466" s="2"/>
      <c r="J466" s="2"/>
      <c r="K466" s="2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 customHeight="1" x14ac:dyDescent="0.2">
      <c r="A467" s="2"/>
      <c r="B467" s="2"/>
      <c r="C467" s="2"/>
      <c r="D467" s="2"/>
      <c r="E467" s="3"/>
      <c r="F467" s="3"/>
      <c r="G467" s="3"/>
      <c r="H467" s="3"/>
      <c r="I467" s="2"/>
      <c r="J467" s="2"/>
      <c r="K467" s="2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 customHeight="1" x14ac:dyDescent="0.2">
      <c r="A468" s="2"/>
      <c r="B468" s="2"/>
      <c r="C468" s="2"/>
      <c r="D468" s="2"/>
      <c r="E468" s="3"/>
      <c r="F468" s="3"/>
      <c r="G468" s="3"/>
      <c r="H468" s="3"/>
      <c r="I468" s="2"/>
      <c r="J468" s="2"/>
      <c r="K468" s="2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 customHeight="1" x14ac:dyDescent="0.2">
      <c r="A469" s="2"/>
      <c r="B469" s="2"/>
      <c r="C469" s="2"/>
      <c r="D469" s="2"/>
      <c r="E469" s="3"/>
      <c r="F469" s="3"/>
      <c r="G469" s="3"/>
      <c r="H469" s="3"/>
      <c r="I469" s="2"/>
      <c r="J469" s="2"/>
      <c r="K469" s="2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 customHeight="1" x14ac:dyDescent="0.2">
      <c r="A470" s="2"/>
      <c r="B470" s="2"/>
      <c r="C470" s="2"/>
      <c r="D470" s="2"/>
      <c r="E470" s="3"/>
      <c r="F470" s="3"/>
      <c r="G470" s="3"/>
      <c r="H470" s="3"/>
      <c r="I470" s="2"/>
      <c r="J470" s="2"/>
      <c r="K470" s="2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 customHeight="1" x14ac:dyDescent="0.2">
      <c r="A471" s="2"/>
      <c r="B471" s="2"/>
      <c r="C471" s="2"/>
      <c r="D471" s="2"/>
      <c r="E471" s="3"/>
      <c r="F471" s="3"/>
      <c r="G471" s="3"/>
      <c r="H471" s="3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 customHeight="1" x14ac:dyDescent="0.2">
      <c r="A472" s="2"/>
      <c r="B472" s="2"/>
      <c r="C472" s="2"/>
      <c r="D472" s="2"/>
      <c r="E472" s="3"/>
      <c r="F472" s="3"/>
      <c r="G472" s="3"/>
      <c r="H472" s="3"/>
      <c r="I472" s="2"/>
      <c r="J472" s="2"/>
      <c r="K472" s="2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 customHeight="1" x14ac:dyDescent="0.2">
      <c r="A473" s="2"/>
      <c r="B473" s="2"/>
      <c r="C473" s="2"/>
      <c r="D473" s="2"/>
      <c r="E473" s="3"/>
      <c r="F473" s="3"/>
      <c r="G473" s="3"/>
      <c r="H473" s="3"/>
      <c r="I473" s="2"/>
      <c r="J473" s="2"/>
      <c r="K473" s="2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 customHeight="1" x14ac:dyDescent="0.2">
      <c r="A474" s="2"/>
      <c r="B474" s="2"/>
      <c r="C474" s="2"/>
      <c r="D474" s="2"/>
      <c r="E474" s="3"/>
      <c r="F474" s="3"/>
      <c r="G474" s="3"/>
      <c r="H474" s="3"/>
      <c r="I474" s="2"/>
      <c r="J474" s="2"/>
      <c r="K474" s="2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 customHeight="1" x14ac:dyDescent="0.2">
      <c r="A475" s="2"/>
      <c r="B475" s="2"/>
      <c r="C475" s="2"/>
      <c r="D475" s="2"/>
      <c r="E475" s="3"/>
      <c r="F475" s="3"/>
      <c r="G475" s="3"/>
      <c r="H475" s="3"/>
      <c r="I475" s="2"/>
      <c r="J475" s="2"/>
      <c r="K475" s="2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 customHeight="1" x14ac:dyDescent="0.2">
      <c r="A476" s="2"/>
      <c r="B476" s="2"/>
      <c r="C476" s="2"/>
      <c r="D476" s="2"/>
      <c r="E476" s="3"/>
      <c r="F476" s="3"/>
      <c r="G476" s="3"/>
      <c r="H476" s="3"/>
      <c r="I476" s="2"/>
      <c r="J476" s="2"/>
      <c r="K476" s="2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 customHeight="1" x14ac:dyDescent="0.2">
      <c r="A477" s="2"/>
      <c r="B477" s="2"/>
      <c r="C477" s="2"/>
      <c r="D477" s="2"/>
      <c r="E477" s="3"/>
      <c r="F477" s="3"/>
      <c r="G477" s="3"/>
      <c r="H477" s="3"/>
      <c r="I477" s="2"/>
      <c r="J477" s="2"/>
      <c r="K477" s="2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 customHeight="1" x14ac:dyDescent="0.2">
      <c r="A478" s="2"/>
      <c r="B478" s="2"/>
      <c r="C478" s="2"/>
      <c r="D478" s="2"/>
      <c r="E478" s="3"/>
      <c r="F478" s="3"/>
      <c r="G478" s="3"/>
      <c r="H478" s="3"/>
      <c r="I478" s="2"/>
      <c r="J478" s="2"/>
      <c r="K478" s="2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 customHeight="1" x14ac:dyDescent="0.2">
      <c r="A479" s="2"/>
      <c r="B479" s="2"/>
      <c r="C479" s="2"/>
      <c r="D479" s="2"/>
      <c r="E479" s="3"/>
      <c r="F479" s="3"/>
      <c r="G479" s="3"/>
      <c r="H479" s="3"/>
      <c r="I479" s="2"/>
      <c r="J479" s="2"/>
      <c r="K479" s="2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 customHeight="1" x14ac:dyDescent="0.2">
      <c r="A480" s="2"/>
      <c r="B480" s="2"/>
      <c r="C480" s="2"/>
      <c r="D480" s="2"/>
      <c r="E480" s="3"/>
      <c r="F480" s="3"/>
      <c r="G480" s="3"/>
      <c r="H480" s="3"/>
      <c r="I480" s="2"/>
      <c r="J480" s="2"/>
      <c r="K480" s="2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 customHeight="1" x14ac:dyDescent="0.2">
      <c r="A481" s="2"/>
      <c r="B481" s="2"/>
      <c r="C481" s="2"/>
      <c r="D481" s="2"/>
      <c r="E481" s="3"/>
      <c r="F481" s="3"/>
      <c r="G481" s="3"/>
      <c r="H481" s="3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 customHeight="1" x14ac:dyDescent="0.2">
      <c r="A482" s="2"/>
      <c r="B482" s="2"/>
      <c r="C482" s="2"/>
      <c r="D482" s="2"/>
      <c r="E482" s="3"/>
      <c r="F482" s="3"/>
      <c r="G482" s="3"/>
      <c r="H482" s="3"/>
      <c r="I482" s="2"/>
      <c r="J482" s="2"/>
      <c r="K482" s="2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 customHeight="1" x14ac:dyDescent="0.2">
      <c r="A483" s="2"/>
      <c r="B483" s="2"/>
      <c r="C483" s="2"/>
      <c r="D483" s="2"/>
      <c r="E483" s="3"/>
      <c r="F483" s="3"/>
      <c r="G483" s="3"/>
      <c r="H483" s="3"/>
      <c r="I483" s="2"/>
      <c r="J483" s="2"/>
      <c r="K483" s="2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 customHeight="1" x14ac:dyDescent="0.2">
      <c r="A484" s="2"/>
      <c r="B484" s="2"/>
      <c r="C484" s="2"/>
      <c r="D484" s="2"/>
      <c r="E484" s="3"/>
      <c r="F484" s="3"/>
      <c r="G484" s="3"/>
      <c r="H484" s="3"/>
      <c r="I484" s="2"/>
      <c r="J484" s="2"/>
      <c r="K484" s="2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 customHeight="1" x14ac:dyDescent="0.2">
      <c r="A485" s="2"/>
      <c r="B485" s="2"/>
      <c r="C485" s="2"/>
      <c r="D485" s="2"/>
      <c r="E485" s="3"/>
      <c r="F485" s="3"/>
      <c r="G485" s="3"/>
      <c r="H485" s="3"/>
      <c r="I485" s="2"/>
      <c r="J485" s="2"/>
      <c r="K485" s="2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 customHeight="1" x14ac:dyDescent="0.2">
      <c r="A486" s="2"/>
      <c r="B486" s="2"/>
      <c r="C486" s="2"/>
      <c r="D486" s="2"/>
      <c r="E486" s="3"/>
      <c r="F486" s="3"/>
      <c r="G486" s="3"/>
      <c r="H486" s="3"/>
      <c r="I486" s="2"/>
      <c r="J486" s="2"/>
      <c r="K486" s="2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 customHeight="1" x14ac:dyDescent="0.2">
      <c r="A487" s="2"/>
      <c r="B487" s="2"/>
      <c r="C487" s="2"/>
      <c r="D487" s="2"/>
      <c r="E487" s="3"/>
      <c r="F487" s="3"/>
      <c r="G487" s="3"/>
      <c r="H487" s="3"/>
      <c r="I487" s="2"/>
      <c r="J487" s="2"/>
      <c r="K487" s="2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 customHeight="1" x14ac:dyDescent="0.2">
      <c r="A488" s="2"/>
      <c r="B488" s="2"/>
      <c r="C488" s="2"/>
      <c r="D488" s="2"/>
      <c r="E488" s="3"/>
      <c r="F488" s="3"/>
      <c r="G488" s="3"/>
      <c r="H488" s="3"/>
      <c r="I488" s="2"/>
      <c r="J488" s="2"/>
      <c r="K488" s="2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 customHeight="1" x14ac:dyDescent="0.2">
      <c r="A489" s="2"/>
      <c r="B489" s="2"/>
      <c r="C489" s="2"/>
      <c r="D489" s="2"/>
      <c r="E489" s="3"/>
      <c r="F489" s="3"/>
      <c r="G489" s="3"/>
      <c r="H489" s="3"/>
      <c r="I489" s="2"/>
      <c r="J489" s="2"/>
      <c r="K489" s="2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 customHeight="1" x14ac:dyDescent="0.2">
      <c r="A490" s="2"/>
      <c r="B490" s="2"/>
      <c r="C490" s="2"/>
      <c r="D490" s="2"/>
      <c r="E490" s="3"/>
      <c r="F490" s="3"/>
      <c r="G490" s="3"/>
      <c r="H490" s="3"/>
      <c r="I490" s="2"/>
      <c r="J490" s="2"/>
      <c r="K490" s="2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 customHeight="1" x14ac:dyDescent="0.2">
      <c r="A491" s="2"/>
      <c r="B491" s="2"/>
      <c r="C491" s="2"/>
      <c r="D491" s="2"/>
      <c r="E491" s="3"/>
      <c r="F491" s="3"/>
      <c r="G491" s="3"/>
      <c r="H491" s="3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 customHeight="1" x14ac:dyDescent="0.2">
      <c r="A492" s="2"/>
      <c r="B492" s="2"/>
      <c r="C492" s="2"/>
      <c r="D492" s="2"/>
      <c r="E492" s="3"/>
      <c r="F492" s="3"/>
      <c r="G492" s="3"/>
      <c r="H492" s="3"/>
      <c r="I492" s="2"/>
      <c r="J492" s="2"/>
      <c r="K492" s="2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 customHeight="1" x14ac:dyDescent="0.2">
      <c r="A493" s="2"/>
      <c r="B493" s="2"/>
      <c r="C493" s="2"/>
      <c r="D493" s="2"/>
      <c r="E493" s="3"/>
      <c r="F493" s="3"/>
      <c r="G493" s="3"/>
      <c r="H493" s="3"/>
      <c r="I493" s="2"/>
      <c r="J493" s="2"/>
      <c r="K493" s="2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 customHeight="1" x14ac:dyDescent="0.2">
      <c r="A494" s="2"/>
      <c r="B494" s="2"/>
      <c r="C494" s="2"/>
      <c r="D494" s="2"/>
      <c r="E494" s="3"/>
      <c r="F494" s="3"/>
      <c r="G494" s="3"/>
      <c r="H494" s="3"/>
      <c r="I494" s="2"/>
      <c r="J494" s="2"/>
      <c r="K494" s="2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 customHeight="1" x14ac:dyDescent="0.2">
      <c r="A495" s="2"/>
      <c r="B495" s="2"/>
      <c r="C495" s="2"/>
      <c r="D495" s="2"/>
      <c r="E495" s="3"/>
      <c r="F495" s="3"/>
      <c r="G495" s="3"/>
      <c r="H495" s="3"/>
      <c r="I495" s="2"/>
      <c r="J495" s="2"/>
      <c r="K495" s="2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 customHeight="1" x14ac:dyDescent="0.2">
      <c r="A496" s="2"/>
      <c r="B496" s="2"/>
      <c r="C496" s="2"/>
      <c r="D496" s="2"/>
      <c r="E496" s="3"/>
      <c r="F496" s="3"/>
      <c r="G496" s="3"/>
      <c r="H496" s="3"/>
      <c r="I496" s="2"/>
      <c r="J496" s="2"/>
      <c r="K496" s="2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 customHeight="1" x14ac:dyDescent="0.2">
      <c r="A497" s="2"/>
      <c r="B497" s="2"/>
      <c r="C497" s="2"/>
      <c r="D497" s="2"/>
      <c r="E497" s="3"/>
      <c r="F497" s="3"/>
      <c r="G497" s="3"/>
      <c r="H497" s="3"/>
      <c r="I497" s="2"/>
      <c r="J497" s="2"/>
      <c r="K497" s="2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 customHeight="1" x14ac:dyDescent="0.2">
      <c r="A498" s="2"/>
      <c r="B498" s="2"/>
      <c r="C498" s="2"/>
      <c r="D498" s="2"/>
      <c r="E498" s="3"/>
      <c r="F498" s="3"/>
      <c r="G498" s="3"/>
      <c r="H498" s="3"/>
      <c r="I498" s="2"/>
      <c r="J498" s="2"/>
      <c r="K498" s="2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 customHeight="1" x14ac:dyDescent="0.2">
      <c r="A499" s="2"/>
      <c r="B499" s="2"/>
      <c r="C499" s="2"/>
      <c r="D499" s="2"/>
      <c r="E499" s="3"/>
      <c r="F499" s="3"/>
      <c r="G499" s="3"/>
      <c r="H499" s="3"/>
      <c r="I499" s="2"/>
      <c r="J499" s="2"/>
      <c r="K499" s="2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 customHeight="1" x14ac:dyDescent="0.2">
      <c r="A500" s="2"/>
      <c r="B500" s="2"/>
      <c r="C500" s="2"/>
      <c r="D500" s="2"/>
      <c r="E500" s="3"/>
      <c r="F500" s="3"/>
      <c r="G500" s="3"/>
      <c r="H500" s="3"/>
      <c r="I500" s="2"/>
      <c r="J500" s="2"/>
      <c r="K500" s="2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 customHeight="1" x14ac:dyDescent="0.2">
      <c r="A501" s="2"/>
      <c r="B501" s="2"/>
      <c r="C501" s="2"/>
      <c r="D501" s="2"/>
      <c r="E501" s="3"/>
      <c r="F501" s="3"/>
      <c r="G501" s="3"/>
      <c r="H501" s="3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 customHeight="1" x14ac:dyDescent="0.2">
      <c r="A502" s="2"/>
      <c r="B502" s="2"/>
      <c r="C502" s="2"/>
      <c r="D502" s="2"/>
      <c r="E502" s="3"/>
      <c r="F502" s="3"/>
      <c r="G502" s="3"/>
      <c r="H502" s="3"/>
      <c r="I502" s="2"/>
      <c r="J502" s="2"/>
      <c r="K502" s="2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 customHeight="1" x14ac:dyDescent="0.2">
      <c r="A503" s="2"/>
      <c r="B503" s="2"/>
      <c r="C503" s="2"/>
      <c r="D503" s="2"/>
      <c r="E503" s="3"/>
      <c r="F503" s="3"/>
      <c r="G503" s="3"/>
      <c r="H503" s="3"/>
      <c r="I503" s="2"/>
      <c r="J503" s="2"/>
      <c r="K503" s="2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 customHeight="1" x14ac:dyDescent="0.2">
      <c r="A504" s="2"/>
      <c r="B504" s="2"/>
      <c r="C504" s="2"/>
      <c r="D504" s="2"/>
      <c r="E504" s="3"/>
      <c r="F504" s="3"/>
      <c r="G504" s="3"/>
      <c r="H504" s="3"/>
      <c r="I504" s="2"/>
      <c r="J504" s="2"/>
      <c r="K504" s="2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 customHeight="1" x14ac:dyDescent="0.2">
      <c r="A505" s="2"/>
      <c r="B505" s="2"/>
      <c r="C505" s="2"/>
      <c r="D505" s="2"/>
      <c r="E505" s="3"/>
      <c r="F505" s="3"/>
      <c r="G505" s="3"/>
      <c r="H505" s="3"/>
      <c r="I505" s="2"/>
      <c r="J505" s="2"/>
      <c r="K505" s="2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 customHeight="1" x14ac:dyDescent="0.2">
      <c r="A506" s="2"/>
      <c r="B506" s="2"/>
      <c r="C506" s="2"/>
      <c r="D506" s="2"/>
      <c r="E506" s="3"/>
      <c r="F506" s="3"/>
      <c r="G506" s="3"/>
      <c r="H506" s="3"/>
      <c r="I506" s="2"/>
      <c r="J506" s="2"/>
      <c r="K506" s="2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 customHeight="1" x14ac:dyDescent="0.2">
      <c r="A507" s="2"/>
      <c r="B507" s="2"/>
      <c r="C507" s="2"/>
      <c r="D507" s="2"/>
      <c r="E507" s="3"/>
      <c r="F507" s="3"/>
      <c r="G507" s="3"/>
      <c r="H507" s="3"/>
      <c r="I507" s="2"/>
      <c r="J507" s="2"/>
      <c r="K507" s="2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 customHeight="1" x14ac:dyDescent="0.2">
      <c r="A508" s="2"/>
      <c r="B508" s="2"/>
      <c r="C508" s="2"/>
      <c r="D508" s="2"/>
      <c r="E508" s="3"/>
      <c r="F508" s="3"/>
      <c r="G508" s="3"/>
      <c r="H508" s="3"/>
      <c r="I508" s="2"/>
      <c r="J508" s="2"/>
      <c r="K508" s="2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 customHeight="1" x14ac:dyDescent="0.2">
      <c r="A509" s="2"/>
      <c r="B509" s="2"/>
      <c r="C509" s="2"/>
      <c r="D509" s="2"/>
      <c r="E509" s="3"/>
      <c r="F509" s="3"/>
      <c r="G509" s="3"/>
      <c r="H509" s="3"/>
      <c r="I509" s="2"/>
      <c r="J509" s="2"/>
      <c r="K509" s="2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 customHeight="1" x14ac:dyDescent="0.2">
      <c r="A510" s="2"/>
      <c r="B510" s="2"/>
      <c r="C510" s="2"/>
      <c r="D510" s="2"/>
      <c r="E510" s="3"/>
      <c r="F510" s="3"/>
      <c r="G510" s="3"/>
      <c r="H510" s="3"/>
      <c r="I510" s="2"/>
      <c r="J510" s="2"/>
      <c r="K510" s="2"/>
      <c r="L510" s="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 customHeight="1" x14ac:dyDescent="0.2">
      <c r="A511" s="2"/>
      <c r="B511" s="2"/>
      <c r="C511" s="2"/>
      <c r="D511" s="2"/>
      <c r="E511" s="3"/>
      <c r="F511" s="3"/>
      <c r="G511" s="3"/>
      <c r="H511" s="3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 customHeight="1" x14ac:dyDescent="0.2">
      <c r="A512" s="2"/>
      <c r="B512" s="2"/>
      <c r="C512" s="2"/>
      <c r="D512" s="2"/>
      <c r="E512" s="3"/>
      <c r="F512" s="3"/>
      <c r="G512" s="3"/>
      <c r="H512" s="3"/>
      <c r="I512" s="2"/>
      <c r="J512" s="2"/>
      <c r="K512" s="2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 customHeight="1" x14ac:dyDescent="0.2">
      <c r="A513" s="2"/>
      <c r="B513" s="2"/>
      <c r="C513" s="2"/>
      <c r="D513" s="2"/>
      <c r="E513" s="3"/>
      <c r="F513" s="3"/>
      <c r="G513" s="3"/>
      <c r="H513" s="3"/>
      <c r="I513" s="2"/>
      <c r="J513" s="2"/>
      <c r="K513" s="2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 customHeight="1" x14ac:dyDescent="0.2">
      <c r="A514" s="2"/>
      <c r="B514" s="2"/>
      <c r="C514" s="2"/>
      <c r="D514" s="2"/>
      <c r="E514" s="3"/>
      <c r="F514" s="3"/>
      <c r="G514" s="3"/>
      <c r="H514" s="3"/>
      <c r="I514" s="2"/>
      <c r="J514" s="2"/>
      <c r="K514" s="2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 customHeight="1" x14ac:dyDescent="0.2">
      <c r="A515" s="2"/>
      <c r="B515" s="2"/>
      <c r="C515" s="2"/>
      <c r="D515" s="2"/>
      <c r="E515" s="3"/>
      <c r="F515" s="3"/>
      <c r="G515" s="3"/>
      <c r="H515" s="3"/>
      <c r="I515" s="2"/>
      <c r="J515" s="2"/>
      <c r="K515" s="2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 customHeight="1" x14ac:dyDescent="0.2">
      <c r="A516" s="2"/>
      <c r="B516" s="2"/>
      <c r="C516" s="2"/>
      <c r="D516" s="2"/>
      <c r="E516" s="3"/>
      <c r="F516" s="3"/>
      <c r="G516" s="3"/>
      <c r="H516" s="3"/>
      <c r="I516" s="2"/>
      <c r="J516" s="2"/>
      <c r="K516" s="2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 customHeight="1" x14ac:dyDescent="0.2">
      <c r="A517" s="2"/>
      <c r="B517" s="2"/>
      <c r="C517" s="2"/>
      <c r="D517" s="2"/>
      <c r="E517" s="3"/>
      <c r="F517" s="3"/>
      <c r="G517" s="3"/>
      <c r="H517" s="3"/>
      <c r="I517" s="2"/>
      <c r="J517" s="2"/>
      <c r="K517" s="2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 customHeight="1" x14ac:dyDescent="0.2">
      <c r="A518" s="2"/>
      <c r="B518" s="2"/>
      <c r="C518" s="2"/>
      <c r="D518" s="2"/>
      <c r="E518" s="3"/>
      <c r="F518" s="3"/>
      <c r="G518" s="3"/>
      <c r="H518" s="3"/>
      <c r="I518" s="2"/>
      <c r="J518" s="2"/>
      <c r="K518" s="2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 customHeight="1" x14ac:dyDescent="0.2">
      <c r="A519" s="2"/>
      <c r="B519" s="2"/>
      <c r="C519" s="2"/>
      <c r="D519" s="2"/>
      <c r="E519" s="3"/>
      <c r="F519" s="3"/>
      <c r="G519" s="3"/>
      <c r="H519" s="3"/>
      <c r="I519" s="2"/>
      <c r="J519" s="2"/>
      <c r="K519" s="2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 customHeight="1" x14ac:dyDescent="0.2">
      <c r="A520" s="2"/>
      <c r="B520" s="2"/>
      <c r="C520" s="2"/>
      <c r="D520" s="2"/>
      <c r="E520" s="3"/>
      <c r="F520" s="3"/>
      <c r="G520" s="3"/>
      <c r="H520" s="3"/>
      <c r="I520" s="2"/>
      <c r="J520" s="2"/>
      <c r="K520" s="2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 customHeight="1" x14ac:dyDescent="0.2">
      <c r="A521" s="2"/>
      <c r="B521" s="2"/>
      <c r="C521" s="2"/>
      <c r="D521" s="2"/>
      <c r="E521" s="3"/>
      <c r="F521" s="3"/>
      <c r="G521" s="3"/>
      <c r="H521" s="3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 customHeight="1" x14ac:dyDescent="0.2">
      <c r="A522" s="2"/>
      <c r="B522" s="2"/>
      <c r="C522" s="2"/>
      <c r="D522" s="2"/>
      <c r="E522" s="3"/>
      <c r="F522" s="3"/>
      <c r="G522" s="3"/>
      <c r="H522" s="3"/>
      <c r="I522" s="2"/>
      <c r="J522" s="2"/>
      <c r="K522" s="2"/>
      <c r="L522" s="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 customHeight="1" x14ac:dyDescent="0.2">
      <c r="A523" s="2"/>
      <c r="B523" s="2"/>
      <c r="C523" s="2"/>
      <c r="D523" s="2"/>
      <c r="E523" s="3"/>
      <c r="F523" s="3"/>
      <c r="G523" s="3"/>
      <c r="H523" s="3"/>
      <c r="I523" s="2"/>
      <c r="J523" s="2"/>
      <c r="K523" s="2"/>
      <c r="L523" s="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 customHeight="1" x14ac:dyDescent="0.2">
      <c r="A524" s="2"/>
      <c r="B524" s="2"/>
      <c r="C524" s="2"/>
      <c r="D524" s="2"/>
      <c r="E524" s="3"/>
      <c r="F524" s="3"/>
      <c r="G524" s="3"/>
      <c r="H524" s="3"/>
      <c r="I524" s="2"/>
      <c r="J524" s="2"/>
      <c r="K524" s="2"/>
      <c r="L524" s="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 customHeight="1" x14ac:dyDescent="0.2">
      <c r="A525" s="2"/>
      <c r="B525" s="2"/>
      <c r="C525" s="2"/>
      <c r="D525" s="2"/>
      <c r="E525" s="3"/>
      <c r="F525" s="3"/>
      <c r="G525" s="3"/>
      <c r="H525" s="3"/>
      <c r="I525" s="2"/>
      <c r="J525" s="2"/>
      <c r="K525" s="2"/>
      <c r="L525" s="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 customHeight="1" x14ac:dyDescent="0.2">
      <c r="A526" s="2"/>
      <c r="B526" s="2"/>
      <c r="C526" s="2"/>
      <c r="D526" s="2"/>
      <c r="E526" s="3"/>
      <c r="F526" s="3"/>
      <c r="G526" s="3"/>
      <c r="H526" s="3"/>
      <c r="I526" s="2"/>
      <c r="J526" s="2"/>
      <c r="K526" s="2"/>
      <c r="L526" s="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 customHeight="1" x14ac:dyDescent="0.2">
      <c r="A527" s="2"/>
      <c r="B527" s="2"/>
      <c r="C527" s="2"/>
      <c r="D527" s="2"/>
      <c r="E527" s="3"/>
      <c r="F527" s="3"/>
      <c r="G527" s="3"/>
      <c r="H527" s="3"/>
      <c r="I527" s="2"/>
      <c r="J527" s="2"/>
      <c r="K527" s="2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 customHeight="1" x14ac:dyDescent="0.2">
      <c r="A528" s="2"/>
      <c r="B528" s="2"/>
      <c r="C528" s="2"/>
      <c r="D528" s="2"/>
      <c r="E528" s="3"/>
      <c r="F528" s="3"/>
      <c r="G528" s="3"/>
      <c r="H528" s="3"/>
      <c r="I528" s="2"/>
      <c r="J528" s="2"/>
      <c r="K528" s="2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 customHeight="1" x14ac:dyDescent="0.2">
      <c r="A529" s="2"/>
      <c r="B529" s="2"/>
      <c r="C529" s="2"/>
      <c r="D529" s="2"/>
      <c r="E529" s="3"/>
      <c r="F529" s="3"/>
      <c r="G529" s="3"/>
      <c r="H529" s="3"/>
      <c r="I529" s="2"/>
      <c r="J529" s="2"/>
      <c r="K529" s="2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 customHeight="1" x14ac:dyDescent="0.2">
      <c r="A530" s="2"/>
      <c r="B530" s="2"/>
      <c r="C530" s="2"/>
      <c r="D530" s="2"/>
      <c r="E530" s="3"/>
      <c r="F530" s="3"/>
      <c r="G530" s="3"/>
      <c r="H530" s="3"/>
      <c r="I530" s="2"/>
      <c r="J530" s="2"/>
      <c r="K530" s="2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 customHeight="1" x14ac:dyDescent="0.2">
      <c r="A531" s="2"/>
      <c r="B531" s="2"/>
      <c r="C531" s="2"/>
      <c r="D531" s="2"/>
      <c r="E531" s="3"/>
      <c r="F531" s="3"/>
      <c r="G531" s="3"/>
      <c r="H531" s="3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 customHeight="1" x14ac:dyDescent="0.2">
      <c r="A532" s="2"/>
      <c r="B532" s="2"/>
      <c r="C532" s="2"/>
      <c r="D532" s="2"/>
      <c r="E532" s="3"/>
      <c r="F532" s="3"/>
      <c r="G532" s="3"/>
      <c r="H532" s="3"/>
      <c r="I532" s="2"/>
      <c r="J532" s="2"/>
      <c r="K532" s="2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 customHeight="1" x14ac:dyDescent="0.2">
      <c r="A533" s="2"/>
      <c r="B533" s="2"/>
      <c r="C533" s="2"/>
      <c r="D533" s="2"/>
      <c r="E533" s="3"/>
      <c r="F533" s="3"/>
      <c r="G533" s="3"/>
      <c r="H533" s="3"/>
      <c r="I533" s="2"/>
      <c r="J533" s="2"/>
      <c r="K533" s="2"/>
      <c r="L533" s="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 customHeight="1" x14ac:dyDescent="0.2">
      <c r="A534" s="2"/>
      <c r="B534" s="2"/>
      <c r="C534" s="2"/>
      <c r="D534" s="2"/>
      <c r="E534" s="3"/>
      <c r="F534" s="3"/>
      <c r="G534" s="3"/>
      <c r="H534" s="3"/>
      <c r="I534" s="2"/>
      <c r="J534" s="2"/>
      <c r="K534" s="2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 customHeight="1" x14ac:dyDescent="0.2">
      <c r="A535" s="2"/>
      <c r="B535" s="2"/>
      <c r="C535" s="2"/>
      <c r="D535" s="2"/>
      <c r="E535" s="3"/>
      <c r="F535" s="3"/>
      <c r="G535" s="3"/>
      <c r="H535" s="3"/>
      <c r="I535" s="2"/>
      <c r="J535" s="2"/>
      <c r="K535" s="2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 customHeight="1" x14ac:dyDescent="0.2">
      <c r="A536" s="2"/>
      <c r="B536" s="2"/>
      <c r="C536" s="2"/>
      <c r="D536" s="2"/>
      <c r="E536" s="3"/>
      <c r="F536" s="3"/>
      <c r="G536" s="3"/>
      <c r="H536" s="3"/>
      <c r="I536" s="2"/>
      <c r="J536" s="2"/>
      <c r="K536" s="2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 customHeight="1" x14ac:dyDescent="0.2">
      <c r="A537" s="2"/>
      <c r="B537" s="2"/>
      <c r="C537" s="2"/>
      <c r="D537" s="2"/>
      <c r="E537" s="3"/>
      <c r="F537" s="3"/>
      <c r="G537" s="3"/>
      <c r="H537" s="3"/>
      <c r="I537" s="2"/>
      <c r="J537" s="2"/>
      <c r="K537" s="2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 customHeight="1" x14ac:dyDescent="0.2">
      <c r="A538" s="2"/>
      <c r="B538" s="2"/>
      <c r="C538" s="2"/>
      <c r="D538" s="2"/>
      <c r="E538" s="3"/>
      <c r="F538" s="3"/>
      <c r="G538" s="3"/>
      <c r="H538" s="3"/>
      <c r="I538" s="2"/>
      <c r="J538" s="2"/>
      <c r="K538" s="2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 customHeight="1" x14ac:dyDescent="0.2">
      <c r="A539" s="2"/>
      <c r="B539" s="2"/>
      <c r="C539" s="2"/>
      <c r="D539" s="2"/>
      <c r="E539" s="3"/>
      <c r="F539" s="3"/>
      <c r="G539" s="3"/>
      <c r="H539" s="3"/>
      <c r="I539" s="2"/>
      <c r="J539" s="2"/>
      <c r="K539" s="2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 customHeight="1" x14ac:dyDescent="0.2">
      <c r="A540" s="2"/>
      <c r="B540" s="2"/>
      <c r="C540" s="2"/>
      <c r="D540" s="2"/>
      <c r="E540" s="3"/>
      <c r="F540" s="3"/>
      <c r="G540" s="3"/>
      <c r="H540" s="3"/>
      <c r="I540" s="2"/>
      <c r="J540" s="2"/>
      <c r="K540" s="2"/>
      <c r="L540" s="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 customHeight="1" x14ac:dyDescent="0.2">
      <c r="A541" s="2"/>
      <c r="B541" s="2"/>
      <c r="C541" s="2"/>
      <c r="D541" s="2"/>
      <c r="E541" s="3"/>
      <c r="F541" s="3"/>
      <c r="G541" s="3"/>
      <c r="H541" s="3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 customHeight="1" x14ac:dyDescent="0.2">
      <c r="A542" s="2"/>
      <c r="B542" s="2"/>
      <c r="C542" s="2"/>
      <c r="D542" s="2"/>
      <c r="E542" s="3"/>
      <c r="F542" s="3"/>
      <c r="G542" s="3"/>
      <c r="H542" s="3"/>
      <c r="I542" s="2"/>
      <c r="J542" s="2"/>
      <c r="K542" s="2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 customHeight="1" x14ac:dyDescent="0.2">
      <c r="A543" s="2"/>
      <c r="B543" s="2"/>
      <c r="C543" s="2"/>
      <c r="D543" s="2"/>
      <c r="E543" s="3"/>
      <c r="F543" s="3"/>
      <c r="G543" s="3"/>
      <c r="H543" s="3"/>
      <c r="I543" s="2"/>
      <c r="J543" s="2"/>
      <c r="K543" s="2"/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 customHeight="1" x14ac:dyDescent="0.2">
      <c r="A544" s="2"/>
      <c r="B544" s="2"/>
      <c r="C544" s="2"/>
      <c r="D544" s="2"/>
      <c r="E544" s="3"/>
      <c r="F544" s="3"/>
      <c r="G544" s="3"/>
      <c r="H544" s="3"/>
      <c r="I544" s="2"/>
      <c r="J544" s="2"/>
      <c r="K544" s="2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 customHeight="1" x14ac:dyDescent="0.2">
      <c r="A545" s="2"/>
      <c r="B545" s="2"/>
      <c r="C545" s="2"/>
      <c r="D545" s="2"/>
      <c r="E545" s="3"/>
      <c r="F545" s="3"/>
      <c r="G545" s="3"/>
      <c r="H545" s="3"/>
      <c r="I545" s="2"/>
      <c r="J545" s="2"/>
      <c r="K545" s="2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 customHeight="1" x14ac:dyDescent="0.2">
      <c r="A546" s="2"/>
      <c r="B546" s="2"/>
      <c r="C546" s="2"/>
      <c r="D546" s="2"/>
      <c r="E546" s="3"/>
      <c r="F546" s="3"/>
      <c r="G546" s="3"/>
      <c r="H546" s="3"/>
      <c r="I546" s="2"/>
      <c r="J546" s="2"/>
      <c r="K546" s="2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 customHeight="1" x14ac:dyDescent="0.2">
      <c r="A547" s="2"/>
      <c r="B547" s="2"/>
      <c r="C547" s="2"/>
      <c r="D547" s="2"/>
      <c r="E547" s="3"/>
      <c r="F547" s="3"/>
      <c r="G547" s="3"/>
      <c r="H547" s="3"/>
      <c r="I547" s="2"/>
      <c r="J547" s="2"/>
      <c r="K547" s="2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 customHeight="1" x14ac:dyDescent="0.2">
      <c r="A548" s="2"/>
      <c r="B548" s="2"/>
      <c r="C548" s="2"/>
      <c r="D548" s="2"/>
      <c r="E548" s="3"/>
      <c r="F548" s="3"/>
      <c r="G548" s="3"/>
      <c r="H548" s="3"/>
      <c r="I548" s="2"/>
      <c r="J548" s="2"/>
      <c r="K548" s="2"/>
      <c r="L548" s="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 customHeight="1" x14ac:dyDescent="0.2">
      <c r="A549" s="2"/>
      <c r="B549" s="2"/>
      <c r="C549" s="2"/>
      <c r="D549" s="2"/>
      <c r="E549" s="3"/>
      <c r="F549" s="3"/>
      <c r="G549" s="3"/>
      <c r="H549" s="3"/>
      <c r="I549" s="2"/>
      <c r="J549" s="2"/>
      <c r="K549" s="2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 customHeight="1" x14ac:dyDescent="0.2">
      <c r="A550" s="2"/>
      <c r="B550" s="2"/>
      <c r="C550" s="2"/>
      <c r="D550" s="2"/>
      <c r="E550" s="3"/>
      <c r="F550" s="3"/>
      <c r="G550" s="3"/>
      <c r="H550" s="3"/>
      <c r="I550" s="2"/>
      <c r="J550" s="2"/>
      <c r="K550" s="2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 customHeight="1" x14ac:dyDescent="0.2">
      <c r="A551" s="2"/>
      <c r="B551" s="2"/>
      <c r="C551" s="2"/>
      <c r="D551" s="2"/>
      <c r="E551" s="3"/>
      <c r="F551" s="3"/>
      <c r="G551" s="3"/>
      <c r="H551" s="3"/>
      <c r="I551" s="2"/>
      <c r="J551" s="2"/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 customHeight="1" x14ac:dyDescent="0.2">
      <c r="A552" s="2"/>
      <c r="B552" s="2"/>
      <c r="C552" s="2"/>
      <c r="D552" s="2"/>
      <c r="E552" s="3"/>
      <c r="F552" s="3"/>
      <c r="G552" s="3"/>
      <c r="H552" s="3"/>
      <c r="I552" s="2"/>
      <c r="J552" s="2"/>
      <c r="K552" s="2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 customHeight="1" x14ac:dyDescent="0.2">
      <c r="A553" s="2"/>
      <c r="B553" s="2"/>
      <c r="C553" s="2"/>
      <c r="D553" s="2"/>
      <c r="E553" s="3"/>
      <c r="F553" s="3"/>
      <c r="G553" s="3"/>
      <c r="H553" s="3"/>
      <c r="I553" s="2"/>
      <c r="J553" s="2"/>
      <c r="K553" s="2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 customHeight="1" x14ac:dyDescent="0.2">
      <c r="A554" s="2"/>
      <c r="B554" s="2"/>
      <c r="C554" s="2"/>
      <c r="D554" s="2"/>
      <c r="E554" s="3"/>
      <c r="F554" s="3"/>
      <c r="G554" s="3"/>
      <c r="H554" s="3"/>
      <c r="I554" s="2"/>
      <c r="J554" s="2"/>
      <c r="K554" s="2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 customHeight="1" x14ac:dyDescent="0.2">
      <c r="A555" s="2"/>
      <c r="B555" s="2"/>
      <c r="C555" s="2"/>
      <c r="D555" s="2"/>
      <c r="E555" s="3"/>
      <c r="F555" s="3"/>
      <c r="G555" s="3"/>
      <c r="H555" s="3"/>
      <c r="I555" s="2"/>
      <c r="J555" s="2"/>
      <c r="K555" s="2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 customHeight="1" x14ac:dyDescent="0.2">
      <c r="A556" s="2"/>
      <c r="B556" s="2"/>
      <c r="C556" s="2"/>
      <c r="D556" s="2"/>
      <c r="E556" s="3"/>
      <c r="F556" s="3"/>
      <c r="G556" s="3"/>
      <c r="H556" s="3"/>
      <c r="I556" s="2"/>
      <c r="J556" s="2"/>
      <c r="K556" s="2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 customHeight="1" x14ac:dyDescent="0.2">
      <c r="A557" s="2"/>
      <c r="B557" s="2"/>
      <c r="C557" s="2"/>
      <c r="D557" s="2"/>
      <c r="E557" s="3"/>
      <c r="F557" s="3"/>
      <c r="G557" s="3"/>
      <c r="H557" s="3"/>
      <c r="I557" s="2"/>
      <c r="J557" s="2"/>
      <c r="K557" s="2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 customHeight="1" x14ac:dyDescent="0.2">
      <c r="A558" s="2"/>
      <c r="B558" s="2"/>
      <c r="C558" s="2"/>
      <c r="D558" s="2"/>
      <c r="E558" s="3"/>
      <c r="F558" s="3"/>
      <c r="G558" s="3"/>
      <c r="H558" s="3"/>
      <c r="I558" s="2"/>
      <c r="J558" s="2"/>
      <c r="K558" s="2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 customHeight="1" x14ac:dyDescent="0.2">
      <c r="A559" s="2"/>
      <c r="B559" s="2"/>
      <c r="C559" s="2"/>
      <c r="D559" s="2"/>
      <c r="E559" s="3"/>
      <c r="F559" s="3"/>
      <c r="G559" s="3"/>
      <c r="H559" s="3"/>
      <c r="I559" s="2"/>
      <c r="J559" s="2"/>
      <c r="K559" s="2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 customHeight="1" x14ac:dyDescent="0.2">
      <c r="A560" s="2"/>
      <c r="B560" s="2"/>
      <c r="C560" s="2"/>
      <c r="D560" s="2"/>
      <c r="E560" s="3"/>
      <c r="F560" s="3"/>
      <c r="G560" s="3"/>
      <c r="H560" s="3"/>
      <c r="I560" s="2"/>
      <c r="J560" s="2"/>
      <c r="K560" s="2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 customHeight="1" x14ac:dyDescent="0.2">
      <c r="A561" s="2"/>
      <c r="B561" s="2"/>
      <c r="C561" s="2"/>
      <c r="D561" s="2"/>
      <c r="E561" s="3"/>
      <c r="F561" s="3"/>
      <c r="G561" s="3"/>
      <c r="H561" s="3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 customHeight="1" x14ac:dyDescent="0.2">
      <c r="A562" s="2"/>
      <c r="B562" s="2"/>
      <c r="C562" s="2"/>
      <c r="D562" s="2"/>
      <c r="E562" s="3"/>
      <c r="F562" s="3"/>
      <c r="G562" s="3"/>
      <c r="H562" s="3"/>
      <c r="I562" s="2"/>
      <c r="J562" s="2"/>
      <c r="K562" s="2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 customHeight="1" x14ac:dyDescent="0.2">
      <c r="A563" s="2"/>
      <c r="B563" s="2"/>
      <c r="C563" s="2"/>
      <c r="D563" s="2"/>
      <c r="E563" s="3"/>
      <c r="F563" s="3"/>
      <c r="G563" s="3"/>
      <c r="H563" s="3"/>
      <c r="I563" s="2"/>
      <c r="J563" s="2"/>
      <c r="K563" s="2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 customHeight="1" x14ac:dyDescent="0.2">
      <c r="A564" s="2"/>
      <c r="B564" s="2"/>
      <c r="C564" s="2"/>
      <c r="D564" s="2"/>
      <c r="E564" s="3"/>
      <c r="F564" s="3"/>
      <c r="G564" s="3"/>
      <c r="H564" s="3"/>
      <c r="I564" s="2"/>
      <c r="J564" s="2"/>
      <c r="K564" s="2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 customHeight="1" x14ac:dyDescent="0.2">
      <c r="A565" s="2"/>
      <c r="B565" s="2"/>
      <c r="C565" s="2"/>
      <c r="D565" s="2"/>
      <c r="E565" s="3"/>
      <c r="F565" s="3"/>
      <c r="G565" s="3"/>
      <c r="H565" s="3"/>
      <c r="I565" s="2"/>
      <c r="J565" s="2"/>
      <c r="K565" s="2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 customHeight="1" x14ac:dyDescent="0.2">
      <c r="A566" s="2"/>
      <c r="B566" s="2"/>
      <c r="C566" s="2"/>
      <c r="D566" s="2"/>
      <c r="E566" s="3"/>
      <c r="F566" s="3"/>
      <c r="G566" s="3"/>
      <c r="H566" s="3"/>
      <c r="I566" s="2"/>
      <c r="J566" s="2"/>
      <c r="K566" s="2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 customHeight="1" x14ac:dyDescent="0.2">
      <c r="A567" s="2"/>
      <c r="B567" s="2"/>
      <c r="C567" s="2"/>
      <c r="D567" s="2"/>
      <c r="E567" s="3"/>
      <c r="F567" s="3"/>
      <c r="G567" s="3"/>
      <c r="H567" s="3"/>
      <c r="I567" s="2"/>
      <c r="J567" s="2"/>
      <c r="K567" s="2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 customHeight="1" x14ac:dyDescent="0.2">
      <c r="A568" s="2"/>
      <c r="B568" s="2"/>
      <c r="C568" s="2"/>
      <c r="D568" s="2"/>
      <c r="E568" s="3"/>
      <c r="F568" s="3"/>
      <c r="G568" s="3"/>
      <c r="H568" s="3"/>
      <c r="I568" s="2"/>
      <c r="J568" s="2"/>
      <c r="K568" s="2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 customHeight="1" x14ac:dyDescent="0.2">
      <c r="A569" s="2"/>
      <c r="B569" s="2"/>
      <c r="C569" s="2"/>
      <c r="D569" s="2"/>
      <c r="E569" s="3"/>
      <c r="F569" s="3"/>
      <c r="G569" s="3"/>
      <c r="H569" s="3"/>
      <c r="I569" s="2"/>
      <c r="J569" s="2"/>
      <c r="K569" s="2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 customHeight="1" x14ac:dyDescent="0.2">
      <c r="A570" s="2"/>
      <c r="B570" s="2"/>
      <c r="C570" s="2"/>
      <c r="D570" s="2"/>
      <c r="E570" s="3"/>
      <c r="F570" s="3"/>
      <c r="G570" s="3"/>
      <c r="H570" s="3"/>
      <c r="I570" s="2"/>
      <c r="J570" s="2"/>
      <c r="K570" s="2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 customHeight="1" x14ac:dyDescent="0.2">
      <c r="A571" s="2"/>
      <c r="B571" s="2"/>
      <c r="C571" s="2"/>
      <c r="D571" s="2"/>
      <c r="E571" s="3"/>
      <c r="F571" s="3"/>
      <c r="G571" s="3"/>
      <c r="H571" s="3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 customHeight="1" x14ac:dyDescent="0.2">
      <c r="A572" s="2"/>
      <c r="B572" s="2"/>
      <c r="C572" s="2"/>
      <c r="D572" s="2"/>
      <c r="E572" s="3"/>
      <c r="F572" s="3"/>
      <c r="G572" s="3"/>
      <c r="H572" s="3"/>
      <c r="I572" s="2"/>
      <c r="J572" s="2"/>
      <c r="K572" s="2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 customHeight="1" x14ac:dyDescent="0.2">
      <c r="A573" s="2"/>
      <c r="B573" s="2"/>
      <c r="C573" s="2"/>
      <c r="D573" s="2"/>
      <c r="E573" s="3"/>
      <c r="F573" s="3"/>
      <c r="G573" s="3"/>
      <c r="H573" s="3"/>
      <c r="I573" s="2"/>
      <c r="J573" s="2"/>
      <c r="K573" s="2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 customHeight="1" x14ac:dyDescent="0.2">
      <c r="A574" s="2"/>
      <c r="B574" s="2"/>
      <c r="C574" s="2"/>
      <c r="D574" s="2"/>
      <c r="E574" s="3"/>
      <c r="F574" s="3"/>
      <c r="G574" s="3"/>
      <c r="H574" s="3"/>
      <c r="I574" s="2"/>
      <c r="J574" s="2"/>
      <c r="K574" s="2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 customHeight="1" x14ac:dyDescent="0.2">
      <c r="A575" s="2"/>
      <c r="B575" s="2"/>
      <c r="C575" s="2"/>
      <c r="D575" s="2"/>
      <c r="E575" s="3"/>
      <c r="F575" s="3"/>
      <c r="G575" s="3"/>
      <c r="H575" s="3"/>
      <c r="I575" s="2"/>
      <c r="J575" s="2"/>
      <c r="K575" s="2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 customHeight="1" x14ac:dyDescent="0.2">
      <c r="A576" s="2"/>
      <c r="B576" s="2"/>
      <c r="C576" s="2"/>
      <c r="D576" s="2"/>
      <c r="E576" s="3"/>
      <c r="F576" s="3"/>
      <c r="G576" s="3"/>
      <c r="H576" s="3"/>
      <c r="I576" s="2"/>
      <c r="J576" s="2"/>
      <c r="K576" s="2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 customHeight="1" x14ac:dyDescent="0.2">
      <c r="A577" s="2"/>
      <c r="B577" s="2"/>
      <c r="C577" s="2"/>
      <c r="D577" s="2"/>
      <c r="E577" s="3"/>
      <c r="F577" s="3"/>
      <c r="G577" s="3"/>
      <c r="H577" s="3"/>
      <c r="I577" s="2"/>
      <c r="J577" s="2"/>
      <c r="K577" s="2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 customHeight="1" x14ac:dyDescent="0.2">
      <c r="A578" s="2"/>
      <c r="B578" s="2"/>
      <c r="C578" s="2"/>
      <c r="D578" s="2"/>
      <c r="E578" s="3"/>
      <c r="F578" s="3"/>
      <c r="G578" s="3"/>
      <c r="H578" s="3"/>
      <c r="I578" s="2"/>
      <c r="J578" s="2"/>
      <c r="K578" s="2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 customHeight="1" x14ac:dyDescent="0.2">
      <c r="A579" s="2"/>
      <c r="B579" s="2"/>
      <c r="C579" s="2"/>
      <c r="D579" s="2"/>
      <c r="E579" s="3"/>
      <c r="F579" s="3"/>
      <c r="G579" s="3"/>
      <c r="H579" s="3"/>
      <c r="I579" s="2"/>
      <c r="J579" s="2"/>
      <c r="K579" s="2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 customHeight="1" x14ac:dyDescent="0.2">
      <c r="A580" s="2"/>
      <c r="B580" s="2"/>
      <c r="C580" s="2"/>
      <c r="D580" s="2"/>
      <c r="E580" s="3"/>
      <c r="F580" s="3"/>
      <c r="G580" s="3"/>
      <c r="H580" s="3"/>
      <c r="I580" s="2"/>
      <c r="J580" s="2"/>
      <c r="K580" s="2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 customHeight="1" x14ac:dyDescent="0.2">
      <c r="A581" s="2"/>
      <c r="B581" s="2"/>
      <c r="C581" s="2"/>
      <c r="D581" s="2"/>
      <c r="E581" s="3"/>
      <c r="F581" s="3"/>
      <c r="G581" s="3"/>
      <c r="H581" s="3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 customHeight="1" x14ac:dyDescent="0.2">
      <c r="A582" s="2"/>
      <c r="B582" s="2"/>
      <c r="C582" s="2"/>
      <c r="D582" s="2"/>
      <c r="E582" s="3"/>
      <c r="F582" s="3"/>
      <c r="G582" s="3"/>
      <c r="H582" s="3"/>
      <c r="I582" s="2"/>
      <c r="J582" s="2"/>
      <c r="K582" s="2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 customHeight="1" x14ac:dyDescent="0.2">
      <c r="A583" s="2"/>
      <c r="B583" s="2"/>
      <c r="C583" s="2"/>
      <c r="D583" s="2"/>
      <c r="E583" s="3"/>
      <c r="F583" s="3"/>
      <c r="G583" s="3"/>
      <c r="H583" s="3"/>
      <c r="I583" s="2"/>
      <c r="J583" s="2"/>
      <c r="K583" s="2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 customHeight="1" x14ac:dyDescent="0.2">
      <c r="A584" s="2"/>
      <c r="B584" s="2"/>
      <c r="C584" s="2"/>
      <c r="D584" s="2"/>
      <c r="E584" s="3"/>
      <c r="F584" s="3"/>
      <c r="G584" s="3"/>
      <c r="H584" s="3"/>
      <c r="I584" s="2"/>
      <c r="J584" s="2"/>
      <c r="K584" s="2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 customHeight="1" x14ac:dyDescent="0.2">
      <c r="A585" s="2"/>
      <c r="B585" s="2"/>
      <c r="C585" s="2"/>
      <c r="D585" s="2"/>
      <c r="E585" s="3"/>
      <c r="F585" s="3"/>
      <c r="G585" s="3"/>
      <c r="H585" s="3"/>
      <c r="I585" s="2"/>
      <c r="J585" s="2"/>
      <c r="K585" s="2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 customHeight="1" x14ac:dyDescent="0.2">
      <c r="A586" s="2"/>
      <c r="B586" s="2"/>
      <c r="C586" s="2"/>
      <c r="D586" s="2"/>
      <c r="E586" s="3"/>
      <c r="F586" s="3"/>
      <c r="G586" s="3"/>
      <c r="H586" s="3"/>
      <c r="I586" s="2"/>
      <c r="J586" s="2"/>
      <c r="K586" s="2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 customHeight="1" x14ac:dyDescent="0.2">
      <c r="A587" s="2"/>
      <c r="B587" s="2"/>
      <c r="C587" s="2"/>
      <c r="D587" s="2"/>
      <c r="E587" s="3"/>
      <c r="F587" s="3"/>
      <c r="G587" s="3"/>
      <c r="H587" s="3"/>
      <c r="I587" s="2"/>
      <c r="J587" s="2"/>
      <c r="K587" s="2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 customHeight="1" x14ac:dyDescent="0.2">
      <c r="A588" s="2"/>
      <c r="B588" s="2"/>
      <c r="C588" s="2"/>
      <c r="D588" s="2"/>
      <c r="E588" s="3"/>
      <c r="F588" s="3"/>
      <c r="G588" s="3"/>
      <c r="H588" s="3"/>
      <c r="I588" s="2"/>
      <c r="J588" s="2"/>
      <c r="K588" s="2"/>
      <c r="L588" s="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 customHeight="1" x14ac:dyDescent="0.2">
      <c r="A589" s="2"/>
      <c r="B589" s="2"/>
      <c r="C589" s="2"/>
      <c r="D589" s="2"/>
      <c r="E589" s="3"/>
      <c r="F589" s="3"/>
      <c r="G589" s="3"/>
      <c r="H589" s="3"/>
      <c r="I589" s="2"/>
      <c r="J589" s="2"/>
      <c r="K589" s="2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 customHeight="1" x14ac:dyDescent="0.2">
      <c r="A590" s="2"/>
      <c r="B590" s="2"/>
      <c r="C590" s="2"/>
      <c r="D590" s="2"/>
      <c r="E590" s="3"/>
      <c r="F590" s="3"/>
      <c r="G590" s="3"/>
      <c r="H590" s="3"/>
      <c r="I590" s="2"/>
      <c r="J590" s="2"/>
      <c r="K590" s="2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 customHeight="1" x14ac:dyDescent="0.2">
      <c r="A591" s="2"/>
      <c r="B591" s="2"/>
      <c r="C591" s="2"/>
      <c r="D591" s="2"/>
      <c r="E591" s="3"/>
      <c r="F591" s="3"/>
      <c r="G591" s="3"/>
      <c r="H591" s="3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 customHeight="1" x14ac:dyDescent="0.2">
      <c r="A592" s="2"/>
      <c r="B592" s="2"/>
      <c r="C592" s="2"/>
      <c r="D592" s="2"/>
      <c r="E592" s="3"/>
      <c r="F592" s="3"/>
      <c r="G592" s="3"/>
      <c r="H592" s="3"/>
      <c r="I592" s="2"/>
      <c r="J592" s="2"/>
      <c r="K592" s="2"/>
      <c r="L592" s="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 customHeight="1" x14ac:dyDescent="0.2">
      <c r="A593" s="2"/>
      <c r="B593" s="2"/>
      <c r="C593" s="2"/>
      <c r="D593" s="2"/>
      <c r="E593" s="3"/>
      <c r="F593" s="3"/>
      <c r="G593" s="3"/>
      <c r="H593" s="3"/>
      <c r="I593" s="2"/>
      <c r="J593" s="2"/>
      <c r="K593" s="2"/>
      <c r="L593" s="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 customHeight="1" x14ac:dyDescent="0.2">
      <c r="A594" s="2"/>
      <c r="B594" s="2"/>
      <c r="C594" s="2"/>
      <c r="D594" s="2"/>
      <c r="E594" s="3"/>
      <c r="F594" s="3"/>
      <c r="G594" s="3"/>
      <c r="H594" s="3"/>
      <c r="I594" s="2"/>
      <c r="J594" s="2"/>
      <c r="K594" s="2"/>
      <c r="L594" s="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 customHeight="1" x14ac:dyDescent="0.2">
      <c r="A595" s="2"/>
      <c r="B595" s="2"/>
      <c r="C595" s="2"/>
      <c r="D595" s="2"/>
      <c r="E595" s="3"/>
      <c r="F595" s="3"/>
      <c r="G595" s="3"/>
      <c r="H595" s="3"/>
      <c r="I595" s="2"/>
      <c r="J595" s="2"/>
      <c r="K595" s="2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 customHeight="1" x14ac:dyDescent="0.2">
      <c r="A596" s="2"/>
      <c r="B596" s="2"/>
      <c r="C596" s="2"/>
      <c r="D596" s="2"/>
      <c r="E596" s="3"/>
      <c r="F596" s="3"/>
      <c r="G596" s="3"/>
      <c r="H596" s="3"/>
      <c r="I596" s="2"/>
      <c r="J596" s="2"/>
      <c r="K596" s="2"/>
      <c r="L596" s="3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 customHeight="1" x14ac:dyDescent="0.2">
      <c r="A597" s="2"/>
      <c r="B597" s="2"/>
      <c r="C597" s="2"/>
      <c r="D597" s="2"/>
      <c r="E597" s="3"/>
      <c r="F597" s="3"/>
      <c r="G597" s="3"/>
      <c r="H597" s="3"/>
      <c r="I597" s="2"/>
      <c r="J597" s="2"/>
      <c r="K597" s="2"/>
      <c r="L597" s="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 customHeight="1" x14ac:dyDescent="0.2">
      <c r="A598" s="2"/>
      <c r="B598" s="2"/>
      <c r="C598" s="2"/>
      <c r="D598" s="2"/>
      <c r="E598" s="3"/>
      <c r="F598" s="3"/>
      <c r="G598" s="3"/>
      <c r="H598" s="3"/>
      <c r="I598" s="2"/>
      <c r="J598" s="2"/>
      <c r="K598" s="2"/>
      <c r="L598" s="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 customHeight="1" x14ac:dyDescent="0.2">
      <c r="A599" s="2"/>
      <c r="B599" s="2"/>
      <c r="C599" s="2"/>
      <c r="D599" s="2"/>
      <c r="E599" s="3"/>
      <c r="F599" s="3"/>
      <c r="G599" s="3"/>
      <c r="H599" s="3"/>
      <c r="I599" s="2"/>
      <c r="J599" s="2"/>
      <c r="K599" s="2"/>
      <c r="L599" s="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 customHeight="1" x14ac:dyDescent="0.2">
      <c r="A600" s="2"/>
      <c r="B600" s="2"/>
      <c r="C600" s="2"/>
      <c r="D600" s="2"/>
      <c r="E600" s="3"/>
      <c r="F600" s="3"/>
      <c r="G600" s="3"/>
      <c r="H600" s="3"/>
      <c r="I600" s="2"/>
      <c r="J600" s="2"/>
      <c r="K600" s="2"/>
      <c r="L600" s="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 customHeight="1" x14ac:dyDescent="0.2">
      <c r="A601" s="2"/>
      <c r="B601" s="2"/>
      <c r="C601" s="2"/>
      <c r="D601" s="2"/>
      <c r="E601" s="3"/>
      <c r="F601" s="3"/>
      <c r="G601" s="3"/>
      <c r="H601" s="3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 customHeight="1" x14ac:dyDescent="0.2">
      <c r="A602" s="2"/>
      <c r="B602" s="2"/>
      <c r="C602" s="2"/>
      <c r="D602" s="2"/>
      <c r="E602" s="3"/>
      <c r="F602" s="3"/>
      <c r="G602" s="3"/>
      <c r="H602" s="3"/>
      <c r="I602" s="2"/>
      <c r="J602" s="2"/>
      <c r="K602" s="2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 customHeight="1" x14ac:dyDescent="0.2">
      <c r="A603" s="2"/>
      <c r="B603" s="2"/>
      <c r="C603" s="2"/>
      <c r="D603" s="2"/>
      <c r="E603" s="3"/>
      <c r="F603" s="3"/>
      <c r="G603" s="3"/>
      <c r="H603" s="3"/>
      <c r="I603" s="2"/>
      <c r="J603" s="2"/>
      <c r="K603" s="2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 customHeight="1" x14ac:dyDescent="0.2">
      <c r="A604" s="2"/>
      <c r="B604" s="2"/>
      <c r="C604" s="2"/>
      <c r="D604" s="2"/>
      <c r="E604" s="3"/>
      <c r="F604" s="3"/>
      <c r="G604" s="3"/>
      <c r="H604" s="3"/>
      <c r="I604" s="2"/>
      <c r="J604" s="2"/>
      <c r="K604" s="2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 customHeight="1" x14ac:dyDescent="0.2">
      <c r="A605" s="2"/>
      <c r="B605" s="2"/>
      <c r="C605" s="2"/>
      <c r="D605" s="2"/>
      <c r="E605" s="3"/>
      <c r="F605" s="3"/>
      <c r="G605" s="3"/>
      <c r="H605" s="3"/>
      <c r="I605" s="2"/>
      <c r="J605" s="2"/>
      <c r="K605" s="2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 customHeight="1" x14ac:dyDescent="0.2">
      <c r="A606" s="2"/>
      <c r="B606" s="2"/>
      <c r="C606" s="2"/>
      <c r="D606" s="2"/>
      <c r="E606" s="3"/>
      <c r="F606" s="3"/>
      <c r="G606" s="3"/>
      <c r="H606" s="3"/>
      <c r="I606" s="2"/>
      <c r="J606" s="2"/>
      <c r="K606" s="2"/>
      <c r="L606" s="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 customHeight="1" x14ac:dyDescent="0.2">
      <c r="A607" s="2"/>
      <c r="B607" s="2"/>
      <c r="C607" s="2"/>
      <c r="D607" s="2"/>
      <c r="E607" s="3"/>
      <c r="F607" s="3"/>
      <c r="G607" s="3"/>
      <c r="H607" s="3"/>
      <c r="I607" s="2"/>
      <c r="J607" s="2"/>
      <c r="K607" s="2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 customHeight="1" x14ac:dyDescent="0.2">
      <c r="A608" s="2"/>
      <c r="B608" s="2"/>
      <c r="C608" s="2"/>
      <c r="D608" s="2"/>
      <c r="E608" s="3"/>
      <c r="F608" s="3"/>
      <c r="G608" s="3"/>
      <c r="H608" s="3"/>
      <c r="I608" s="2"/>
      <c r="J608" s="2"/>
      <c r="K608" s="2"/>
      <c r="L608" s="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 customHeight="1" x14ac:dyDescent="0.2">
      <c r="A609" s="2"/>
      <c r="B609" s="2"/>
      <c r="C609" s="2"/>
      <c r="D609" s="2"/>
      <c r="E609" s="3"/>
      <c r="F609" s="3"/>
      <c r="G609" s="3"/>
      <c r="H609" s="3"/>
      <c r="I609" s="2"/>
      <c r="J609" s="2"/>
      <c r="K609" s="2"/>
      <c r="L609" s="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 customHeight="1" x14ac:dyDescent="0.2">
      <c r="A610" s="2"/>
      <c r="B610" s="2"/>
      <c r="C610" s="2"/>
      <c r="D610" s="2"/>
      <c r="E610" s="3"/>
      <c r="F610" s="3"/>
      <c r="G610" s="3"/>
      <c r="H610" s="3"/>
      <c r="I610" s="2"/>
      <c r="J610" s="2"/>
      <c r="K610" s="2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 customHeight="1" x14ac:dyDescent="0.2">
      <c r="A611" s="2"/>
      <c r="B611" s="2"/>
      <c r="C611" s="2"/>
      <c r="D611" s="2"/>
      <c r="E611" s="3"/>
      <c r="F611" s="3"/>
      <c r="G611" s="3"/>
      <c r="H611" s="3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 customHeight="1" x14ac:dyDescent="0.2">
      <c r="A612" s="2"/>
      <c r="B612" s="2"/>
      <c r="C612" s="2"/>
      <c r="D612" s="2"/>
      <c r="E612" s="3"/>
      <c r="F612" s="3"/>
      <c r="G612" s="3"/>
      <c r="H612" s="3"/>
      <c r="I612" s="2"/>
      <c r="J612" s="2"/>
      <c r="K612" s="2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 customHeight="1" x14ac:dyDescent="0.2">
      <c r="A613" s="2"/>
      <c r="B613" s="2"/>
      <c r="C613" s="2"/>
      <c r="D613" s="2"/>
      <c r="E613" s="3"/>
      <c r="F613" s="3"/>
      <c r="G613" s="3"/>
      <c r="H613" s="3"/>
      <c r="I613" s="2"/>
      <c r="J613" s="2"/>
      <c r="K613" s="2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 customHeight="1" x14ac:dyDescent="0.2">
      <c r="A614" s="2"/>
      <c r="B614" s="2"/>
      <c r="C614" s="2"/>
      <c r="D614" s="2"/>
      <c r="E614" s="3"/>
      <c r="F614" s="3"/>
      <c r="G614" s="3"/>
      <c r="H614" s="3"/>
      <c r="I614" s="2"/>
      <c r="J614" s="2"/>
      <c r="K614" s="2"/>
      <c r="L614" s="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 customHeight="1" x14ac:dyDescent="0.2">
      <c r="A615" s="2"/>
      <c r="B615" s="2"/>
      <c r="C615" s="2"/>
      <c r="D615" s="2"/>
      <c r="E615" s="3"/>
      <c r="F615" s="3"/>
      <c r="G615" s="3"/>
      <c r="H615" s="3"/>
      <c r="I615" s="2"/>
      <c r="J615" s="2"/>
      <c r="K615" s="2"/>
      <c r="L615" s="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 customHeight="1" x14ac:dyDescent="0.2">
      <c r="A616" s="2"/>
      <c r="B616" s="2"/>
      <c r="C616" s="2"/>
      <c r="D616" s="2"/>
      <c r="E616" s="3"/>
      <c r="F616" s="3"/>
      <c r="G616" s="3"/>
      <c r="H616" s="3"/>
      <c r="I616" s="2"/>
      <c r="J616" s="2"/>
      <c r="K616" s="2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 customHeight="1" x14ac:dyDescent="0.2">
      <c r="A617" s="2"/>
      <c r="B617" s="2"/>
      <c r="C617" s="2"/>
      <c r="D617" s="2"/>
      <c r="E617" s="3"/>
      <c r="F617" s="3"/>
      <c r="G617" s="3"/>
      <c r="H617" s="3"/>
      <c r="I617" s="2"/>
      <c r="J617" s="2"/>
      <c r="K617" s="2"/>
      <c r="L617" s="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 customHeight="1" x14ac:dyDescent="0.2">
      <c r="A618" s="2"/>
      <c r="B618" s="2"/>
      <c r="C618" s="2"/>
      <c r="D618" s="2"/>
      <c r="E618" s="3"/>
      <c r="F618" s="3"/>
      <c r="G618" s="3"/>
      <c r="H618" s="3"/>
      <c r="I618" s="2"/>
      <c r="J618" s="2"/>
      <c r="K618" s="2"/>
      <c r="L618" s="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 customHeight="1" x14ac:dyDescent="0.2">
      <c r="A619" s="2"/>
      <c r="B619" s="2"/>
      <c r="C619" s="2"/>
      <c r="D619" s="2"/>
      <c r="E619" s="3"/>
      <c r="F619" s="3"/>
      <c r="G619" s="3"/>
      <c r="H619" s="3"/>
      <c r="I619" s="2"/>
      <c r="J619" s="2"/>
      <c r="K619" s="2"/>
      <c r="L619" s="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 customHeight="1" x14ac:dyDescent="0.2">
      <c r="A620" s="2"/>
      <c r="B620" s="2"/>
      <c r="C620" s="2"/>
      <c r="D620" s="2"/>
      <c r="E620" s="3"/>
      <c r="F620" s="3"/>
      <c r="G620" s="3"/>
      <c r="H620" s="3"/>
      <c r="I620" s="2"/>
      <c r="J620" s="2"/>
      <c r="K620" s="2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 customHeight="1" x14ac:dyDescent="0.2">
      <c r="A621" s="2"/>
      <c r="B621" s="2"/>
      <c r="C621" s="2"/>
      <c r="D621" s="2"/>
      <c r="E621" s="3"/>
      <c r="F621" s="3"/>
      <c r="G621" s="3"/>
      <c r="H621" s="3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 customHeight="1" x14ac:dyDescent="0.2">
      <c r="A622" s="2"/>
      <c r="B622" s="2"/>
      <c r="C622" s="2"/>
      <c r="D622" s="2"/>
      <c r="E622" s="3"/>
      <c r="F622" s="3"/>
      <c r="G622" s="3"/>
      <c r="H622" s="3"/>
      <c r="I622" s="2"/>
      <c r="J622" s="2"/>
      <c r="K622" s="2"/>
      <c r="L622" s="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 customHeight="1" x14ac:dyDescent="0.2">
      <c r="A623" s="2"/>
      <c r="B623" s="2"/>
      <c r="C623" s="2"/>
      <c r="D623" s="2"/>
      <c r="E623" s="3"/>
      <c r="F623" s="3"/>
      <c r="G623" s="3"/>
      <c r="H623" s="3"/>
      <c r="I623" s="2"/>
      <c r="J623" s="2"/>
      <c r="K623" s="2"/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 customHeight="1" x14ac:dyDescent="0.2">
      <c r="A624" s="2"/>
      <c r="B624" s="2"/>
      <c r="C624" s="2"/>
      <c r="D624" s="2"/>
      <c r="E624" s="3"/>
      <c r="F624" s="3"/>
      <c r="G624" s="3"/>
      <c r="H624" s="3"/>
      <c r="I624" s="2"/>
      <c r="J624" s="2"/>
      <c r="K624" s="2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 customHeight="1" x14ac:dyDescent="0.2">
      <c r="A625" s="2"/>
      <c r="B625" s="2"/>
      <c r="C625" s="2"/>
      <c r="D625" s="2"/>
      <c r="E625" s="3"/>
      <c r="F625" s="3"/>
      <c r="G625" s="3"/>
      <c r="H625" s="3"/>
      <c r="I625" s="2"/>
      <c r="J625" s="2"/>
      <c r="K625" s="2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 customHeight="1" x14ac:dyDescent="0.2">
      <c r="A626" s="2"/>
      <c r="B626" s="2"/>
      <c r="C626" s="2"/>
      <c r="D626" s="2"/>
      <c r="E626" s="3"/>
      <c r="F626" s="3"/>
      <c r="G626" s="3"/>
      <c r="H626" s="3"/>
      <c r="I626" s="2"/>
      <c r="J626" s="2"/>
      <c r="K626" s="2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 customHeight="1" x14ac:dyDescent="0.2">
      <c r="A627" s="2"/>
      <c r="B627" s="2"/>
      <c r="C627" s="2"/>
      <c r="D627" s="2"/>
      <c r="E627" s="3"/>
      <c r="F627" s="3"/>
      <c r="G627" s="3"/>
      <c r="H627" s="3"/>
      <c r="I627" s="2"/>
      <c r="J627" s="2"/>
      <c r="K627" s="2"/>
      <c r="L627" s="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 customHeight="1" x14ac:dyDescent="0.2">
      <c r="A628" s="2"/>
      <c r="B628" s="2"/>
      <c r="C628" s="2"/>
      <c r="D628" s="2"/>
      <c r="E628" s="3"/>
      <c r="F628" s="3"/>
      <c r="G628" s="3"/>
      <c r="H628" s="3"/>
      <c r="I628" s="2"/>
      <c r="J628" s="2"/>
      <c r="K628" s="2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 customHeight="1" x14ac:dyDescent="0.2">
      <c r="A629" s="2"/>
      <c r="B629" s="2"/>
      <c r="C629" s="2"/>
      <c r="D629" s="2"/>
      <c r="E629" s="3"/>
      <c r="F629" s="3"/>
      <c r="G629" s="3"/>
      <c r="H629" s="3"/>
      <c r="I629" s="2"/>
      <c r="J629" s="2"/>
      <c r="K629" s="2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 customHeight="1" x14ac:dyDescent="0.2">
      <c r="A630" s="2"/>
      <c r="B630" s="2"/>
      <c r="C630" s="2"/>
      <c r="D630" s="2"/>
      <c r="E630" s="3"/>
      <c r="F630" s="3"/>
      <c r="G630" s="3"/>
      <c r="H630" s="3"/>
      <c r="I630" s="2"/>
      <c r="J630" s="2"/>
      <c r="K630" s="2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 customHeight="1" x14ac:dyDescent="0.2">
      <c r="A631" s="2"/>
      <c r="B631" s="2"/>
      <c r="C631" s="2"/>
      <c r="D631" s="2"/>
      <c r="E631" s="3"/>
      <c r="F631" s="3"/>
      <c r="G631" s="3"/>
      <c r="H631" s="3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 customHeight="1" x14ac:dyDescent="0.2">
      <c r="A632" s="2"/>
      <c r="B632" s="2"/>
      <c r="C632" s="2"/>
      <c r="D632" s="2"/>
      <c r="E632" s="3"/>
      <c r="F632" s="3"/>
      <c r="G632" s="3"/>
      <c r="H632" s="3"/>
      <c r="I632" s="2"/>
      <c r="J632" s="2"/>
      <c r="K632" s="2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 customHeight="1" x14ac:dyDescent="0.2">
      <c r="A633" s="2"/>
      <c r="B633" s="2"/>
      <c r="C633" s="2"/>
      <c r="D633" s="2"/>
      <c r="E633" s="3"/>
      <c r="F633" s="3"/>
      <c r="G633" s="3"/>
      <c r="H633" s="3"/>
      <c r="I633" s="2"/>
      <c r="J633" s="2"/>
      <c r="K633" s="2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 customHeight="1" x14ac:dyDescent="0.2">
      <c r="A634" s="2"/>
      <c r="B634" s="2"/>
      <c r="C634" s="2"/>
      <c r="D634" s="2"/>
      <c r="E634" s="3"/>
      <c r="F634" s="3"/>
      <c r="G634" s="3"/>
      <c r="H634" s="3"/>
      <c r="I634" s="2"/>
      <c r="J634" s="2"/>
      <c r="K634" s="2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 customHeight="1" x14ac:dyDescent="0.2">
      <c r="A635" s="2"/>
      <c r="B635" s="2"/>
      <c r="C635" s="2"/>
      <c r="D635" s="2"/>
      <c r="E635" s="3"/>
      <c r="F635" s="3"/>
      <c r="G635" s="3"/>
      <c r="H635" s="3"/>
      <c r="I635" s="2"/>
      <c r="J635" s="2"/>
      <c r="K635" s="2"/>
      <c r="L635" s="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 customHeight="1" x14ac:dyDescent="0.2">
      <c r="A636" s="2"/>
      <c r="B636" s="2"/>
      <c r="C636" s="2"/>
      <c r="D636" s="2"/>
      <c r="E636" s="3"/>
      <c r="F636" s="3"/>
      <c r="G636" s="3"/>
      <c r="H636" s="3"/>
      <c r="I636" s="2"/>
      <c r="J636" s="2"/>
      <c r="K636" s="2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 customHeight="1" x14ac:dyDescent="0.2">
      <c r="A637" s="2"/>
      <c r="B637" s="2"/>
      <c r="C637" s="2"/>
      <c r="D637" s="2"/>
      <c r="E637" s="3"/>
      <c r="F637" s="3"/>
      <c r="G637" s="3"/>
      <c r="H637" s="3"/>
      <c r="I637" s="2"/>
      <c r="J637" s="2"/>
      <c r="K637" s="2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 customHeight="1" x14ac:dyDescent="0.2">
      <c r="A638" s="2"/>
      <c r="B638" s="2"/>
      <c r="C638" s="2"/>
      <c r="D638" s="2"/>
      <c r="E638" s="3"/>
      <c r="F638" s="3"/>
      <c r="G638" s="3"/>
      <c r="H638" s="3"/>
      <c r="I638" s="2"/>
      <c r="J638" s="2"/>
      <c r="K638" s="2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 customHeight="1" x14ac:dyDescent="0.2">
      <c r="A639" s="2"/>
      <c r="B639" s="2"/>
      <c r="C639" s="2"/>
      <c r="D639" s="2"/>
      <c r="E639" s="3"/>
      <c r="F639" s="3"/>
      <c r="G639" s="3"/>
      <c r="H639" s="3"/>
      <c r="I639" s="2"/>
      <c r="J639" s="2"/>
      <c r="K639" s="2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 customHeight="1" x14ac:dyDescent="0.2">
      <c r="A640" s="2"/>
      <c r="B640" s="2"/>
      <c r="C640" s="2"/>
      <c r="D640" s="2"/>
      <c r="E640" s="3"/>
      <c r="F640" s="3"/>
      <c r="G640" s="3"/>
      <c r="H640" s="3"/>
      <c r="I640" s="2"/>
      <c r="J640" s="2"/>
      <c r="K640" s="2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 customHeight="1" x14ac:dyDescent="0.2">
      <c r="A641" s="2"/>
      <c r="B641" s="2"/>
      <c r="C641" s="2"/>
      <c r="D641" s="2"/>
      <c r="E641" s="3"/>
      <c r="F641" s="3"/>
      <c r="G641" s="3"/>
      <c r="H641" s="3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 customHeight="1" x14ac:dyDescent="0.2">
      <c r="A642" s="2"/>
      <c r="B642" s="2"/>
      <c r="C642" s="2"/>
      <c r="D642" s="2"/>
      <c r="E642" s="3"/>
      <c r="F642" s="3"/>
      <c r="G642" s="3"/>
      <c r="H642" s="3"/>
      <c r="I642" s="2"/>
      <c r="J642" s="2"/>
      <c r="K642" s="2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 customHeight="1" x14ac:dyDescent="0.2">
      <c r="A643" s="2"/>
      <c r="B643" s="2"/>
      <c r="C643" s="2"/>
      <c r="D643" s="2"/>
      <c r="E643" s="3"/>
      <c r="F643" s="3"/>
      <c r="G643" s="3"/>
      <c r="H643" s="3"/>
      <c r="I643" s="2"/>
      <c r="J643" s="2"/>
      <c r="K643" s="2"/>
      <c r="L643" s="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 customHeight="1" x14ac:dyDescent="0.2">
      <c r="A644" s="2"/>
      <c r="B644" s="2"/>
      <c r="C644" s="2"/>
      <c r="D644" s="2"/>
      <c r="E644" s="3"/>
      <c r="F644" s="3"/>
      <c r="G644" s="3"/>
      <c r="H644" s="3"/>
      <c r="I644" s="2"/>
      <c r="J644" s="2"/>
      <c r="K644" s="2"/>
      <c r="L644" s="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 customHeight="1" x14ac:dyDescent="0.2">
      <c r="A645" s="2"/>
      <c r="B645" s="2"/>
      <c r="C645" s="2"/>
      <c r="D645" s="2"/>
      <c r="E645" s="3"/>
      <c r="F645" s="3"/>
      <c r="G645" s="3"/>
      <c r="H645" s="3"/>
      <c r="I645" s="2"/>
      <c r="J645" s="2"/>
      <c r="K645" s="2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 customHeight="1" x14ac:dyDescent="0.2">
      <c r="A646" s="2"/>
      <c r="B646" s="2"/>
      <c r="C646" s="2"/>
      <c r="D646" s="2"/>
      <c r="E646" s="3"/>
      <c r="F646" s="3"/>
      <c r="G646" s="3"/>
      <c r="H646" s="3"/>
      <c r="I646" s="2"/>
      <c r="J646" s="2"/>
      <c r="K646" s="2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 customHeight="1" x14ac:dyDescent="0.2">
      <c r="A647" s="2"/>
      <c r="B647" s="2"/>
      <c r="C647" s="2"/>
      <c r="D647" s="2"/>
      <c r="E647" s="3"/>
      <c r="F647" s="3"/>
      <c r="G647" s="3"/>
      <c r="H647" s="3"/>
      <c r="I647" s="2"/>
      <c r="J647" s="2"/>
      <c r="K647" s="2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 customHeight="1" x14ac:dyDescent="0.2">
      <c r="A648" s="2"/>
      <c r="B648" s="2"/>
      <c r="C648" s="2"/>
      <c r="D648" s="2"/>
      <c r="E648" s="3"/>
      <c r="F648" s="3"/>
      <c r="G648" s="3"/>
      <c r="H648" s="3"/>
      <c r="I648" s="2"/>
      <c r="J648" s="2"/>
      <c r="K648" s="2"/>
      <c r="L648" s="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 customHeight="1" x14ac:dyDescent="0.2">
      <c r="A649" s="2"/>
      <c r="B649" s="2"/>
      <c r="C649" s="2"/>
      <c r="D649" s="2"/>
      <c r="E649" s="3"/>
      <c r="F649" s="3"/>
      <c r="G649" s="3"/>
      <c r="H649" s="3"/>
      <c r="I649" s="2"/>
      <c r="J649" s="2"/>
      <c r="K649" s="2"/>
      <c r="L649" s="3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 customHeight="1" x14ac:dyDescent="0.2">
      <c r="A650" s="2"/>
      <c r="B650" s="2"/>
      <c r="C650" s="2"/>
      <c r="D650" s="2"/>
      <c r="E650" s="3"/>
      <c r="F650" s="3"/>
      <c r="G650" s="3"/>
      <c r="H650" s="3"/>
      <c r="I650" s="2"/>
      <c r="J650" s="2"/>
      <c r="K650" s="2"/>
      <c r="L650" s="3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 customHeight="1" x14ac:dyDescent="0.2">
      <c r="A651" s="2"/>
      <c r="B651" s="2"/>
      <c r="C651" s="2"/>
      <c r="D651" s="2"/>
      <c r="E651" s="3"/>
      <c r="F651" s="3"/>
      <c r="G651" s="3"/>
      <c r="H651" s="3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 customHeight="1" x14ac:dyDescent="0.2">
      <c r="A652" s="2"/>
      <c r="B652" s="2"/>
      <c r="C652" s="2"/>
      <c r="D652" s="2"/>
      <c r="E652" s="3"/>
      <c r="F652" s="3"/>
      <c r="G652" s="3"/>
      <c r="H652" s="3"/>
      <c r="I652" s="2"/>
      <c r="J652" s="2"/>
      <c r="K652" s="2"/>
      <c r="L652" s="3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 customHeight="1" x14ac:dyDescent="0.2">
      <c r="A653" s="2"/>
      <c r="B653" s="2"/>
      <c r="C653" s="2"/>
      <c r="D653" s="2"/>
      <c r="E653" s="3"/>
      <c r="F653" s="3"/>
      <c r="G653" s="3"/>
      <c r="H653" s="3"/>
      <c r="I653" s="2"/>
      <c r="J653" s="2"/>
      <c r="K653" s="2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 customHeight="1" x14ac:dyDescent="0.2">
      <c r="A654" s="2"/>
      <c r="B654" s="2"/>
      <c r="C654" s="2"/>
      <c r="D654" s="2"/>
      <c r="E654" s="3"/>
      <c r="F654" s="3"/>
      <c r="G654" s="3"/>
      <c r="H654" s="3"/>
      <c r="I654" s="2"/>
      <c r="J654" s="2"/>
      <c r="K654" s="2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 customHeight="1" x14ac:dyDescent="0.2">
      <c r="A655" s="2"/>
      <c r="B655" s="2"/>
      <c r="C655" s="2"/>
      <c r="D655" s="2"/>
      <c r="E655" s="3"/>
      <c r="F655" s="3"/>
      <c r="G655" s="3"/>
      <c r="H655" s="3"/>
      <c r="I655" s="2"/>
      <c r="J655" s="2"/>
      <c r="K655" s="2"/>
      <c r="L655" s="3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 customHeight="1" x14ac:dyDescent="0.2">
      <c r="A656" s="2"/>
      <c r="B656" s="2"/>
      <c r="C656" s="2"/>
      <c r="D656" s="2"/>
      <c r="E656" s="3"/>
      <c r="F656" s="3"/>
      <c r="G656" s="3"/>
      <c r="H656" s="3"/>
      <c r="I656" s="2"/>
      <c r="J656" s="2"/>
      <c r="K656" s="2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 customHeight="1" x14ac:dyDescent="0.2">
      <c r="A657" s="2"/>
      <c r="B657" s="2"/>
      <c r="C657" s="2"/>
      <c r="D657" s="2"/>
      <c r="E657" s="3"/>
      <c r="F657" s="3"/>
      <c r="G657" s="3"/>
      <c r="H657" s="3"/>
      <c r="I657" s="2"/>
      <c r="J657" s="2"/>
      <c r="K657" s="2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 customHeight="1" x14ac:dyDescent="0.2">
      <c r="A658" s="2"/>
      <c r="B658" s="2"/>
      <c r="C658" s="2"/>
      <c r="D658" s="2"/>
      <c r="E658" s="3"/>
      <c r="F658" s="3"/>
      <c r="G658" s="3"/>
      <c r="H658" s="3"/>
      <c r="I658" s="2"/>
      <c r="J658" s="2"/>
      <c r="K658" s="2"/>
      <c r="L658" s="3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 customHeight="1" x14ac:dyDescent="0.2">
      <c r="A659" s="2"/>
      <c r="B659" s="2"/>
      <c r="C659" s="2"/>
      <c r="D659" s="2"/>
      <c r="E659" s="3"/>
      <c r="F659" s="3"/>
      <c r="G659" s="3"/>
      <c r="H659" s="3"/>
      <c r="I659" s="2"/>
      <c r="J659" s="2"/>
      <c r="K659" s="2"/>
      <c r="L659" s="3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 customHeight="1" x14ac:dyDescent="0.2">
      <c r="A660" s="2"/>
      <c r="B660" s="2"/>
      <c r="C660" s="2"/>
      <c r="D660" s="2"/>
      <c r="E660" s="3"/>
      <c r="F660" s="3"/>
      <c r="G660" s="3"/>
      <c r="H660" s="3"/>
      <c r="I660" s="2"/>
      <c r="J660" s="2"/>
      <c r="K660" s="2"/>
      <c r="L660" s="3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 customHeight="1" x14ac:dyDescent="0.2">
      <c r="A661" s="2"/>
      <c r="B661" s="2"/>
      <c r="C661" s="2"/>
      <c r="D661" s="2"/>
      <c r="E661" s="3"/>
      <c r="F661" s="3"/>
      <c r="G661" s="3"/>
      <c r="H661" s="3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 customHeight="1" x14ac:dyDescent="0.2">
      <c r="A662" s="2"/>
      <c r="B662" s="2"/>
      <c r="C662" s="2"/>
      <c r="D662" s="2"/>
      <c r="E662" s="3"/>
      <c r="F662" s="3"/>
      <c r="G662" s="3"/>
      <c r="H662" s="3"/>
      <c r="I662" s="2"/>
      <c r="J662" s="2"/>
      <c r="K662" s="2"/>
      <c r="L662" s="3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 customHeight="1" x14ac:dyDescent="0.2">
      <c r="A663" s="2"/>
      <c r="B663" s="2"/>
      <c r="C663" s="2"/>
      <c r="D663" s="2"/>
      <c r="E663" s="3"/>
      <c r="F663" s="3"/>
      <c r="G663" s="3"/>
      <c r="H663" s="3"/>
      <c r="I663" s="2"/>
      <c r="J663" s="2"/>
      <c r="K663" s="2"/>
      <c r="L663" s="3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 customHeight="1" x14ac:dyDescent="0.2">
      <c r="A664" s="2"/>
      <c r="B664" s="2"/>
      <c r="C664" s="2"/>
      <c r="D664" s="2"/>
      <c r="E664" s="3"/>
      <c r="F664" s="3"/>
      <c r="G664" s="3"/>
      <c r="H664" s="3"/>
      <c r="I664" s="2"/>
      <c r="J664" s="2"/>
      <c r="K664" s="2"/>
      <c r="L664" s="3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 customHeight="1" x14ac:dyDescent="0.2">
      <c r="A665" s="2"/>
      <c r="B665" s="2"/>
      <c r="C665" s="2"/>
      <c r="D665" s="2"/>
      <c r="E665" s="3"/>
      <c r="F665" s="3"/>
      <c r="G665" s="3"/>
      <c r="H665" s="3"/>
      <c r="I665" s="2"/>
      <c r="J665" s="2"/>
      <c r="K665" s="2"/>
      <c r="L665" s="3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 customHeight="1" x14ac:dyDescent="0.2">
      <c r="A666" s="2"/>
      <c r="B666" s="2"/>
      <c r="C666" s="2"/>
      <c r="D666" s="2"/>
      <c r="E666" s="3"/>
      <c r="F666" s="3"/>
      <c r="G666" s="3"/>
      <c r="H666" s="3"/>
      <c r="I666" s="2"/>
      <c r="J666" s="2"/>
      <c r="K666" s="2"/>
      <c r="L666" s="3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 customHeight="1" x14ac:dyDescent="0.2">
      <c r="A667" s="2"/>
      <c r="B667" s="2"/>
      <c r="C667" s="2"/>
      <c r="D667" s="2"/>
      <c r="E667" s="3"/>
      <c r="F667" s="3"/>
      <c r="G667" s="3"/>
      <c r="H667" s="3"/>
      <c r="I667" s="2"/>
      <c r="J667" s="2"/>
      <c r="K667" s="2"/>
      <c r="L667" s="3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 customHeight="1" x14ac:dyDescent="0.2">
      <c r="A668" s="2"/>
      <c r="B668" s="2"/>
      <c r="C668" s="2"/>
      <c r="D668" s="2"/>
      <c r="E668" s="3"/>
      <c r="F668" s="3"/>
      <c r="G668" s="3"/>
      <c r="H668" s="3"/>
      <c r="I668" s="2"/>
      <c r="J668" s="2"/>
      <c r="K668" s="2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 customHeight="1" x14ac:dyDescent="0.2">
      <c r="A669" s="2"/>
      <c r="B669" s="2"/>
      <c r="C669" s="2"/>
      <c r="D669" s="2"/>
      <c r="E669" s="3"/>
      <c r="F669" s="3"/>
      <c r="G669" s="3"/>
      <c r="H669" s="3"/>
      <c r="I669" s="2"/>
      <c r="J669" s="2"/>
      <c r="K669" s="2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 customHeight="1" x14ac:dyDescent="0.2">
      <c r="A670" s="2"/>
      <c r="B670" s="2"/>
      <c r="C670" s="2"/>
      <c r="D670" s="2"/>
      <c r="E670" s="3"/>
      <c r="F670" s="3"/>
      <c r="G670" s="3"/>
      <c r="H670" s="3"/>
      <c r="I670" s="2"/>
      <c r="J670" s="2"/>
      <c r="K670" s="2"/>
      <c r="L670" s="3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 customHeight="1" x14ac:dyDescent="0.2">
      <c r="A671" s="2"/>
      <c r="B671" s="2"/>
      <c r="C671" s="2"/>
      <c r="D671" s="2"/>
      <c r="E671" s="3"/>
      <c r="F671" s="3"/>
      <c r="G671" s="3"/>
      <c r="H671" s="3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 customHeight="1" x14ac:dyDescent="0.2">
      <c r="A672" s="2"/>
      <c r="B672" s="2"/>
      <c r="C672" s="2"/>
      <c r="D672" s="2"/>
      <c r="E672" s="3"/>
      <c r="F672" s="3"/>
      <c r="G672" s="3"/>
      <c r="H672" s="3"/>
      <c r="I672" s="2"/>
      <c r="J672" s="2"/>
      <c r="K672" s="2"/>
      <c r="L672" s="3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 customHeight="1" x14ac:dyDescent="0.2">
      <c r="A673" s="2"/>
      <c r="B673" s="2"/>
      <c r="C673" s="2"/>
      <c r="D673" s="2"/>
      <c r="E673" s="3"/>
      <c r="F673" s="3"/>
      <c r="G673" s="3"/>
      <c r="H673" s="3"/>
      <c r="I673" s="2"/>
      <c r="J673" s="2"/>
      <c r="K673" s="2"/>
      <c r="L673" s="3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 customHeight="1" x14ac:dyDescent="0.2">
      <c r="A674" s="2"/>
      <c r="B674" s="2"/>
      <c r="C674" s="2"/>
      <c r="D674" s="2"/>
      <c r="E674" s="3"/>
      <c r="F674" s="3"/>
      <c r="G674" s="3"/>
      <c r="H674" s="3"/>
      <c r="I674" s="2"/>
      <c r="J674" s="2"/>
      <c r="K674" s="2"/>
      <c r="L674" s="3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 customHeight="1" x14ac:dyDescent="0.2">
      <c r="A675" s="2"/>
      <c r="B675" s="2"/>
      <c r="C675" s="2"/>
      <c r="D675" s="2"/>
      <c r="E675" s="3"/>
      <c r="F675" s="3"/>
      <c r="G675" s="3"/>
      <c r="H675" s="3"/>
      <c r="I675" s="2"/>
      <c r="J675" s="2"/>
      <c r="K675" s="2"/>
      <c r="L675" s="3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 customHeight="1" x14ac:dyDescent="0.2">
      <c r="A676" s="2"/>
      <c r="B676" s="2"/>
      <c r="C676" s="2"/>
      <c r="D676" s="2"/>
      <c r="E676" s="3"/>
      <c r="F676" s="3"/>
      <c r="G676" s="3"/>
      <c r="H676" s="3"/>
      <c r="I676" s="2"/>
      <c r="J676" s="2"/>
      <c r="K676" s="2"/>
      <c r="L676" s="3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 customHeight="1" x14ac:dyDescent="0.2">
      <c r="A677" s="2"/>
      <c r="B677" s="2"/>
      <c r="C677" s="2"/>
      <c r="D677" s="2"/>
      <c r="E677" s="3"/>
      <c r="F677" s="3"/>
      <c r="G677" s="3"/>
      <c r="H677" s="3"/>
      <c r="I677" s="2"/>
      <c r="J677" s="2"/>
      <c r="K677" s="2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 customHeight="1" x14ac:dyDescent="0.2">
      <c r="A678" s="2"/>
      <c r="B678" s="2"/>
      <c r="C678" s="2"/>
      <c r="D678" s="2"/>
      <c r="E678" s="3"/>
      <c r="F678" s="3"/>
      <c r="G678" s="3"/>
      <c r="H678" s="3"/>
      <c r="I678" s="2"/>
      <c r="J678" s="2"/>
      <c r="K678" s="2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 customHeight="1" x14ac:dyDescent="0.2">
      <c r="A679" s="2"/>
      <c r="B679" s="2"/>
      <c r="C679" s="2"/>
      <c r="D679" s="2"/>
      <c r="E679" s="3"/>
      <c r="F679" s="3"/>
      <c r="G679" s="3"/>
      <c r="H679" s="3"/>
      <c r="I679" s="2"/>
      <c r="J679" s="2"/>
      <c r="K679" s="2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 customHeight="1" x14ac:dyDescent="0.2">
      <c r="A680" s="2"/>
      <c r="B680" s="2"/>
      <c r="C680" s="2"/>
      <c r="D680" s="2"/>
      <c r="E680" s="3"/>
      <c r="F680" s="3"/>
      <c r="G680" s="3"/>
      <c r="H680" s="3"/>
      <c r="I680" s="2"/>
      <c r="J680" s="2"/>
      <c r="K680" s="2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 customHeight="1" x14ac:dyDescent="0.2">
      <c r="A681" s="2"/>
      <c r="B681" s="2"/>
      <c r="C681" s="2"/>
      <c r="D681" s="2"/>
      <c r="E681" s="3"/>
      <c r="F681" s="3"/>
      <c r="G681" s="3"/>
      <c r="H681" s="3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 customHeight="1" x14ac:dyDescent="0.2">
      <c r="A682" s="2"/>
      <c r="B682" s="2"/>
      <c r="C682" s="2"/>
      <c r="D682" s="2"/>
      <c r="E682" s="3"/>
      <c r="F682" s="3"/>
      <c r="G682" s="3"/>
      <c r="H682" s="3"/>
      <c r="I682" s="2"/>
      <c r="J682" s="2"/>
      <c r="K682" s="2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 customHeight="1" x14ac:dyDescent="0.2">
      <c r="A683" s="2"/>
      <c r="B683" s="2"/>
      <c r="C683" s="2"/>
      <c r="D683" s="2"/>
      <c r="E683" s="3"/>
      <c r="F683" s="3"/>
      <c r="G683" s="3"/>
      <c r="H683" s="3"/>
      <c r="I683" s="2"/>
      <c r="J683" s="2"/>
      <c r="K683" s="2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 customHeight="1" x14ac:dyDescent="0.2">
      <c r="A684" s="2"/>
      <c r="B684" s="2"/>
      <c r="C684" s="2"/>
      <c r="D684" s="2"/>
      <c r="E684" s="3"/>
      <c r="F684" s="3"/>
      <c r="G684" s="3"/>
      <c r="H684" s="3"/>
      <c r="I684" s="2"/>
      <c r="J684" s="2"/>
      <c r="K684" s="2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 customHeight="1" x14ac:dyDescent="0.2">
      <c r="A685" s="2"/>
      <c r="B685" s="2"/>
      <c r="C685" s="2"/>
      <c r="D685" s="2"/>
      <c r="E685" s="3"/>
      <c r="F685" s="3"/>
      <c r="G685" s="3"/>
      <c r="H685" s="3"/>
      <c r="I685" s="2"/>
      <c r="J685" s="2"/>
      <c r="K685" s="2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 customHeight="1" x14ac:dyDescent="0.2">
      <c r="A686" s="2"/>
      <c r="B686" s="2"/>
      <c r="C686" s="2"/>
      <c r="D686" s="2"/>
      <c r="E686" s="3"/>
      <c r="F686" s="3"/>
      <c r="G686" s="3"/>
      <c r="H686" s="3"/>
      <c r="I686" s="2"/>
      <c r="J686" s="2"/>
      <c r="K686" s="2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 customHeight="1" x14ac:dyDescent="0.2">
      <c r="A687" s="2"/>
      <c r="B687" s="2"/>
      <c r="C687" s="2"/>
      <c r="D687" s="2"/>
      <c r="E687" s="3"/>
      <c r="F687" s="3"/>
      <c r="G687" s="3"/>
      <c r="H687" s="3"/>
      <c r="I687" s="2"/>
      <c r="J687" s="2"/>
      <c r="K687" s="2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 customHeight="1" x14ac:dyDescent="0.2">
      <c r="A688" s="2"/>
      <c r="B688" s="2"/>
      <c r="C688" s="2"/>
      <c r="D688" s="2"/>
      <c r="E688" s="3"/>
      <c r="F688" s="3"/>
      <c r="G688" s="3"/>
      <c r="H688" s="3"/>
      <c r="I688" s="2"/>
      <c r="J688" s="2"/>
      <c r="K688" s="2"/>
      <c r="L688" s="3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 customHeight="1" x14ac:dyDescent="0.2">
      <c r="A689" s="2"/>
      <c r="B689" s="2"/>
      <c r="C689" s="2"/>
      <c r="D689" s="2"/>
      <c r="E689" s="3"/>
      <c r="F689" s="3"/>
      <c r="G689" s="3"/>
      <c r="H689" s="3"/>
      <c r="I689" s="2"/>
      <c r="J689" s="2"/>
      <c r="K689" s="2"/>
      <c r="L689" s="3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 customHeight="1" x14ac:dyDescent="0.2">
      <c r="A690" s="2"/>
      <c r="B690" s="2"/>
      <c r="C690" s="2"/>
      <c r="D690" s="2"/>
      <c r="E690" s="3"/>
      <c r="F690" s="3"/>
      <c r="G690" s="3"/>
      <c r="H690" s="3"/>
      <c r="I690" s="2"/>
      <c r="J690" s="2"/>
      <c r="K690" s="2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 customHeight="1" x14ac:dyDescent="0.2">
      <c r="A691" s="2"/>
      <c r="B691" s="2"/>
      <c r="C691" s="2"/>
      <c r="D691" s="2"/>
      <c r="E691" s="3"/>
      <c r="F691" s="3"/>
      <c r="G691" s="3"/>
      <c r="H691" s="3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 customHeight="1" x14ac:dyDescent="0.2">
      <c r="A692" s="2"/>
      <c r="B692" s="2"/>
      <c r="C692" s="2"/>
      <c r="D692" s="2"/>
      <c r="E692" s="3"/>
      <c r="F692" s="3"/>
      <c r="G692" s="3"/>
      <c r="H692" s="3"/>
      <c r="I692" s="2"/>
      <c r="J692" s="2"/>
      <c r="K692" s="2"/>
      <c r="L692" s="3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 customHeight="1" x14ac:dyDescent="0.2">
      <c r="A693" s="2"/>
      <c r="B693" s="2"/>
      <c r="C693" s="2"/>
      <c r="D693" s="2"/>
      <c r="E693" s="3"/>
      <c r="F693" s="3"/>
      <c r="G693" s="3"/>
      <c r="H693" s="3"/>
      <c r="I693" s="2"/>
      <c r="J693" s="2"/>
      <c r="K693" s="2"/>
      <c r="L693" s="3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 customHeight="1" x14ac:dyDescent="0.2">
      <c r="A694" s="2"/>
      <c r="B694" s="2"/>
      <c r="C694" s="2"/>
      <c r="D694" s="2"/>
      <c r="E694" s="3"/>
      <c r="F694" s="3"/>
      <c r="G694" s="3"/>
      <c r="H694" s="3"/>
      <c r="I694" s="2"/>
      <c r="J694" s="2"/>
      <c r="K694" s="2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 customHeight="1" x14ac:dyDescent="0.2">
      <c r="A695" s="2"/>
      <c r="B695" s="2"/>
      <c r="C695" s="2"/>
      <c r="D695" s="2"/>
      <c r="E695" s="3"/>
      <c r="F695" s="3"/>
      <c r="G695" s="3"/>
      <c r="H695" s="3"/>
      <c r="I695" s="2"/>
      <c r="J695" s="2"/>
      <c r="K695" s="2"/>
      <c r="L695" s="3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 customHeight="1" x14ac:dyDescent="0.2">
      <c r="A696" s="2"/>
      <c r="B696" s="2"/>
      <c r="C696" s="2"/>
      <c r="D696" s="2"/>
      <c r="E696" s="3"/>
      <c r="F696" s="3"/>
      <c r="G696" s="3"/>
      <c r="H696" s="3"/>
      <c r="I696" s="2"/>
      <c r="J696" s="2"/>
      <c r="K696" s="2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 customHeight="1" x14ac:dyDescent="0.2">
      <c r="A697" s="2"/>
      <c r="B697" s="2"/>
      <c r="C697" s="2"/>
      <c r="D697" s="2"/>
      <c r="E697" s="3"/>
      <c r="F697" s="3"/>
      <c r="G697" s="3"/>
      <c r="H697" s="3"/>
      <c r="I697" s="2"/>
      <c r="J697" s="2"/>
      <c r="K697" s="2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 customHeight="1" x14ac:dyDescent="0.2">
      <c r="A698" s="2"/>
      <c r="B698" s="2"/>
      <c r="C698" s="2"/>
      <c r="D698" s="2"/>
      <c r="E698" s="3"/>
      <c r="F698" s="3"/>
      <c r="G698" s="3"/>
      <c r="H698" s="3"/>
      <c r="I698" s="2"/>
      <c r="J698" s="2"/>
      <c r="K698" s="2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 customHeight="1" x14ac:dyDescent="0.2">
      <c r="A699" s="2"/>
      <c r="B699" s="2"/>
      <c r="C699" s="2"/>
      <c r="D699" s="2"/>
      <c r="E699" s="3"/>
      <c r="F699" s="3"/>
      <c r="G699" s="3"/>
      <c r="H699" s="3"/>
      <c r="I699" s="2"/>
      <c r="J699" s="2"/>
      <c r="K699" s="2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 customHeight="1" x14ac:dyDescent="0.2">
      <c r="A700" s="2"/>
      <c r="B700" s="2"/>
      <c r="C700" s="2"/>
      <c r="D700" s="2"/>
      <c r="E700" s="3"/>
      <c r="F700" s="3"/>
      <c r="G700" s="3"/>
      <c r="H700" s="3"/>
      <c r="I700" s="2"/>
      <c r="J700" s="2"/>
      <c r="K700" s="2"/>
      <c r="L700" s="3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 customHeight="1" x14ac:dyDescent="0.2">
      <c r="A701" s="2"/>
      <c r="B701" s="2"/>
      <c r="C701" s="2"/>
      <c r="D701" s="2"/>
      <c r="E701" s="3"/>
      <c r="F701" s="3"/>
      <c r="G701" s="3"/>
      <c r="H701" s="3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 customHeight="1" x14ac:dyDescent="0.2">
      <c r="A702" s="2"/>
      <c r="B702" s="2"/>
      <c r="C702" s="2"/>
      <c r="D702" s="2"/>
      <c r="E702" s="3"/>
      <c r="F702" s="3"/>
      <c r="G702" s="3"/>
      <c r="H702" s="3"/>
      <c r="I702" s="2"/>
      <c r="J702" s="2"/>
      <c r="K702" s="2"/>
      <c r="L702" s="3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 customHeight="1" x14ac:dyDescent="0.2">
      <c r="A703" s="2"/>
      <c r="B703" s="2"/>
      <c r="C703" s="2"/>
      <c r="D703" s="2"/>
      <c r="E703" s="3"/>
      <c r="F703" s="3"/>
      <c r="G703" s="3"/>
      <c r="H703" s="3"/>
      <c r="I703" s="2"/>
      <c r="J703" s="2"/>
      <c r="K703" s="2"/>
      <c r="L703" s="3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 customHeight="1" x14ac:dyDescent="0.2">
      <c r="A704" s="2"/>
      <c r="B704" s="2"/>
      <c r="C704" s="2"/>
      <c r="D704" s="2"/>
      <c r="E704" s="3"/>
      <c r="F704" s="3"/>
      <c r="G704" s="3"/>
      <c r="H704" s="3"/>
      <c r="I704" s="2"/>
      <c r="J704" s="2"/>
      <c r="K704" s="2"/>
      <c r="L704" s="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 customHeight="1" x14ac:dyDescent="0.2">
      <c r="A705" s="2"/>
      <c r="B705" s="2"/>
      <c r="C705" s="2"/>
      <c r="D705" s="2"/>
      <c r="E705" s="3"/>
      <c r="F705" s="3"/>
      <c r="G705" s="3"/>
      <c r="H705" s="3"/>
      <c r="I705" s="2"/>
      <c r="J705" s="2"/>
      <c r="K705" s="2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 customHeight="1" x14ac:dyDescent="0.2">
      <c r="A706" s="2"/>
      <c r="B706" s="2"/>
      <c r="C706" s="2"/>
      <c r="D706" s="2"/>
      <c r="E706" s="3"/>
      <c r="F706" s="3"/>
      <c r="G706" s="3"/>
      <c r="H706" s="3"/>
      <c r="I706" s="2"/>
      <c r="J706" s="2"/>
      <c r="K706" s="2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 customHeight="1" x14ac:dyDescent="0.2">
      <c r="A707" s="2"/>
      <c r="B707" s="2"/>
      <c r="C707" s="2"/>
      <c r="D707" s="2"/>
      <c r="E707" s="3"/>
      <c r="F707" s="3"/>
      <c r="G707" s="3"/>
      <c r="H707" s="3"/>
      <c r="I707" s="2"/>
      <c r="J707" s="2"/>
      <c r="K707" s="2"/>
      <c r="L707" s="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 customHeight="1" x14ac:dyDescent="0.2">
      <c r="A708" s="2"/>
      <c r="B708" s="2"/>
      <c r="C708" s="2"/>
      <c r="D708" s="2"/>
      <c r="E708" s="3"/>
      <c r="F708" s="3"/>
      <c r="G708" s="3"/>
      <c r="H708" s="3"/>
      <c r="I708" s="2"/>
      <c r="J708" s="2"/>
      <c r="K708" s="2"/>
      <c r="L708" s="3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 customHeight="1" x14ac:dyDescent="0.2">
      <c r="A709" s="2"/>
      <c r="B709" s="2"/>
      <c r="C709" s="2"/>
      <c r="D709" s="2"/>
      <c r="E709" s="3"/>
      <c r="F709" s="3"/>
      <c r="G709" s="3"/>
      <c r="H709" s="3"/>
      <c r="I709" s="2"/>
      <c r="J709" s="2"/>
      <c r="K709" s="2"/>
      <c r="L709" s="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 customHeight="1" x14ac:dyDescent="0.2">
      <c r="A710" s="2"/>
      <c r="B710" s="2"/>
      <c r="C710" s="2"/>
      <c r="D710" s="2"/>
      <c r="E710" s="3"/>
      <c r="F710" s="3"/>
      <c r="G710" s="3"/>
      <c r="H710" s="3"/>
      <c r="I710" s="2"/>
      <c r="J710" s="2"/>
      <c r="K710" s="2"/>
      <c r="L710" s="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 customHeight="1" x14ac:dyDescent="0.2">
      <c r="A711" s="2"/>
      <c r="B711" s="2"/>
      <c r="C711" s="2"/>
      <c r="D711" s="2"/>
      <c r="E711" s="3"/>
      <c r="F711" s="3"/>
      <c r="G711" s="3"/>
      <c r="H711" s="3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 customHeight="1" x14ac:dyDescent="0.2">
      <c r="A712" s="2"/>
      <c r="B712" s="2"/>
      <c r="C712" s="2"/>
      <c r="D712" s="2"/>
      <c r="E712" s="3"/>
      <c r="F712" s="3"/>
      <c r="G712" s="3"/>
      <c r="H712" s="3"/>
      <c r="I712" s="2"/>
      <c r="J712" s="2"/>
      <c r="K712" s="2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 customHeight="1" x14ac:dyDescent="0.2">
      <c r="A713" s="2"/>
      <c r="B713" s="2"/>
      <c r="C713" s="2"/>
      <c r="D713" s="2"/>
      <c r="E713" s="3"/>
      <c r="F713" s="3"/>
      <c r="G713" s="3"/>
      <c r="H713" s="3"/>
      <c r="I713" s="2"/>
      <c r="J713" s="2"/>
      <c r="K713" s="2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 customHeight="1" x14ac:dyDescent="0.2">
      <c r="A714" s="2"/>
      <c r="B714" s="2"/>
      <c r="C714" s="2"/>
      <c r="D714" s="2"/>
      <c r="E714" s="3"/>
      <c r="F714" s="3"/>
      <c r="G714" s="3"/>
      <c r="H714" s="3"/>
      <c r="I714" s="2"/>
      <c r="J714" s="2"/>
      <c r="K714" s="2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 customHeight="1" x14ac:dyDescent="0.2">
      <c r="A715" s="2"/>
      <c r="B715" s="2"/>
      <c r="C715" s="2"/>
      <c r="D715" s="2"/>
      <c r="E715" s="3"/>
      <c r="F715" s="3"/>
      <c r="G715" s="3"/>
      <c r="H715" s="3"/>
      <c r="I715" s="2"/>
      <c r="J715" s="2"/>
      <c r="K715" s="2"/>
      <c r="L715" s="3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 customHeight="1" x14ac:dyDescent="0.2">
      <c r="A716" s="2"/>
      <c r="B716" s="2"/>
      <c r="C716" s="2"/>
      <c r="D716" s="2"/>
      <c r="E716" s="3"/>
      <c r="F716" s="3"/>
      <c r="G716" s="3"/>
      <c r="H716" s="3"/>
      <c r="I716" s="2"/>
      <c r="J716" s="2"/>
      <c r="K716" s="2"/>
      <c r="L716" s="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 customHeight="1" x14ac:dyDescent="0.2">
      <c r="A717" s="2"/>
      <c r="B717" s="2"/>
      <c r="C717" s="2"/>
      <c r="D717" s="2"/>
      <c r="E717" s="3"/>
      <c r="F717" s="3"/>
      <c r="G717" s="3"/>
      <c r="H717" s="3"/>
      <c r="I717" s="2"/>
      <c r="J717" s="2"/>
      <c r="K717" s="2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 customHeight="1" x14ac:dyDescent="0.2">
      <c r="A718" s="2"/>
      <c r="B718" s="2"/>
      <c r="C718" s="2"/>
      <c r="D718" s="2"/>
      <c r="E718" s="3"/>
      <c r="F718" s="3"/>
      <c r="G718" s="3"/>
      <c r="H718" s="3"/>
      <c r="I718" s="2"/>
      <c r="J718" s="2"/>
      <c r="K718" s="2"/>
      <c r="L718" s="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 customHeight="1" x14ac:dyDescent="0.2">
      <c r="A719" s="2"/>
      <c r="B719" s="2"/>
      <c r="C719" s="2"/>
      <c r="D719" s="2"/>
      <c r="E719" s="3"/>
      <c r="F719" s="3"/>
      <c r="G719" s="3"/>
      <c r="H719" s="3"/>
      <c r="I719" s="2"/>
      <c r="J719" s="2"/>
      <c r="K719" s="2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 customHeight="1" x14ac:dyDescent="0.2">
      <c r="A720" s="2"/>
      <c r="B720" s="2"/>
      <c r="C720" s="2"/>
      <c r="D720" s="2"/>
      <c r="E720" s="3"/>
      <c r="F720" s="3"/>
      <c r="G720" s="3"/>
      <c r="H720" s="3"/>
      <c r="I720" s="2"/>
      <c r="J720" s="2"/>
      <c r="K720" s="2"/>
      <c r="L720" s="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 customHeight="1" x14ac:dyDescent="0.2">
      <c r="A721" s="2"/>
      <c r="B721" s="2"/>
      <c r="C721" s="2"/>
      <c r="D721" s="2"/>
      <c r="E721" s="3"/>
      <c r="F721" s="3"/>
      <c r="G721" s="3"/>
      <c r="H721" s="3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 customHeight="1" x14ac:dyDescent="0.2">
      <c r="A722" s="2"/>
      <c r="B722" s="2"/>
      <c r="C722" s="2"/>
      <c r="D722" s="2"/>
      <c r="E722" s="3"/>
      <c r="F722" s="3"/>
      <c r="G722" s="3"/>
      <c r="H722" s="3"/>
      <c r="I722" s="2"/>
      <c r="J722" s="2"/>
      <c r="K722" s="2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 customHeight="1" x14ac:dyDescent="0.2">
      <c r="A723" s="2"/>
      <c r="B723" s="2"/>
      <c r="C723" s="2"/>
      <c r="D723" s="2"/>
      <c r="E723" s="3"/>
      <c r="F723" s="3"/>
      <c r="G723" s="3"/>
      <c r="H723" s="3"/>
      <c r="I723" s="2"/>
      <c r="J723" s="2"/>
      <c r="K723" s="2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 customHeight="1" x14ac:dyDescent="0.2">
      <c r="A724" s="2"/>
      <c r="B724" s="2"/>
      <c r="C724" s="2"/>
      <c r="D724" s="2"/>
      <c r="E724" s="3"/>
      <c r="F724" s="3"/>
      <c r="G724" s="3"/>
      <c r="H724" s="3"/>
      <c r="I724" s="2"/>
      <c r="J724" s="2"/>
      <c r="K724" s="2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 customHeight="1" x14ac:dyDescent="0.2">
      <c r="A725" s="2"/>
      <c r="B725" s="2"/>
      <c r="C725" s="2"/>
      <c r="D725" s="2"/>
      <c r="E725" s="3"/>
      <c r="F725" s="3"/>
      <c r="G725" s="3"/>
      <c r="H725" s="3"/>
      <c r="I725" s="2"/>
      <c r="J725" s="2"/>
      <c r="K725" s="2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 customHeight="1" x14ac:dyDescent="0.2">
      <c r="A726" s="2"/>
      <c r="B726" s="2"/>
      <c r="C726" s="2"/>
      <c r="D726" s="2"/>
      <c r="E726" s="3"/>
      <c r="F726" s="3"/>
      <c r="G726" s="3"/>
      <c r="H726" s="3"/>
      <c r="I726" s="2"/>
      <c r="J726" s="2"/>
      <c r="K726" s="2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 customHeight="1" x14ac:dyDescent="0.2">
      <c r="A727" s="2"/>
      <c r="B727" s="2"/>
      <c r="C727" s="2"/>
      <c r="D727" s="2"/>
      <c r="E727" s="3"/>
      <c r="F727" s="3"/>
      <c r="G727" s="3"/>
      <c r="H727" s="3"/>
      <c r="I727" s="2"/>
      <c r="J727" s="2"/>
      <c r="K727" s="2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 customHeight="1" x14ac:dyDescent="0.2">
      <c r="A728" s="2"/>
      <c r="B728" s="2"/>
      <c r="C728" s="2"/>
      <c r="D728" s="2"/>
      <c r="E728" s="3"/>
      <c r="F728" s="3"/>
      <c r="G728" s="3"/>
      <c r="H728" s="3"/>
      <c r="I728" s="2"/>
      <c r="J728" s="2"/>
      <c r="K728" s="2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 customHeight="1" x14ac:dyDescent="0.2">
      <c r="A729" s="2"/>
      <c r="B729" s="2"/>
      <c r="C729" s="2"/>
      <c r="D729" s="2"/>
      <c r="E729" s="3"/>
      <c r="F729" s="3"/>
      <c r="G729" s="3"/>
      <c r="H729" s="3"/>
      <c r="I729" s="2"/>
      <c r="J729" s="2"/>
      <c r="K729" s="2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 customHeight="1" x14ac:dyDescent="0.2">
      <c r="A730" s="2"/>
      <c r="B730" s="2"/>
      <c r="C730" s="2"/>
      <c r="D730" s="2"/>
      <c r="E730" s="3"/>
      <c r="F730" s="3"/>
      <c r="G730" s="3"/>
      <c r="H730" s="3"/>
      <c r="I730" s="2"/>
      <c r="J730" s="2"/>
      <c r="K730" s="2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 customHeight="1" x14ac:dyDescent="0.2">
      <c r="A731" s="2"/>
      <c r="B731" s="2"/>
      <c r="C731" s="2"/>
      <c r="D731" s="2"/>
      <c r="E731" s="3"/>
      <c r="F731" s="3"/>
      <c r="G731" s="3"/>
      <c r="H731" s="3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 customHeight="1" x14ac:dyDescent="0.2">
      <c r="A732" s="2"/>
      <c r="B732" s="2"/>
      <c r="C732" s="2"/>
      <c r="D732" s="2"/>
      <c r="E732" s="3"/>
      <c r="F732" s="3"/>
      <c r="G732" s="3"/>
      <c r="H732" s="3"/>
      <c r="I732" s="2"/>
      <c r="J732" s="2"/>
      <c r="K732" s="2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 customHeight="1" x14ac:dyDescent="0.2">
      <c r="A733" s="2"/>
      <c r="B733" s="2"/>
      <c r="C733" s="2"/>
      <c r="D733" s="2"/>
      <c r="E733" s="3"/>
      <c r="F733" s="3"/>
      <c r="G733" s="3"/>
      <c r="H733" s="3"/>
      <c r="I733" s="2"/>
      <c r="J733" s="2"/>
      <c r="K733" s="2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 customHeight="1" x14ac:dyDescent="0.2">
      <c r="A734" s="2"/>
      <c r="B734" s="2"/>
      <c r="C734" s="2"/>
      <c r="D734" s="2"/>
      <c r="E734" s="3"/>
      <c r="F734" s="3"/>
      <c r="G734" s="3"/>
      <c r="H734" s="3"/>
      <c r="I734" s="2"/>
      <c r="J734" s="2"/>
      <c r="K734" s="2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 customHeight="1" x14ac:dyDescent="0.2">
      <c r="A735" s="2"/>
      <c r="B735" s="2"/>
      <c r="C735" s="2"/>
      <c r="D735" s="2"/>
      <c r="E735" s="3"/>
      <c r="F735" s="3"/>
      <c r="G735" s="3"/>
      <c r="H735" s="3"/>
      <c r="I735" s="2"/>
      <c r="J735" s="2"/>
      <c r="K735" s="2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 customHeight="1" x14ac:dyDescent="0.2">
      <c r="A736" s="2"/>
      <c r="B736" s="2"/>
      <c r="C736" s="2"/>
      <c r="D736" s="2"/>
      <c r="E736" s="3"/>
      <c r="F736" s="3"/>
      <c r="G736" s="3"/>
      <c r="H736" s="3"/>
      <c r="I736" s="2"/>
      <c r="J736" s="2"/>
      <c r="K736" s="2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 customHeight="1" x14ac:dyDescent="0.2">
      <c r="A737" s="2"/>
      <c r="B737" s="2"/>
      <c r="C737" s="2"/>
      <c r="D737" s="2"/>
      <c r="E737" s="3"/>
      <c r="F737" s="3"/>
      <c r="G737" s="3"/>
      <c r="H737" s="3"/>
      <c r="I737" s="2"/>
      <c r="J737" s="2"/>
      <c r="K737" s="2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 customHeight="1" x14ac:dyDescent="0.2">
      <c r="A738" s="2"/>
      <c r="B738" s="2"/>
      <c r="C738" s="2"/>
      <c r="D738" s="2"/>
      <c r="E738" s="3"/>
      <c r="F738" s="3"/>
      <c r="G738" s="3"/>
      <c r="H738" s="3"/>
      <c r="I738" s="2"/>
      <c r="J738" s="2"/>
      <c r="K738" s="2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 customHeight="1" x14ac:dyDescent="0.2">
      <c r="A739" s="2"/>
      <c r="B739" s="2"/>
      <c r="C739" s="2"/>
      <c r="D739" s="2"/>
      <c r="E739" s="3"/>
      <c r="F739" s="3"/>
      <c r="G739" s="3"/>
      <c r="H739" s="3"/>
      <c r="I739" s="2"/>
      <c r="J739" s="2"/>
      <c r="K739" s="2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 customHeight="1" x14ac:dyDescent="0.2">
      <c r="A740" s="2"/>
      <c r="B740" s="2"/>
      <c r="C740" s="2"/>
      <c r="D740" s="2"/>
      <c r="E740" s="3"/>
      <c r="F740" s="3"/>
      <c r="G740" s="3"/>
      <c r="H740" s="3"/>
      <c r="I740" s="2"/>
      <c r="J740" s="2"/>
      <c r="K740" s="2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 customHeight="1" x14ac:dyDescent="0.2">
      <c r="A741" s="2"/>
      <c r="B741" s="2"/>
      <c r="C741" s="2"/>
      <c r="D741" s="2"/>
      <c r="E741" s="3"/>
      <c r="F741" s="3"/>
      <c r="G741" s="3"/>
      <c r="H741" s="3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 customHeight="1" x14ac:dyDescent="0.2">
      <c r="A742" s="2"/>
      <c r="B742" s="2"/>
      <c r="C742" s="2"/>
      <c r="D742" s="2"/>
      <c r="E742" s="3"/>
      <c r="F742" s="3"/>
      <c r="G742" s="3"/>
      <c r="H742" s="3"/>
      <c r="I742" s="2"/>
      <c r="J742" s="2"/>
      <c r="K742" s="2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 customHeight="1" x14ac:dyDescent="0.2">
      <c r="A743" s="2"/>
      <c r="B743" s="2"/>
      <c r="C743" s="2"/>
      <c r="D743" s="2"/>
      <c r="E743" s="3"/>
      <c r="F743" s="3"/>
      <c r="G743" s="3"/>
      <c r="H743" s="3"/>
      <c r="I743" s="2"/>
      <c r="J743" s="2"/>
      <c r="K743" s="2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 customHeight="1" x14ac:dyDescent="0.2">
      <c r="A744" s="2"/>
      <c r="B744" s="2"/>
      <c r="C744" s="2"/>
      <c r="D744" s="2"/>
      <c r="E744" s="3"/>
      <c r="F744" s="3"/>
      <c r="G744" s="3"/>
      <c r="H744" s="3"/>
      <c r="I744" s="2"/>
      <c r="J744" s="2"/>
      <c r="K744" s="2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 customHeight="1" x14ac:dyDescent="0.2">
      <c r="A745" s="2"/>
      <c r="B745" s="2"/>
      <c r="C745" s="2"/>
      <c r="D745" s="2"/>
      <c r="E745" s="3"/>
      <c r="F745" s="3"/>
      <c r="G745" s="3"/>
      <c r="H745" s="3"/>
      <c r="I745" s="2"/>
      <c r="J745" s="2"/>
      <c r="K745" s="2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 customHeight="1" x14ac:dyDescent="0.2">
      <c r="A746" s="2"/>
      <c r="B746" s="2"/>
      <c r="C746" s="2"/>
      <c r="D746" s="2"/>
      <c r="E746" s="3"/>
      <c r="F746" s="3"/>
      <c r="G746" s="3"/>
      <c r="H746" s="3"/>
      <c r="I746" s="2"/>
      <c r="J746" s="2"/>
      <c r="K746" s="2"/>
      <c r="L746" s="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 customHeight="1" x14ac:dyDescent="0.2">
      <c r="A747" s="2"/>
      <c r="B747" s="2"/>
      <c r="C747" s="2"/>
      <c r="D747" s="2"/>
      <c r="E747" s="3"/>
      <c r="F747" s="3"/>
      <c r="G747" s="3"/>
      <c r="H747" s="3"/>
      <c r="I747" s="2"/>
      <c r="J747" s="2"/>
      <c r="K747" s="2"/>
      <c r="L747" s="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 customHeight="1" x14ac:dyDescent="0.2">
      <c r="A748" s="2"/>
      <c r="B748" s="2"/>
      <c r="C748" s="2"/>
      <c r="D748" s="2"/>
      <c r="E748" s="3"/>
      <c r="F748" s="3"/>
      <c r="G748" s="3"/>
      <c r="H748" s="3"/>
      <c r="I748" s="2"/>
      <c r="J748" s="2"/>
      <c r="K748" s="2"/>
      <c r="L748" s="3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 customHeight="1" x14ac:dyDescent="0.2">
      <c r="A749" s="2"/>
      <c r="B749" s="2"/>
      <c r="C749" s="2"/>
      <c r="D749" s="2"/>
      <c r="E749" s="3"/>
      <c r="F749" s="3"/>
      <c r="G749" s="3"/>
      <c r="H749" s="3"/>
      <c r="I749" s="2"/>
      <c r="J749" s="2"/>
      <c r="K749" s="2"/>
      <c r="L749" s="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 customHeight="1" x14ac:dyDescent="0.2">
      <c r="A750" s="2"/>
      <c r="B750" s="2"/>
      <c r="C750" s="2"/>
      <c r="D750" s="2"/>
      <c r="E750" s="3"/>
      <c r="F750" s="3"/>
      <c r="G750" s="3"/>
      <c r="H750" s="3"/>
      <c r="I750" s="2"/>
      <c r="J750" s="2"/>
      <c r="K750" s="2"/>
      <c r="L750" s="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 customHeight="1" x14ac:dyDescent="0.2">
      <c r="A751" s="2"/>
      <c r="B751" s="2"/>
      <c r="C751" s="2"/>
      <c r="D751" s="2"/>
      <c r="E751" s="3"/>
      <c r="F751" s="3"/>
      <c r="G751" s="3"/>
      <c r="H751" s="3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 customHeight="1" x14ac:dyDescent="0.2">
      <c r="A752" s="2"/>
      <c r="B752" s="2"/>
      <c r="C752" s="2"/>
      <c r="D752" s="2"/>
      <c r="E752" s="3"/>
      <c r="F752" s="3"/>
      <c r="G752" s="3"/>
      <c r="H752" s="3"/>
      <c r="I752" s="2"/>
      <c r="J752" s="2"/>
      <c r="K752" s="2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 customHeight="1" x14ac:dyDescent="0.2">
      <c r="A753" s="2"/>
      <c r="B753" s="2"/>
      <c r="C753" s="2"/>
      <c r="D753" s="2"/>
      <c r="E753" s="3"/>
      <c r="F753" s="3"/>
      <c r="G753" s="3"/>
      <c r="H753" s="3"/>
      <c r="I753" s="2"/>
      <c r="J753" s="2"/>
      <c r="K753" s="2"/>
      <c r="L753" s="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 customHeight="1" x14ac:dyDescent="0.2">
      <c r="A754" s="2"/>
      <c r="B754" s="2"/>
      <c r="C754" s="2"/>
      <c r="D754" s="2"/>
      <c r="E754" s="3"/>
      <c r="F754" s="3"/>
      <c r="G754" s="3"/>
      <c r="H754" s="3"/>
      <c r="I754" s="2"/>
      <c r="J754" s="2"/>
      <c r="K754" s="2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 customHeight="1" x14ac:dyDescent="0.2">
      <c r="A755" s="2"/>
      <c r="B755" s="2"/>
      <c r="C755" s="2"/>
      <c r="D755" s="2"/>
      <c r="E755" s="3"/>
      <c r="F755" s="3"/>
      <c r="G755" s="3"/>
      <c r="H755" s="3"/>
      <c r="I755" s="2"/>
      <c r="J755" s="2"/>
      <c r="K755" s="2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 customHeight="1" x14ac:dyDescent="0.2">
      <c r="A756" s="2"/>
      <c r="B756" s="2"/>
      <c r="C756" s="2"/>
      <c r="D756" s="2"/>
      <c r="E756" s="3"/>
      <c r="F756" s="3"/>
      <c r="G756" s="3"/>
      <c r="H756" s="3"/>
      <c r="I756" s="2"/>
      <c r="J756" s="2"/>
      <c r="K756" s="2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 customHeight="1" x14ac:dyDescent="0.2">
      <c r="A757" s="2"/>
      <c r="B757" s="2"/>
      <c r="C757" s="2"/>
      <c r="D757" s="2"/>
      <c r="E757" s="3"/>
      <c r="F757" s="3"/>
      <c r="G757" s="3"/>
      <c r="H757" s="3"/>
      <c r="I757" s="2"/>
      <c r="J757" s="2"/>
      <c r="K757" s="2"/>
      <c r="L757" s="3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 customHeight="1" x14ac:dyDescent="0.2">
      <c r="A758" s="2"/>
      <c r="B758" s="2"/>
      <c r="C758" s="2"/>
      <c r="D758" s="2"/>
      <c r="E758" s="3"/>
      <c r="F758" s="3"/>
      <c r="G758" s="3"/>
      <c r="H758" s="3"/>
      <c r="I758" s="2"/>
      <c r="J758" s="2"/>
      <c r="K758" s="2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 customHeight="1" x14ac:dyDescent="0.2">
      <c r="A759" s="2"/>
      <c r="B759" s="2"/>
      <c r="C759" s="2"/>
      <c r="D759" s="2"/>
      <c r="E759" s="3"/>
      <c r="F759" s="3"/>
      <c r="G759" s="3"/>
      <c r="H759" s="3"/>
      <c r="I759" s="2"/>
      <c r="J759" s="2"/>
      <c r="K759" s="2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 customHeight="1" x14ac:dyDescent="0.2">
      <c r="A760" s="2"/>
      <c r="B760" s="2"/>
      <c r="C760" s="2"/>
      <c r="D760" s="2"/>
      <c r="E760" s="3"/>
      <c r="F760" s="3"/>
      <c r="G760" s="3"/>
      <c r="H760" s="3"/>
      <c r="I760" s="2"/>
      <c r="J760" s="2"/>
      <c r="K760" s="2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 customHeight="1" x14ac:dyDescent="0.2">
      <c r="A761" s="2"/>
      <c r="B761" s="2"/>
      <c r="C761" s="2"/>
      <c r="D761" s="2"/>
      <c r="E761" s="3"/>
      <c r="F761" s="3"/>
      <c r="G761" s="3"/>
      <c r="H761" s="3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 customHeight="1" x14ac:dyDescent="0.2">
      <c r="A762" s="2"/>
      <c r="B762" s="2"/>
      <c r="C762" s="2"/>
      <c r="D762" s="2"/>
      <c r="E762" s="3"/>
      <c r="F762" s="3"/>
      <c r="G762" s="3"/>
      <c r="H762" s="3"/>
      <c r="I762" s="2"/>
      <c r="J762" s="2"/>
      <c r="K762" s="2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 customHeight="1" x14ac:dyDescent="0.2">
      <c r="A763" s="2"/>
      <c r="B763" s="2"/>
      <c r="C763" s="2"/>
      <c r="D763" s="2"/>
      <c r="E763" s="3"/>
      <c r="F763" s="3"/>
      <c r="G763" s="3"/>
      <c r="H763" s="3"/>
      <c r="I763" s="2"/>
      <c r="J763" s="2"/>
      <c r="K763" s="2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 customHeight="1" x14ac:dyDescent="0.2">
      <c r="A764" s="2"/>
      <c r="B764" s="2"/>
      <c r="C764" s="2"/>
      <c r="D764" s="2"/>
      <c r="E764" s="3"/>
      <c r="F764" s="3"/>
      <c r="G764" s="3"/>
      <c r="H764" s="3"/>
      <c r="I764" s="2"/>
      <c r="J764" s="2"/>
      <c r="K764" s="2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 customHeight="1" x14ac:dyDescent="0.2">
      <c r="A765" s="2"/>
      <c r="B765" s="2"/>
      <c r="C765" s="2"/>
      <c r="D765" s="2"/>
      <c r="E765" s="3"/>
      <c r="F765" s="3"/>
      <c r="G765" s="3"/>
      <c r="H765" s="3"/>
      <c r="I765" s="2"/>
      <c r="J765" s="2"/>
      <c r="K765" s="2"/>
      <c r="L765" s="3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 customHeight="1" x14ac:dyDescent="0.2">
      <c r="A766" s="2"/>
      <c r="B766" s="2"/>
      <c r="C766" s="2"/>
      <c r="D766" s="2"/>
      <c r="E766" s="3"/>
      <c r="F766" s="3"/>
      <c r="G766" s="3"/>
      <c r="H766" s="3"/>
      <c r="I766" s="2"/>
      <c r="J766" s="2"/>
      <c r="K766" s="2"/>
      <c r="L766" s="3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 customHeight="1" x14ac:dyDescent="0.2">
      <c r="A767" s="2"/>
      <c r="B767" s="2"/>
      <c r="C767" s="2"/>
      <c r="D767" s="2"/>
      <c r="E767" s="3"/>
      <c r="F767" s="3"/>
      <c r="G767" s="3"/>
      <c r="H767" s="3"/>
      <c r="I767" s="2"/>
      <c r="J767" s="2"/>
      <c r="K767" s="2"/>
      <c r="L767" s="3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 customHeight="1" x14ac:dyDescent="0.2">
      <c r="A768" s="2"/>
      <c r="B768" s="2"/>
      <c r="C768" s="2"/>
      <c r="D768" s="2"/>
      <c r="E768" s="3"/>
      <c r="F768" s="3"/>
      <c r="G768" s="3"/>
      <c r="H768" s="3"/>
      <c r="I768" s="2"/>
      <c r="J768" s="2"/>
      <c r="K768" s="2"/>
      <c r="L768" s="3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 customHeight="1" x14ac:dyDescent="0.2">
      <c r="A769" s="2"/>
      <c r="B769" s="2"/>
      <c r="C769" s="2"/>
      <c r="D769" s="2"/>
      <c r="E769" s="3"/>
      <c r="F769" s="3"/>
      <c r="G769" s="3"/>
      <c r="H769" s="3"/>
      <c r="I769" s="2"/>
      <c r="J769" s="2"/>
      <c r="K769" s="2"/>
      <c r="L769" s="3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 customHeight="1" x14ac:dyDescent="0.2">
      <c r="A770" s="2"/>
      <c r="B770" s="2"/>
      <c r="C770" s="2"/>
      <c r="D770" s="2"/>
      <c r="E770" s="3"/>
      <c r="F770" s="3"/>
      <c r="G770" s="3"/>
      <c r="H770" s="3"/>
      <c r="I770" s="2"/>
      <c r="J770" s="2"/>
      <c r="K770" s="2"/>
      <c r="L770" s="3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 customHeight="1" x14ac:dyDescent="0.2">
      <c r="A771" s="2"/>
      <c r="B771" s="2"/>
      <c r="C771" s="2"/>
      <c r="D771" s="2"/>
      <c r="E771" s="3"/>
      <c r="F771" s="3"/>
      <c r="G771" s="3"/>
      <c r="H771" s="3"/>
      <c r="I771" s="2"/>
      <c r="J771" s="2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 customHeight="1" x14ac:dyDescent="0.2">
      <c r="A772" s="2"/>
      <c r="B772" s="2"/>
      <c r="C772" s="2"/>
      <c r="D772" s="2"/>
      <c r="E772" s="3"/>
      <c r="F772" s="3"/>
      <c r="G772" s="3"/>
      <c r="H772" s="3"/>
      <c r="I772" s="2"/>
      <c r="J772" s="2"/>
      <c r="K772" s="2"/>
      <c r="L772" s="3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 customHeight="1" x14ac:dyDescent="0.2">
      <c r="A773" s="2"/>
      <c r="B773" s="2"/>
      <c r="C773" s="2"/>
      <c r="D773" s="2"/>
      <c r="E773" s="3"/>
      <c r="F773" s="3"/>
      <c r="G773" s="3"/>
      <c r="H773" s="3"/>
      <c r="I773" s="2"/>
      <c r="J773" s="2"/>
      <c r="K773" s="2"/>
      <c r="L773" s="3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 customHeight="1" x14ac:dyDescent="0.2">
      <c r="A774" s="2"/>
      <c r="B774" s="2"/>
      <c r="C774" s="2"/>
      <c r="D774" s="2"/>
      <c r="E774" s="3"/>
      <c r="F774" s="3"/>
      <c r="G774" s="3"/>
      <c r="H774" s="3"/>
      <c r="I774" s="2"/>
      <c r="J774" s="2"/>
      <c r="K774" s="2"/>
      <c r="L774" s="3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 customHeight="1" x14ac:dyDescent="0.2">
      <c r="A775" s="2"/>
      <c r="B775" s="2"/>
      <c r="C775" s="2"/>
      <c r="D775" s="2"/>
      <c r="E775" s="3"/>
      <c r="F775" s="3"/>
      <c r="G775" s="3"/>
      <c r="H775" s="3"/>
      <c r="I775" s="2"/>
      <c r="J775" s="2"/>
      <c r="K775" s="2"/>
      <c r="L775" s="3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 customHeight="1" x14ac:dyDescent="0.2">
      <c r="A776" s="2"/>
      <c r="B776" s="2"/>
      <c r="C776" s="2"/>
      <c r="D776" s="2"/>
      <c r="E776" s="3"/>
      <c r="F776" s="3"/>
      <c r="G776" s="3"/>
      <c r="H776" s="3"/>
      <c r="I776" s="2"/>
      <c r="J776" s="2"/>
      <c r="K776" s="2"/>
      <c r="L776" s="3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 customHeight="1" x14ac:dyDescent="0.2">
      <c r="A777" s="2"/>
      <c r="B777" s="2"/>
      <c r="C777" s="2"/>
      <c r="D777" s="2"/>
      <c r="E777" s="3"/>
      <c r="F777" s="3"/>
      <c r="G777" s="3"/>
      <c r="H777" s="3"/>
      <c r="I777" s="2"/>
      <c r="J777" s="2"/>
      <c r="K777" s="2"/>
      <c r="L777" s="3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 customHeight="1" x14ac:dyDescent="0.2">
      <c r="A778" s="2"/>
      <c r="B778" s="2"/>
      <c r="C778" s="2"/>
      <c r="D778" s="2"/>
      <c r="E778" s="3"/>
      <c r="F778" s="3"/>
      <c r="G778" s="3"/>
      <c r="H778" s="3"/>
      <c r="I778" s="2"/>
      <c r="J778" s="2"/>
      <c r="K778" s="2"/>
      <c r="L778" s="3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 customHeight="1" x14ac:dyDescent="0.2">
      <c r="A779" s="2"/>
      <c r="B779" s="2"/>
      <c r="C779" s="2"/>
      <c r="D779" s="2"/>
      <c r="E779" s="3"/>
      <c r="F779" s="3"/>
      <c r="G779" s="3"/>
      <c r="H779" s="3"/>
      <c r="I779" s="2"/>
      <c r="J779" s="2"/>
      <c r="K779" s="2"/>
      <c r="L779" s="3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 customHeight="1" x14ac:dyDescent="0.2">
      <c r="A780" s="2"/>
      <c r="B780" s="2"/>
      <c r="C780" s="2"/>
      <c r="D780" s="2"/>
      <c r="E780" s="3"/>
      <c r="F780" s="3"/>
      <c r="G780" s="3"/>
      <c r="H780" s="3"/>
      <c r="I780" s="2"/>
      <c r="J780" s="2"/>
      <c r="K780" s="2"/>
      <c r="L780" s="3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 customHeight="1" x14ac:dyDescent="0.2">
      <c r="A781" s="2"/>
      <c r="B781" s="2"/>
      <c r="C781" s="2"/>
      <c r="D781" s="2"/>
      <c r="E781" s="3"/>
      <c r="F781" s="3"/>
      <c r="G781" s="3"/>
      <c r="H781" s="3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 customHeight="1" x14ac:dyDescent="0.2">
      <c r="A782" s="2"/>
      <c r="B782" s="2"/>
      <c r="C782" s="2"/>
      <c r="D782" s="2"/>
      <c r="E782" s="3"/>
      <c r="F782" s="3"/>
      <c r="G782" s="3"/>
      <c r="H782" s="3"/>
      <c r="I782" s="2"/>
      <c r="J782" s="2"/>
      <c r="K782" s="2"/>
      <c r="L782" s="3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 customHeight="1" x14ac:dyDescent="0.2">
      <c r="A783" s="2"/>
      <c r="B783" s="2"/>
      <c r="C783" s="2"/>
      <c r="D783" s="2"/>
      <c r="E783" s="3"/>
      <c r="F783" s="3"/>
      <c r="G783" s="3"/>
      <c r="H783" s="3"/>
      <c r="I783" s="2"/>
      <c r="J783" s="2"/>
      <c r="K783" s="2"/>
      <c r="L783" s="3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 customHeight="1" x14ac:dyDescent="0.2">
      <c r="A784" s="2"/>
      <c r="B784" s="2"/>
      <c r="C784" s="2"/>
      <c r="D784" s="2"/>
      <c r="E784" s="3"/>
      <c r="F784" s="3"/>
      <c r="G784" s="3"/>
      <c r="H784" s="3"/>
      <c r="I784" s="2"/>
      <c r="J784" s="2"/>
      <c r="K784" s="2"/>
      <c r="L784" s="3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 customHeight="1" x14ac:dyDescent="0.2">
      <c r="A785" s="2"/>
      <c r="B785" s="2"/>
      <c r="C785" s="2"/>
      <c r="D785" s="2"/>
      <c r="E785" s="3"/>
      <c r="F785" s="3"/>
      <c r="G785" s="3"/>
      <c r="H785" s="3"/>
      <c r="I785" s="2"/>
      <c r="J785" s="2"/>
      <c r="K785" s="2"/>
      <c r="L785" s="3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 customHeight="1" x14ac:dyDescent="0.2">
      <c r="A786" s="2"/>
      <c r="B786" s="2"/>
      <c r="C786" s="2"/>
      <c r="D786" s="2"/>
      <c r="E786" s="3"/>
      <c r="F786" s="3"/>
      <c r="G786" s="3"/>
      <c r="H786" s="3"/>
      <c r="I786" s="2"/>
      <c r="J786" s="2"/>
      <c r="K786" s="2"/>
      <c r="L786" s="3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 customHeight="1" x14ac:dyDescent="0.2">
      <c r="A787" s="2"/>
      <c r="B787" s="2"/>
      <c r="C787" s="2"/>
      <c r="D787" s="2"/>
      <c r="E787" s="3"/>
      <c r="F787" s="3"/>
      <c r="G787" s="3"/>
      <c r="H787" s="3"/>
      <c r="I787" s="2"/>
      <c r="J787" s="2"/>
      <c r="K787" s="2"/>
      <c r="L787" s="3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 customHeight="1" x14ac:dyDescent="0.2">
      <c r="A788" s="2"/>
      <c r="B788" s="2"/>
      <c r="C788" s="2"/>
      <c r="D788" s="2"/>
      <c r="E788" s="3"/>
      <c r="F788" s="3"/>
      <c r="G788" s="3"/>
      <c r="H788" s="3"/>
      <c r="I788" s="2"/>
      <c r="J788" s="2"/>
      <c r="K788" s="2"/>
      <c r="L788" s="3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 customHeight="1" x14ac:dyDescent="0.2">
      <c r="A789" s="2"/>
      <c r="B789" s="2"/>
      <c r="C789" s="2"/>
      <c r="D789" s="2"/>
      <c r="E789" s="3"/>
      <c r="F789" s="3"/>
      <c r="G789" s="3"/>
      <c r="H789" s="3"/>
      <c r="I789" s="2"/>
      <c r="J789" s="2"/>
      <c r="K789" s="2"/>
      <c r="L789" s="3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 customHeight="1" x14ac:dyDescent="0.2">
      <c r="A790" s="2"/>
      <c r="B790" s="2"/>
      <c r="C790" s="2"/>
      <c r="D790" s="2"/>
      <c r="E790" s="3"/>
      <c r="F790" s="3"/>
      <c r="G790" s="3"/>
      <c r="H790" s="3"/>
      <c r="I790" s="2"/>
      <c r="J790" s="2"/>
      <c r="K790" s="2"/>
      <c r="L790" s="3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 customHeight="1" x14ac:dyDescent="0.2">
      <c r="A791" s="2"/>
      <c r="B791" s="2"/>
      <c r="C791" s="2"/>
      <c r="D791" s="2"/>
      <c r="E791" s="3"/>
      <c r="F791" s="3"/>
      <c r="G791" s="3"/>
      <c r="H791" s="3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 customHeight="1" x14ac:dyDescent="0.2">
      <c r="A792" s="2"/>
      <c r="B792" s="2"/>
      <c r="C792" s="2"/>
      <c r="D792" s="2"/>
      <c r="E792" s="3"/>
      <c r="F792" s="3"/>
      <c r="G792" s="3"/>
      <c r="H792" s="3"/>
      <c r="I792" s="2"/>
      <c r="J792" s="2"/>
      <c r="K792" s="2"/>
      <c r="L792" s="3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 customHeight="1" x14ac:dyDescent="0.2">
      <c r="A793" s="2"/>
      <c r="B793" s="2"/>
      <c r="C793" s="2"/>
      <c r="D793" s="2"/>
      <c r="E793" s="3"/>
      <c r="F793" s="3"/>
      <c r="G793" s="3"/>
      <c r="H793" s="3"/>
      <c r="I793" s="2"/>
      <c r="J793" s="2"/>
      <c r="K793" s="2"/>
      <c r="L793" s="3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 customHeight="1" x14ac:dyDescent="0.2">
      <c r="A794" s="2"/>
      <c r="B794" s="2"/>
      <c r="C794" s="2"/>
      <c r="D794" s="2"/>
      <c r="E794" s="3"/>
      <c r="F794" s="3"/>
      <c r="G794" s="3"/>
      <c r="H794" s="3"/>
      <c r="I794" s="2"/>
      <c r="J794" s="2"/>
      <c r="K794" s="2"/>
      <c r="L794" s="3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 customHeight="1" x14ac:dyDescent="0.2">
      <c r="A795" s="2"/>
      <c r="B795" s="2"/>
      <c r="C795" s="2"/>
      <c r="D795" s="2"/>
      <c r="E795" s="3"/>
      <c r="F795" s="3"/>
      <c r="G795" s="3"/>
      <c r="H795" s="3"/>
      <c r="I795" s="2"/>
      <c r="J795" s="2"/>
      <c r="K795" s="2"/>
      <c r="L795" s="3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 customHeight="1" x14ac:dyDescent="0.2">
      <c r="A796" s="2"/>
      <c r="B796" s="2"/>
      <c r="C796" s="2"/>
      <c r="D796" s="2"/>
      <c r="E796" s="3"/>
      <c r="F796" s="3"/>
      <c r="G796" s="3"/>
      <c r="H796" s="3"/>
      <c r="I796" s="2"/>
      <c r="J796" s="2"/>
      <c r="K796" s="2"/>
      <c r="L796" s="3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 customHeight="1" x14ac:dyDescent="0.2">
      <c r="A797" s="2"/>
      <c r="B797" s="2"/>
      <c r="C797" s="2"/>
      <c r="D797" s="2"/>
      <c r="E797" s="3"/>
      <c r="F797" s="3"/>
      <c r="G797" s="3"/>
      <c r="H797" s="3"/>
      <c r="I797" s="2"/>
      <c r="J797" s="2"/>
      <c r="K797" s="2"/>
      <c r="L797" s="3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 customHeight="1" x14ac:dyDescent="0.2">
      <c r="A798" s="2"/>
      <c r="B798" s="2"/>
      <c r="C798" s="2"/>
      <c r="D798" s="2"/>
      <c r="E798" s="3"/>
      <c r="F798" s="3"/>
      <c r="G798" s="3"/>
      <c r="H798" s="3"/>
      <c r="I798" s="2"/>
      <c r="J798" s="2"/>
      <c r="K798" s="2"/>
      <c r="L798" s="3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 customHeight="1" x14ac:dyDescent="0.2">
      <c r="A799" s="2"/>
      <c r="B799" s="2"/>
      <c r="C799" s="2"/>
      <c r="D799" s="2"/>
      <c r="E799" s="3"/>
      <c r="F799" s="3"/>
      <c r="G799" s="3"/>
      <c r="H799" s="3"/>
      <c r="I799" s="2"/>
      <c r="J799" s="2"/>
      <c r="K799" s="2"/>
      <c r="L799" s="3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 customHeight="1" x14ac:dyDescent="0.2">
      <c r="A800" s="2"/>
      <c r="B800" s="2"/>
      <c r="C800" s="2"/>
      <c r="D800" s="2"/>
      <c r="E800" s="3"/>
      <c r="F800" s="3"/>
      <c r="G800" s="3"/>
      <c r="H800" s="3"/>
      <c r="I800" s="2"/>
      <c r="J800" s="2"/>
      <c r="K800" s="2"/>
      <c r="L800" s="3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 customHeight="1" x14ac:dyDescent="0.2">
      <c r="A801" s="2"/>
      <c r="B801" s="2"/>
      <c r="C801" s="2"/>
      <c r="D801" s="2"/>
      <c r="E801" s="3"/>
      <c r="F801" s="3"/>
      <c r="G801" s="3"/>
      <c r="H801" s="3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 customHeight="1" x14ac:dyDescent="0.2">
      <c r="A802" s="2"/>
      <c r="B802" s="2"/>
      <c r="C802" s="2"/>
      <c r="D802" s="2"/>
      <c r="E802" s="3"/>
      <c r="F802" s="3"/>
      <c r="G802" s="3"/>
      <c r="H802" s="3"/>
      <c r="I802" s="2"/>
      <c r="J802" s="2"/>
      <c r="K802" s="2"/>
      <c r="L802" s="3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 customHeight="1" x14ac:dyDescent="0.2">
      <c r="A803" s="2"/>
      <c r="B803" s="2"/>
      <c r="C803" s="2"/>
      <c r="D803" s="2"/>
      <c r="E803" s="3"/>
      <c r="F803" s="3"/>
      <c r="G803" s="3"/>
      <c r="H803" s="3"/>
      <c r="I803" s="2"/>
      <c r="J803" s="2"/>
      <c r="K803" s="2"/>
      <c r="L803" s="3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 customHeight="1" x14ac:dyDescent="0.2">
      <c r="A804" s="2"/>
      <c r="B804" s="2"/>
      <c r="C804" s="2"/>
      <c r="D804" s="2"/>
      <c r="E804" s="3"/>
      <c r="F804" s="3"/>
      <c r="G804" s="3"/>
      <c r="H804" s="3"/>
      <c r="I804" s="2"/>
      <c r="J804" s="2"/>
      <c r="K804" s="2"/>
      <c r="L804" s="3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 customHeight="1" x14ac:dyDescent="0.2">
      <c r="A805" s="2"/>
      <c r="B805" s="2"/>
      <c r="C805" s="2"/>
      <c r="D805" s="2"/>
      <c r="E805" s="3"/>
      <c r="F805" s="3"/>
      <c r="G805" s="3"/>
      <c r="H805" s="3"/>
      <c r="I805" s="2"/>
      <c r="J805" s="2"/>
      <c r="K805" s="2"/>
      <c r="L805" s="3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 customHeight="1" x14ac:dyDescent="0.2">
      <c r="A806" s="2"/>
      <c r="B806" s="2"/>
      <c r="C806" s="2"/>
      <c r="D806" s="2"/>
      <c r="E806" s="3"/>
      <c r="F806" s="3"/>
      <c r="G806" s="3"/>
      <c r="H806" s="3"/>
      <c r="I806" s="2"/>
      <c r="J806" s="2"/>
      <c r="K806" s="2"/>
      <c r="L806" s="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 customHeight="1" x14ac:dyDescent="0.2">
      <c r="A807" s="2"/>
      <c r="B807" s="2"/>
      <c r="C807" s="2"/>
      <c r="D807" s="2"/>
      <c r="E807" s="3"/>
      <c r="F807" s="3"/>
      <c r="G807" s="3"/>
      <c r="H807" s="3"/>
      <c r="I807" s="2"/>
      <c r="J807" s="2"/>
      <c r="K807" s="2"/>
      <c r="L807" s="3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 customHeight="1" x14ac:dyDescent="0.2">
      <c r="A808" s="2"/>
      <c r="B808" s="2"/>
      <c r="C808" s="2"/>
      <c r="D808" s="2"/>
      <c r="E808" s="3"/>
      <c r="F808" s="3"/>
      <c r="G808" s="3"/>
      <c r="H808" s="3"/>
      <c r="I808" s="2"/>
      <c r="J808" s="2"/>
      <c r="K808" s="2"/>
      <c r="L808" s="3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 customHeight="1" x14ac:dyDescent="0.2">
      <c r="A809" s="2"/>
      <c r="B809" s="2"/>
      <c r="C809" s="2"/>
      <c r="D809" s="2"/>
      <c r="E809" s="3"/>
      <c r="F809" s="3"/>
      <c r="G809" s="3"/>
      <c r="H809" s="3"/>
      <c r="I809" s="2"/>
      <c r="J809" s="2"/>
      <c r="K809" s="2"/>
      <c r="L809" s="3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 customHeight="1" x14ac:dyDescent="0.2">
      <c r="A810" s="2"/>
      <c r="B810" s="2"/>
      <c r="C810" s="2"/>
      <c r="D810" s="2"/>
      <c r="E810" s="3"/>
      <c r="F810" s="3"/>
      <c r="G810" s="3"/>
      <c r="H810" s="3"/>
      <c r="I810" s="2"/>
      <c r="J810" s="2"/>
      <c r="K810" s="2"/>
      <c r="L810" s="3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 customHeight="1" x14ac:dyDescent="0.2">
      <c r="A811" s="2"/>
      <c r="B811" s="2"/>
      <c r="C811" s="2"/>
      <c r="D811" s="2"/>
      <c r="E811" s="3"/>
      <c r="F811" s="3"/>
      <c r="G811" s="3"/>
      <c r="H811" s="3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 customHeight="1" x14ac:dyDescent="0.2">
      <c r="A812" s="2"/>
      <c r="B812" s="2"/>
      <c r="C812" s="2"/>
      <c r="D812" s="2"/>
      <c r="E812" s="3"/>
      <c r="F812" s="3"/>
      <c r="G812" s="3"/>
      <c r="H812" s="3"/>
      <c r="I812" s="2"/>
      <c r="J812" s="2"/>
      <c r="K812" s="2"/>
      <c r="L812" s="3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 customHeight="1" x14ac:dyDescent="0.2">
      <c r="A813" s="2"/>
      <c r="B813" s="2"/>
      <c r="C813" s="2"/>
      <c r="D813" s="2"/>
      <c r="E813" s="3"/>
      <c r="F813" s="3"/>
      <c r="G813" s="3"/>
      <c r="H813" s="3"/>
      <c r="I813" s="2"/>
      <c r="J813" s="2"/>
      <c r="K813" s="2"/>
      <c r="L813" s="3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 customHeight="1" x14ac:dyDescent="0.2">
      <c r="A814" s="2"/>
      <c r="B814" s="2"/>
      <c r="C814" s="2"/>
      <c r="D814" s="2"/>
      <c r="E814" s="3"/>
      <c r="F814" s="3"/>
      <c r="G814" s="3"/>
      <c r="H814" s="3"/>
      <c r="I814" s="2"/>
      <c r="J814" s="2"/>
      <c r="K814" s="2"/>
      <c r="L814" s="3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 customHeight="1" x14ac:dyDescent="0.2">
      <c r="A815" s="2"/>
      <c r="B815" s="2"/>
      <c r="C815" s="2"/>
      <c r="D815" s="2"/>
      <c r="E815" s="3"/>
      <c r="F815" s="3"/>
      <c r="G815" s="3"/>
      <c r="H815" s="3"/>
      <c r="I815" s="2"/>
      <c r="J815" s="2"/>
      <c r="K815" s="2"/>
      <c r="L815" s="3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 customHeight="1" x14ac:dyDescent="0.2">
      <c r="A816" s="2"/>
      <c r="B816" s="2"/>
      <c r="C816" s="2"/>
      <c r="D816" s="2"/>
      <c r="E816" s="3"/>
      <c r="F816" s="3"/>
      <c r="G816" s="3"/>
      <c r="H816" s="3"/>
      <c r="I816" s="2"/>
      <c r="J816" s="2"/>
      <c r="K816" s="2"/>
      <c r="L816" s="3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 customHeight="1" x14ac:dyDescent="0.2">
      <c r="A817" s="2"/>
      <c r="B817" s="2"/>
      <c r="C817" s="2"/>
      <c r="D817" s="2"/>
      <c r="E817" s="3"/>
      <c r="F817" s="3"/>
      <c r="G817" s="3"/>
      <c r="H817" s="3"/>
      <c r="I817" s="2"/>
      <c r="J817" s="2"/>
      <c r="K817" s="2"/>
      <c r="L817" s="3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 customHeight="1" x14ac:dyDescent="0.2">
      <c r="A818" s="2"/>
      <c r="B818" s="2"/>
      <c r="C818" s="2"/>
      <c r="D818" s="2"/>
      <c r="E818" s="3"/>
      <c r="F818" s="3"/>
      <c r="G818" s="3"/>
      <c r="H818" s="3"/>
      <c r="I818" s="2"/>
      <c r="J818" s="2"/>
      <c r="K818" s="2"/>
      <c r="L818" s="3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 customHeight="1" x14ac:dyDescent="0.2">
      <c r="A819" s="2"/>
      <c r="B819" s="2"/>
      <c r="C819" s="2"/>
      <c r="D819" s="2"/>
      <c r="E819" s="3"/>
      <c r="F819" s="3"/>
      <c r="G819" s="3"/>
      <c r="H819" s="3"/>
      <c r="I819" s="2"/>
      <c r="J819" s="2"/>
      <c r="K819" s="2"/>
      <c r="L819" s="3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 customHeight="1" x14ac:dyDescent="0.2">
      <c r="A820" s="2"/>
      <c r="B820" s="2"/>
      <c r="C820" s="2"/>
      <c r="D820" s="2"/>
      <c r="E820" s="3"/>
      <c r="F820" s="3"/>
      <c r="G820" s="3"/>
      <c r="H820" s="3"/>
      <c r="I820" s="2"/>
      <c r="J820" s="2"/>
      <c r="K820" s="2"/>
      <c r="L820" s="3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 customHeight="1" x14ac:dyDescent="0.2">
      <c r="A821" s="2"/>
      <c r="B821" s="2"/>
      <c r="C821" s="2"/>
      <c r="D821" s="2"/>
      <c r="E821" s="3"/>
      <c r="F821" s="3"/>
      <c r="G821" s="3"/>
      <c r="H821" s="3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 customHeight="1" x14ac:dyDescent="0.2">
      <c r="A822" s="2"/>
      <c r="B822" s="2"/>
      <c r="C822" s="2"/>
      <c r="D822" s="2"/>
      <c r="E822" s="3"/>
      <c r="F822" s="3"/>
      <c r="G822" s="3"/>
      <c r="H822" s="3"/>
      <c r="I822" s="2"/>
      <c r="J822" s="2"/>
      <c r="K822" s="2"/>
      <c r="L822" s="3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 customHeight="1" x14ac:dyDescent="0.2">
      <c r="A823" s="2"/>
      <c r="B823" s="2"/>
      <c r="C823" s="2"/>
      <c r="D823" s="2"/>
      <c r="E823" s="3"/>
      <c r="F823" s="3"/>
      <c r="G823" s="3"/>
      <c r="H823" s="3"/>
      <c r="I823" s="2"/>
      <c r="J823" s="2"/>
      <c r="K823" s="2"/>
      <c r="L823" s="3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 customHeight="1" x14ac:dyDescent="0.2">
      <c r="A824" s="2"/>
      <c r="B824" s="2"/>
      <c r="C824" s="2"/>
      <c r="D824" s="2"/>
      <c r="E824" s="3"/>
      <c r="F824" s="3"/>
      <c r="G824" s="3"/>
      <c r="H824" s="3"/>
      <c r="I824" s="2"/>
      <c r="J824" s="2"/>
      <c r="K824" s="2"/>
      <c r="L824" s="3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 customHeight="1" x14ac:dyDescent="0.2">
      <c r="A825" s="2"/>
      <c r="B825" s="2"/>
      <c r="C825" s="2"/>
      <c r="D825" s="2"/>
      <c r="E825" s="3"/>
      <c r="F825" s="3"/>
      <c r="G825" s="3"/>
      <c r="H825" s="3"/>
      <c r="I825" s="2"/>
      <c r="J825" s="2"/>
      <c r="K825" s="2"/>
      <c r="L825" s="3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 customHeight="1" x14ac:dyDescent="0.2">
      <c r="A826" s="2"/>
      <c r="B826" s="2"/>
      <c r="C826" s="2"/>
      <c r="D826" s="2"/>
      <c r="E826" s="3"/>
      <c r="F826" s="3"/>
      <c r="G826" s="3"/>
      <c r="H826" s="3"/>
      <c r="I826" s="2"/>
      <c r="J826" s="2"/>
      <c r="K826" s="2"/>
      <c r="L826" s="3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 customHeight="1" x14ac:dyDescent="0.2">
      <c r="A827" s="2"/>
      <c r="B827" s="2"/>
      <c r="C827" s="2"/>
      <c r="D827" s="2"/>
      <c r="E827" s="3"/>
      <c r="F827" s="3"/>
      <c r="G827" s="3"/>
      <c r="H827" s="3"/>
      <c r="I827" s="2"/>
      <c r="J827" s="2"/>
      <c r="K827" s="2"/>
      <c r="L827" s="3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 customHeight="1" x14ac:dyDescent="0.2">
      <c r="A828" s="2"/>
      <c r="B828" s="2"/>
      <c r="C828" s="2"/>
      <c r="D828" s="2"/>
      <c r="E828" s="3"/>
      <c r="F828" s="3"/>
      <c r="G828" s="3"/>
      <c r="H828" s="3"/>
      <c r="I828" s="2"/>
      <c r="J828" s="2"/>
      <c r="K828" s="2"/>
      <c r="L828" s="3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 customHeight="1" x14ac:dyDescent="0.2">
      <c r="A829" s="2"/>
      <c r="B829" s="2"/>
      <c r="C829" s="2"/>
      <c r="D829" s="2"/>
      <c r="E829" s="3"/>
      <c r="F829" s="3"/>
      <c r="G829" s="3"/>
      <c r="H829" s="3"/>
      <c r="I829" s="2"/>
      <c r="J829" s="2"/>
      <c r="K829" s="2"/>
      <c r="L829" s="3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 customHeight="1" x14ac:dyDescent="0.2">
      <c r="A830" s="2"/>
      <c r="B830" s="2"/>
      <c r="C830" s="2"/>
      <c r="D830" s="2"/>
      <c r="E830" s="3"/>
      <c r="F830" s="3"/>
      <c r="G830" s="3"/>
      <c r="H830" s="3"/>
      <c r="I830" s="2"/>
      <c r="J830" s="2"/>
      <c r="K830" s="2"/>
      <c r="L830" s="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 customHeight="1" x14ac:dyDescent="0.2">
      <c r="A831" s="2"/>
      <c r="B831" s="2"/>
      <c r="C831" s="2"/>
      <c r="D831" s="2"/>
      <c r="E831" s="3"/>
      <c r="F831" s="3"/>
      <c r="G831" s="3"/>
      <c r="H831" s="3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 customHeight="1" x14ac:dyDescent="0.2">
      <c r="A832" s="2"/>
      <c r="B832" s="2"/>
      <c r="C832" s="2"/>
      <c r="D832" s="2"/>
      <c r="E832" s="3"/>
      <c r="F832" s="3"/>
      <c r="G832" s="3"/>
      <c r="H832" s="3"/>
      <c r="I832" s="2"/>
      <c r="J832" s="2"/>
      <c r="K832" s="2"/>
      <c r="L832" s="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 customHeight="1" x14ac:dyDescent="0.2">
      <c r="A833" s="2"/>
      <c r="B833" s="2"/>
      <c r="C833" s="2"/>
      <c r="D833" s="2"/>
      <c r="E833" s="3"/>
      <c r="F833" s="3"/>
      <c r="G833" s="3"/>
      <c r="H833" s="3"/>
      <c r="I833" s="2"/>
      <c r="J833" s="2"/>
      <c r="K833" s="2"/>
      <c r="L833" s="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 customHeight="1" x14ac:dyDescent="0.2">
      <c r="A834" s="2"/>
      <c r="B834" s="2"/>
      <c r="C834" s="2"/>
      <c r="D834" s="2"/>
      <c r="E834" s="3"/>
      <c r="F834" s="3"/>
      <c r="G834" s="3"/>
      <c r="H834" s="3"/>
      <c r="I834" s="2"/>
      <c r="J834" s="2"/>
      <c r="K834" s="2"/>
      <c r="L834" s="3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 customHeight="1" x14ac:dyDescent="0.2">
      <c r="A835" s="2"/>
      <c r="B835" s="2"/>
      <c r="C835" s="2"/>
      <c r="D835" s="2"/>
      <c r="E835" s="3"/>
      <c r="F835" s="3"/>
      <c r="G835" s="3"/>
      <c r="H835" s="3"/>
      <c r="I835" s="2"/>
      <c r="J835" s="2"/>
      <c r="K835" s="2"/>
      <c r="L835" s="3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 customHeight="1" x14ac:dyDescent="0.2">
      <c r="A836" s="2"/>
      <c r="B836" s="2"/>
      <c r="C836" s="2"/>
      <c r="D836" s="2"/>
      <c r="E836" s="3"/>
      <c r="F836" s="3"/>
      <c r="G836" s="3"/>
      <c r="H836" s="3"/>
      <c r="I836" s="2"/>
      <c r="J836" s="2"/>
      <c r="K836" s="2"/>
      <c r="L836" s="3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 customHeight="1" x14ac:dyDescent="0.2">
      <c r="A837" s="2"/>
      <c r="B837" s="2"/>
      <c r="C837" s="2"/>
      <c r="D837" s="2"/>
      <c r="E837" s="3"/>
      <c r="F837" s="3"/>
      <c r="G837" s="3"/>
      <c r="H837" s="3"/>
      <c r="I837" s="2"/>
      <c r="J837" s="2"/>
      <c r="K837" s="2"/>
      <c r="L837" s="3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 customHeight="1" x14ac:dyDescent="0.2">
      <c r="A838" s="2"/>
      <c r="B838" s="2"/>
      <c r="C838" s="2"/>
      <c r="D838" s="2"/>
      <c r="E838" s="3"/>
      <c r="F838" s="3"/>
      <c r="G838" s="3"/>
      <c r="H838" s="3"/>
      <c r="I838" s="2"/>
      <c r="J838" s="2"/>
      <c r="K838" s="2"/>
      <c r="L838" s="3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 customHeight="1" x14ac:dyDescent="0.2">
      <c r="A839" s="2"/>
      <c r="B839" s="2"/>
      <c r="C839" s="2"/>
      <c r="D839" s="2"/>
      <c r="E839" s="3"/>
      <c r="F839" s="3"/>
      <c r="G839" s="3"/>
      <c r="H839" s="3"/>
      <c r="I839" s="2"/>
      <c r="J839" s="2"/>
      <c r="K839" s="2"/>
      <c r="L839" s="3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 customHeight="1" x14ac:dyDescent="0.2">
      <c r="A840" s="2"/>
      <c r="B840" s="2"/>
      <c r="C840" s="2"/>
      <c r="D840" s="2"/>
      <c r="E840" s="3"/>
      <c r="F840" s="3"/>
      <c r="G840" s="3"/>
      <c r="H840" s="3"/>
      <c r="I840" s="2"/>
      <c r="J840" s="2"/>
      <c r="K840" s="2"/>
      <c r="L840" s="3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 customHeight="1" x14ac:dyDescent="0.2">
      <c r="A841" s="2"/>
      <c r="B841" s="2"/>
      <c r="C841" s="2"/>
      <c r="D841" s="2"/>
      <c r="E841" s="3"/>
      <c r="F841" s="3"/>
      <c r="G841" s="3"/>
      <c r="H841" s="3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 customHeight="1" x14ac:dyDescent="0.2">
      <c r="A842" s="2"/>
      <c r="B842" s="2"/>
      <c r="C842" s="2"/>
      <c r="D842" s="2"/>
      <c r="E842" s="3"/>
      <c r="F842" s="3"/>
      <c r="G842" s="3"/>
      <c r="H842" s="3"/>
      <c r="I842" s="2"/>
      <c r="J842" s="2"/>
      <c r="K842" s="2"/>
      <c r="L842" s="3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 customHeight="1" x14ac:dyDescent="0.2">
      <c r="A843" s="2"/>
      <c r="B843" s="2"/>
      <c r="C843" s="2"/>
      <c r="D843" s="2"/>
      <c r="E843" s="3"/>
      <c r="F843" s="3"/>
      <c r="G843" s="3"/>
      <c r="H843" s="3"/>
      <c r="I843" s="2"/>
      <c r="J843" s="2"/>
      <c r="K843" s="2"/>
      <c r="L843" s="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 customHeight="1" x14ac:dyDescent="0.2">
      <c r="A844" s="2"/>
      <c r="B844" s="2"/>
      <c r="C844" s="2"/>
      <c r="D844" s="2"/>
      <c r="E844" s="3"/>
      <c r="F844" s="3"/>
      <c r="G844" s="3"/>
      <c r="H844" s="3"/>
      <c r="I844" s="2"/>
      <c r="J844" s="2"/>
      <c r="K844" s="2"/>
      <c r="L844" s="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 customHeight="1" x14ac:dyDescent="0.2">
      <c r="A845" s="2"/>
      <c r="B845" s="2"/>
      <c r="C845" s="2"/>
      <c r="D845" s="2"/>
      <c r="E845" s="3"/>
      <c r="F845" s="3"/>
      <c r="G845" s="3"/>
      <c r="H845" s="3"/>
      <c r="I845" s="2"/>
      <c r="J845" s="2"/>
      <c r="K845" s="2"/>
      <c r="L845" s="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 customHeight="1" x14ac:dyDescent="0.2">
      <c r="A846" s="2"/>
      <c r="B846" s="2"/>
      <c r="C846" s="2"/>
      <c r="D846" s="2"/>
      <c r="E846" s="3"/>
      <c r="F846" s="3"/>
      <c r="G846" s="3"/>
      <c r="H846" s="3"/>
      <c r="I846" s="2"/>
      <c r="J846" s="2"/>
      <c r="K846" s="2"/>
      <c r="L846" s="3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 customHeight="1" x14ac:dyDescent="0.2">
      <c r="A847" s="2"/>
      <c r="B847" s="2"/>
      <c r="C847" s="2"/>
      <c r="D847" s="2"/>
      <c r="E847" s="3"/>
      <c r="F847" s="3"/>
      <c r="G847" s="3"/>
      <c r="H847" s="3"/>
      <c r="I847" s="2"/>
      <c r="J847" s="2"/>
      <c r="K847" s="2"/>
      <c r="L847" s="3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 customHeight="1" x14ac:dyDescent="0.2">
      <c r="A848" s="2"/>
      <c r="B848" s="2"/>
      <c r="C848" s="2"/>
      <c r="D848" s="2"/>
      <c r="E848" s="3"/>
      <c r="F848" s="3"/>
      <c r="G848" s="3"/>
      <c r="H848" s="3"/>
      <c r="I848" s="2"/>
      <c r="J848" s="2"/>
      <c r="K848" s="2"/>
      <c r="L848" s="3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 customHeight="1" x14ac:dyDescent="0.2">
      <c r="A849" s="2"/>
      <c r="B849" s="2"/>
      <c r="C849" s="2"/>
      <c r="D849" s="2"/>
      <c r="E849" s="3"/>
      <c r="F849" s="3"/>
      <c r="G849" s="3"/>
      <c r="H849" s="3"/>
      <c r="I849" s="2"/>
      <c r="J849" s="2"/>
      <c r="K849" s="2"/>
      <c r="L849" s="3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 customHeight="1" x14ac:dyDescent="0.2">
      <c r="A850" s="2"/>
      <c r="B850" s="2"/>
      <c r="C850" s="2"/>
      <c r="D850" s="2"/>
      <c r="E850" s="3"/>
      <c r="F850" s="3"/>
      <c r="G850" s="3"/>
      <c r="H850" s="3"/>
      <c r="I850" s="2"/>
      <c r="J850" s="2"/>
      <c r="K850" s="2"/>
      <c r="L850" s="3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 customHeight="1" x14ac:dyDescent="0.2">
      <c r="A851" s="2"/>
      <c r="B851" s="2"/>
      <c r="C851" s="2"/>
      <c r="D851" s="2"/>
      <c r="E851" s="3"/>
      <c r="F851" s="3"/>
      <c r="G851" s="3"/>
      <c r="H851" s="3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 customHeight="1" x14ac:dyDescent="0.2">
      <c r="A852" s="2"/>
      <c r="B852" s="2"/>
      <c r="C852" s="2"/>
      <c r="D852" s="2"/>
      <c r="E852" s="3"/>
      <c r="F852" s="3"/>
      <c r="G852" s="3"/>
      <c r="H852" s="3"/>
      <c r="I852" s="2"/>
      <c r="J852" s="2"/>
      <c r="K852" s="2"/>
      <c r="L852" s="3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 customHeight="1" x14ac:dyDescent="0.2">
      <c r="A853" s="2"/>
      <c r="B853" s="2"/>
      <c r="C853" s="2"/>
      <c r="D853" s="2"/>
      <c r="E853" s="3"/>
      <c r="F853" s="3"/>
      <c r="G853" s="3"/>
      <c r="H853" s="3"/>
      <c r="I853" s="2"/>
      <c r="J853" s="2"/>
      <c r="K853" s="2"/>
      <c r="L853" s="3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 customHeight="1" x14ac:dyDescent="0.2">
      <c r="A854" s="2"/>
      <c r="B854" s="2"/>
      <c r="C854" s="2"/>
      <c r="D854" s="2"/>
      <c r="E854" s="3"/>
      <c r="F854" s="3"/>
      <c r="G854" s="3"/>
      <c r="H854" s="3"/>
      <c r="I854" s="2"/>
      <c r="J854" s="2"/>
      <c r="K854" s="2"/>
      <c r="L854" s="3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 customHeight="1" x14ac:dyDescent="0.2">
      <c r="A855" s="2"/>
      <c r="B855" s="2"/>
      <c r="C855" s="2"/>
      <c r="D855" s="2"/>
      <c r="E855" s="3"/>
      <c r="F855" s="3"/>
      <c r="G855" s="3"/>
      <c r="H855" s="3"/>
      <c r="I855" s="2"/>
      <c r="J855" s="2"/>
      <c r="K855" s="2"/>
      <c r="L855" s="3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 customHeight="1" x14ac:dyDescent="0.2">
      <c r="A856" s="2"/>
      <c r="B856" s="2"/>
      <c r="C856" s="2"/>
      <c r="D856" s="2"/>
      <c r="E856" s="3"/>
      <c r="F856" s="3"/>
      <c r="G856" s="3"/>
      <c r="H856" s="3"/>
      <c r="I856" s="2"/>
      <c r="J856" s="2"/>
      <c r="K856" s="2"/>
      <c r="L856" s="3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 customHeight="1" x14ac:dyDescent="0.2">
      <c r="A857" s="2"/>
      <c r="B857" s="2"/>
      <c r="C857" s="2"/>
      <c r="D857" s="2"/>
      <c r="E857" s="3"/>
      <c r="F857" s="3"/>
      <c r="G857" s="3"/>
      <c r="H857" s="3"/>
      <c r="I857" s="2"/>
      <c r="J857" s="2"/>
      <c r="K857" s="2"/>
      <c r="L857" s="3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 customHeight="1" x14ac:dyDescent="0.2">
      <c r="A858" s="2"/>
      <c r="B858" s="2"/>
      <c r="C858" s="2"/>
      <c r="D858" s="2"/>
      <c r="E858" s="3"/>
      <c r="F858" s="3"/>
      <c r="G858" s="3"/>
      <c r="H858" s="3"/>
      <c r="I858" s="2"/>
      <c r="J858" s="2"/>
      <c r="K858" s="2"/>
      <c r="L858" s="3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 customHeight="1" x14ac:dyDescent="0.2">
      <c r="A859" s="2"/>
      <c r="B859" s="2"/>
      <c r="C859" s="2"/>
      <c r="D859" s="2"/>
      <c r="E859" s="3"/>
      <c r="F859" s="3"/>
      <c r="G859" s="3"/>
      <c r="H859" s="3"/>
      <c r="I859" s="2"/>
      <c r="J859" s="2"/>
      <c r="K859" s="2"/>
      <c r="L859" s="3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 customHeight="1" x14ac:dyDescent="0.2">
      <c r="A860" s="2"/>
      <c r="B860" s="2"/>
      <c r="C860" s="2"/>
      <c r="D860" s="2"/>
      <c r="E860" s="3"/>
      <c r="F860" s="3"/>
      <c r="G860" s="3"/>
      <c r="H860" s="3"/>
      <c r="I860" s="2"/>
      <c r="J860" s="2"/>
      <c r="K860" s="2"/>
      <c r="L860" s="3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 customHeight="1" x14ac:dyDescent="0.2">
      <c r="A861" s="2"/>
      <c r="B861" s="2"/>
      <c r="C861" s="2"/>
      <c r="D861" s="2"/>
      <c r="E861" s="3"/>
      <c r="F861" s="3"/>
      <c r="G861" s="3"/>
      <c r="H861" s="3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 customHeight="1" x14ac:dyDescent="0.2">
      <c r="A862" s="2"/>
      <c r="B862" s="2"/>
      <c r="C862" s="2"/>
      <c r="D862" s="2"/>
      <c r="E862" s="3"/>
      <c r="F862" s="3"/>
      <c r="G862" s="3"/>
      <c r="H862" s="3"/>
      <c r="I862" s="2"/>
      <c r="J862" s="2"/>
      <c r="K862" s="2"/>
      <c r="L862" s="3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 customHeight="1" x14ac:dyDescent="0.2">
      <c r="A863" s="2"/>
      <c r="B863" s="2"/>
      <c r="C863" s="2"/>
      <c r="D863" s="2"/>
      <c r="E863" s="3"/>
      <c r="F863" s="3"/>
      <c r="G863" s="3"/>
      <c r="H863" s="3"/>
      <c r="I863" s="2"/>
      <c r="J863" s="2"/>
      <c r="K863" s="2"/>
      <c r="L863" s="3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 customHeight="1" x14ac:dyDescent="0.2">
      <c r="A864" s="2"/>
      <c r="B864" s="2"/>
      <c r="C864" s="2"/>
      <c r="D864" s="2"/>
      <c r="E864" s="3"/>
      <c r="F864" s="3"/>
      <c r="G864" s="3"/>
      <c r="H864" s="3"/>
      <c r="I864" s="2"/>
      <c r="J864" s="2"/>
      <c r="K864" s="2"/>
      <c r="L864" s="3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 customHeight="1" x14ac:dyDescent="0.2">
      <c r="A865" s="2"/>
      <c r="B865" s="2"/>
      <c r="C865" s="2"/>
      <c r="D865" s="2"/>
      <c r="E865" s="3"/>
      <c r="F865" s="3"/>
      <c r="G865" s="3"/>
      <c r="H865" s="3"/>
      <c r="I865" s="2"/>
      <c r="J865" s="2"/>
      <c r="K865" s="2"/>
      <c r="L865" s="3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 customHeight="1" x14ac:dyDescent="0.2">
      <c r="A866" s="2"/>
      <c r="B866" s="2"/>
      <c r="C866" s="2"/>
      <c r="D866" s="2"/>
      <c r="E866" s="3"/>
      <c r="F866" s="3"/>
      <c r="G866" s="3"/>
      <c r="H866" s="3"/>
      <c r="I866" s="2"/>
      <c r="J866" s="2"/>
      <c r="K866" s="2"/>
      <c r="L866" s="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 customHeight="1" x14ac:dyDescent="0.2">
      <c r="A867" s="2"/>
      <c r="B867" s="2"/>
      <c r="C867" s="2"/>
      <c r="D867" s="2"/>
      <c r="E867" s="3"/>
      <c r="F867" s="3"/>
      <c r="G867" s="3"/>
      <c r="H867" s="3"/>
      <c r="I867" s="2"/>
      <c r="J867" s="2"/>
      <c r="K867" s="2"/>
      <c r="L867" s="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 customHeight="1" x14ac:dyDescent="0.2">
      <c r="A868" s="2"/>
      <c r="B868" s="2"/>
      <c r="C868" s="2"/>
      <c r="D868" s="2"/>
      <c r="E868" s="3"/>
      <c r="F868" s="3"/>
      <c r="G868" s="3"/>
      <c r="H868" s="3"/>
      <c r="I868" s="2"/>
      <c r="J868" s="2"/>
      <c r="K868" s="2"/>
      <c r="L868" s="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 customHeight="1" x14ac:dyDescent="0.2">
      <c r="A869" s="2"/>
      <c r="B869" s="2"/>
      <c r="C869" s="2"/>
      <c r="D869" s="2"/>
      <c r="E869" s="3"/>
      <c r="F869" s="3"/>
      <c r="G869" s="3"/>
      <c r="H869" s="3"/>
      <c r="I869" s="2"/>
      <c r="J869" s="2"/>
      <c r="K869" s="2"/>
      <c r="L869" s="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 customHeight="1" x14ac:dyDescent="0.2">
      <c r="A870" s="2"/>
      <c r="B870" s="2"/>
      <c r="C870" s="2"/>
      <c r="D870" s="2"/>
      <c r="E870" s="3"/>
      <c r="F870" s="3"/>
      <c r="G870" s="3"/>
      <c r="H870" s="3"/>
      <c r="I870" s="2"/>
      <c r="J870" s="2"/>
      <c r="K870" s="2"/>
      <c r="L870" s="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 customHeight="1" x14ac:dyDescent="0.2">
      <c r="A871" s="2"/>
      <c r="B871" s="2"/>
      <c r="C871" s="2"/>
      <c r="D871" s="2"/>
      <c r="E871" s="3"/>
      <c r="F871" s="3"/>
      <c r="G871" s="3"/>
      <c r="H871" s="3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 customHeight="1" x14ac:dyDescent="0.2">
      <c r="A872" s="2"/>
      <c r="B872" s="2"/>
      <c r="C872" s="2"/>
      <c r="D872" s="2"/>
      <c r="E872" s="3"/>
      <c r="F872" s="3"/>
      <c r="G872" s="3"/>
      <c r="H872" s="3"/>
      <c r="I872" s="2"/>
      <c r="J872" s="2"/>
      <c r="K872" s="2"/>
      <c r="L872" s="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 customHeight="1" x14ac:dyDescent="0.2">
      <c r="A873" s="2"/>
      <c r="B873" s="2"/>
      <c r="C873" s="2"/>
      <c r="D873" s="2"/>
      <c r="E873" s="3"/>
      <c r="F873" s="3"/>
      <c r="G873" s="3"/>
      <c r="H873" s="3"/>
      <c r="I873" s="2"/>
      <c r="J873" s="2"/>
      <c r="K873" s="2"/>
      <c r="L873" s="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 customHeight="1" x14ac:dyDescent="0.2">
      <c r="A874" s="2"/>
      <c r="B874" s="2"/>
      <c r="C874" s="2"/>
      <c r="D874" s="2"/>
      <c r="E874" s="3"/>
      <c r="F874" s="3"/>
      <c r="G874" s="3"/>
      <c r="H874" s="3"/>
      <c r="I874" s="2"/>
      <c r="J874" s="2"/>
      <c r="K874" s="2"/>
      <c r="L874" s="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 customHeight="1" x14ac:dyDescent="0.2">
      <c r="A875" s="2"/>
      <c r="B875" s="2"/>
      <c r="C875" s="2"/>
      <c r="D875" s="2"/>
      <c r="E875" s="3"/>
      <c r="F875" s="3"/>
      <c r="G875" s="3"/>
      <c r="H875" s="3"/>
      <c r="I875" s="2"/>
      <c r="J875" s="2"/>
      <c r="K875" s="2"/>
      <c r="L875" s="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 customHeight="1" x14ac:dyDescent="0.2">
      <c r="A876" s="2"/>
      <c r="B876" s="2"/>
      <c r="C876" s="2"/>
      <c r="D876" s="2"/>
      <c r="E876" s="3"/>
      <c r="F876" s="3"/>
      <c r="G876" s="3"/>
      <c r="H876" s="3"/>
      <c r="I876" s="2"/>
      <c r="J876" s="2"/>
      <c r="K876" s="2"/>
      <c r="L876" s="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 customHeight="1" x14ac:dyDescent="0.2">
      <c r="A877" s="2"/>
      <c r="B877" s="2"/>
      <c r="C877" s="2"/>
      <c r="D877" s="2"/>
      <c r="E877" s="3"/>
      <c r="F877" s="3"/>
      <c r="G877" s="3"/>
      <c r="H877" s="3"/>
      <c r="I877" s="2"/>
      <c r="J877" s="2"/>
      <c r="K877" s="2"/>
      <c r="L877" s="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 customHeight="1" x14ac:dyDescent="0.2">
      <c r="A878" s="2"/>
      <c r="B878" s="2"/>
      <c r="C878" s="2"/>
      <c r="D878" s="2"/>
      <c r="E878" s="3"/>
      <c r="F878" s="3"/>
      <c r="G878" s="3"/>
      <c r="H878" s="3"/>
      <c r="I878" s="2"/>
      <c r="J878" s="2"/>
      <c r="K878" s="2"/>
      <c r="L878" s="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 customHeight="1" x14ac:dyDescent="0.2">
      <c r="A879" s="2"/>
      <c r="B879" s="2"/>
      <c r="C879" s="2"/>
      <c r="D879" s="2"/>
      <c r="E879" s="3"/>
      <c r="F879" s="3"/>
      <c r="G879" s="3"/>
      <c r="H879" s="3"/>
      <c r="I879" s="2"/>
      <c r="J879" s="2"/>
      <c r="K879" s="2"/>
      <c r="L879" s="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 customHeight="1" x14ac:dyDescent="0.2">
      <c r="A880" s="2"/>
      <c r="B880" s="2"/>
      <c r="C880" s="2"/>
      <c r="D880" s="2"/>
      <c r="E880" s="3"/>
      <c r="F880" s="3"/>
      <c r="G880" s="3"/>
      <c r="H880" s="3"/>
      <c r="I880" s="2"/>
      <c r="J880" s="2"/>
      <c r="K880" s="2"/>
      <c r="L880" s="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 customHeight="1" x14ac:dyDescent="0.2">
      <c r="A881" s="2"/>
      <c r="B881" s="2"/>
      <c r="C881" s="2"/>
      <c r="D881" s="2"/>
      <c r="E881" s="3"/>
      <c r="F881" s="3"/>
      <c r="G881" s="3"/>
      <c r="H881" s="3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 customHeight="1" x14ac:dyDescent="0.2">
      <c r="A882" s="2"/>
      <c r="B882" s="2"/>
      <c r="C882" s="2"/>
      <c r="D882" s="2"/>
      <c r="E882" s="3"/>
      <c r="F882" s="3"/>
      <c r="G882" s="3"/>
      <c r="H882" s="3"/>
      <c r="I882" s="2"/>
      <c r="J882" s="2"/>
      <c r="K882" s="2"/>
      <c r="L882" s="3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 customHeight="1" x14ac:dyDescent="0.2">
      <c r="A883" s="2"/>
      <c r="B883" s="2"/>
      <c r="C883" s="2"/>
      <c r="D883" s="2"/>
      <c r="E883" s="3"/>
      <c r="F883" s="3"/>
      <c r="G883" s="3"/>
      <c r="H883" s="3"/>
      <c r="I883" s="2"/>
      <c r="J883" s="2"/>
      <c r="K883" s="2"/>
      <c r="L883" s="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 customHeight="1" x14ac:dyDescent="0.2">
      <c r="A884" s="2"/>
      <c r="B884" s="2"/>
      <c r="C884" s="2"/>
      <c r="D884" s="2"/>
      <c r="E884" s="3"/>
      <c r="F884" s="3"/>
      <c r="G884" s="3"/>
      <c r="H884" s="3"/>
      <c r="I884" s="2"/>
      <c r="J884" s="2"/>
      <c r="K884" s="2"/>
      <c r="L884" s="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 customHeight="1" x14ac:dyDescent="0.2">
      <c r="A885" s="2"/>
      <c r="B885" s="2"/>
      <c r="C885" s="2"/>
      <c r="D885" s="2"/>
      <c r="E885" s="3"/>
      <c r="F885" s="3"/>
      <c r="G885" s="3"/>
      <c r="H885" s="3"/>
      <c r="I885" s="2"/>
      <c r="J885" s="2"/>
      <c r="K885" s="2"/>
      <c r="L885" s="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 customHeight="1" x14ac:dyDescent="0.2">
      <c r="A886" s="2"/>
      <c r="B886" s="2"/>
      <c r="C886" s="2"/>
      <c r="D886" s="2"/>
      <c r="E886" s="3"/>
      <c r="F886" s="3"/>
      <c r="G886" s="3"/>
      <c r="H886" s="3"/>
      <c r="I886" s="2"/>
      <c r="J886" s="2"/>
      <c r="K886" s="2"/>
      <c r="L886" s="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 customHeight="1" x14ac:dyDescent="0.2">
      <c r="A887" s="2"/>
      <c r="B887" s="2"/>
      <c r="C887" s="2"/>
      <c r="D887" s="2"/>
      <c r="E887" s="3"/>
      <c r="F887" s="3"/>
      <c r="G887" s="3"/>
      <c r="H887" s="3"/>
      <c r="I887" s="2"/>
      <c r="J887" s="2"/>
      <c r="K887" s="2"/>
      <c r="L887" s="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 customHeight="1" x14ac:dyDescent="0.2">
      <c r="A888" s="2"/>
      <c r="B888" s="2"/>
      <c r="C888" s="2"/>
      <c r="D888" s="2"/>
      <c r="E888" s="3"/>
      <c r="F888" s="3"/>
      <c r="G888" s="3"/>
      <c r="H888" s="3"/>
      <c r="I888" s="2"/>
      <c r="J888" s="2"/>
      <c r="K888" s="2"/>
      <c r="L888" s="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 customHeight="1" x14ac:dyDescent="0.2">
      <c r="A889" s="2"/>
      <c r="B889" s="2"/>
      <c r="C889" s="2"/>
      <c r="D889" s="2"/>
      <c r="E889" s="3"/>
      <c r="F889" s="3"/>
      <c r="G889" s="3"/>
      <c r="H889" s="3"/>
      <c r="I889" s="2"/>
      <c r="J889" s="2"/>
      <c r="K889" s="2"/>
      <c r="L889" s="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 customHeight="1" x14ac:dyDescent="0.2">
      <c r="A890" s="2"/>
      <c r="B890" s="2"/>
      <c r="C890" s="2"/>
      <c r="D890" s="2"/>
      <c r="E890" s="3"/>
      <c r="F890" s="3"/>
      <c r="G890" s="3"/>
      <c r="H890" s="3"/>
      <c r="I890" s="2"/>
      <c r="J890" s="2"/>
      <c r="K890" s="2"/>
      <c r="L890" s="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 customHeight="1" x14ac:dyDescent="0.2">
      <c r="A891" s="2"/>
      <c r="B891" s="2"/>
      <c r="C891" s="2"/>
      <c r="D891" s="2"/>
      <c r="E891" s="3"/>
      <c r="F891" s="3"/>
      <c r="G891" s="3"/>
      <c r="H891" s="3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 customHeight="1" x14ac:dyDescent="0.2">
      <c r="A892" s="2"/>
      <c r="B892" s="2"/>
      <c r="C892" s="2"/>
      <c r="D892" s="2"/>
      <c r="E892" s="3"/>
      <c r="F892" s="3"/>
      <c r="G892" s="3"/>
      <c r="H892" s="3"/>
      <c r="I892" s="2"/>
      <c r="J892" s="2"/>
      <c r="K892" s="2"/>
      <c r="L892" s="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 customHeight="1" x14ac:dyDescent="0.2">
      <c r="A893" s="2"/>
      <c r="B893" s="2"/>
      <c r="C893" s="2"/>
      <c r="D893" s="2"/>
      <c r="E893" s="3"/>
      <c r="F893" s="3"/>
      <c r="G893" s="3"/>
      <c r="H893" s="3"/>
      <c r="I893" s="2"/>
      <c r="J893" s="2"/>
      <c r="K893" s="2"/>
      <c r="L893" s="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 customHeight="1" x14ac:dyDescent="0.2">
      <c r="A894" s="2"/>
      <c r="B894" s="2"/>
      <c r="C894" s="2"/>
      <c r="D894" s="2"/>
      <c r="E894" s="3"/>
      <c r="F894" s="3"/>
      <c r="G894" s="3"/>
      <c r="H894" s="3"/>
      <c r="I894" s="2"/>
      <c r="J894" s="2"/>
      <c r="K894" s="2"/>
      <c r="L894" s="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 customHeight="1" x14ac:dyDescent="0.2">
      <c r="A895" s="2"/>
      <c r="B895" s="2"/>
      <c r="C895" s="2"/>
      <c r="D895" s="2"/>
      <c r="E895" s="3"/>
      <c r="F895" s="3"/>
      <c r="G895" s="3"/>
      <c r="H895" s="3"/>
      <c r="I895" s="2"/>
      <c r="J895" s="2"/>
      <c r="K895" s="2"/>
      <c r="L895" s="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 customHeight="1" x14ac:dyDescent="0.2">
      <c r="A896" s="2"/>
      <c r="B896" s="2"/>
      <c r="C896" s="2"/>
      <c r="D896" s="2"/>
      <c r="E896" s="3"/>
      <c r="F896" s="3"/>
      <c r="G896" s="3"/>
      <c r="H896" s="3"/>
      <c r="I896" s="2"/>
      <c r="J896" s="2"/>
      <c r="K896" s="2"/>
      <c r="L896" s="3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 customHeight="1" x14ac:dyDescent="0.2">
      <c r="A897" s="2"/>
      <c r="B897" s="2"/>
      <c r="C897" s="2"/>
      <c r="D897" s="2"/>
      <c r="E897" s="3"/>
      <c r="F897" s="3"/>
      <c r="G897" s="3"/>
      <c r="H897" s="3"/>
      <c r="I897" s="2"/>
      <c r="J897" s="2"/>
      <c r="K897" s="2"/>
      <c r="L897" s="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 customHeight="1" x14ac:dyDescent="0.2">
      <c r="A898" s="2"/>
      <c r="B898" s="2"/>
      <c r="C898" s="2"/>
      <c r="D898" s="2"/>
      <c r="E898" s="3"/>
      <c r="F898" s="3"/>
      <c r="G898" s="3"/>
      <c r="H898" s="3"/>
      <c r="I898" s="2"/>
      <c r="J898" s="2"/>
      <c r="K898" s="2"/>
      <c r="L898" s="3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 customHeight="1" x14ac:dyDescent="0.2">
      <c r="A899" s="2"/>
      <c r="B899" s="2"/>
      <c r="C899" s="2"/>
      <c r="D899" s="2"/>
      <c r="E899" s="3"/>
      <c r="F899" s="3"/>
      <c r="G899" s="3"/>
      <c r="H899" s="3"/>
      <c r="I899" s="2"/>
      <c r="J899" s="2"/>
      <c r="K899" s="2"/>
      <c r="L899" s="3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 customHeight="1" x14ac:dyDescent="0.2">
      <c r="A900" s="2"/>
      <c r="B900" s="2"/>
      <c r="C900" s="2"/>
      <c r="D900" s="2"/>
      <c r="E900" s="3"/>
      <c r="F900" s="3"/>
      <c r="G900" s="3"/>
      <c r="H900" s="3"/>
      <c r="I900" s="2"/>
      <c r="J900" s="2"/>
      <c r="K900" s="2"/>
      <c r="L900" s="3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 customHeight="1" x14ac:dyDescent="0.2">
      <c r="A901" s="2"/>
      <c r="B901" s="2"/>
      <c r="C901" s="2"/>
      <c r="D901" s="2"/>
      <c r="E901" s="3"/>
      <c r="F901" s="3"/>
      <c r="G901" s="3"/>
      <c r="H901" s="3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 customHeight="1" x14ac:dyDescent="0.2">
      <c r="A902" s="2"/>
      <c r="B902" s="2"/>
      <c r="C902" s="2"/>
      <c r="D902" s="2"/>
      <c r="E902" s="3"/>
      <c r="F902" s="3"/>
      <c r="G902" s="3"/>
      <c r="H902" s="3"/>
      <c r="I902" s="2"/>
      <c r="J902" s="2"/>
      <c r="K902" s="2"/>
      <c r="L902" s="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 customHeight="1" x14ac:dyDescent="0.2">
      <c r="A903" s="2"/>
      <c r="B903" s="2"/>
      <c r="C903" s="2"/>
      <c r="D903" s="2"/>
      <c r="E903" s="3"/>
      <c r="F903" s="3"/>
      <c r="G903" s="3"/>
      <c r="H903" s="3"/>
      <c r="I903" s="2"/>
      <c r="J903" s="2"/>
      <c r="K903" s="2"/>
      <c r="L903" s="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 customHeight="1" x14ac:dyDescent="0.2">
      <c r="A904" s="2"/>
      <c r="B904" s="2"/>
      <c r="C904" s="2"/>
      <c r="D904" s="2"/>
      <c r="E904" s="3"/>
      <c r="F904" s="3"/>
      <c r="G904" s="3"/>
      <c r="H904" s="3"/>
      <c r="I904" s="2"/>
      <c r="J904" s="2"/>
      <c r="K904" s="2"/>
      <c r="L904" s="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 customHeight="1" x14ac:dyDescent="0.2">
      <c r="A905" s="2"/>
      <c r="B905" s="2"/>
      <c r="C905" s="2"/>
      <c r="D905" s="2"/>
      <c r="E905" s="3"/>
      <c r="F905" s="3"/>
      <c r="G905" s="3"/>
      <c r="H905" s="3"/>
      <c r="I905" s="2"/>
      <c r="J905" s="2"/>
      <c r="K905" s="2"/>
      <c r="L905" s="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 customHeight="1" x14ac:dyDescent="0.2">
      <c r="A906" s="2"/>
      <c r="B906" s="2"/>
      <c r="C906" s="2"/>
      <c r="D906" s="2"/>
      <c r="E906" s="3"/>
      <c r="F906" s="3"/>
      <c r="G906" s="3"/>
      <c r="H906" s="3"/>
      <c r="I906" s="2"/>
      <c r="J906" s="2"/>
      <c r="K906" s="2"/>
      <c r="L906" s="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 customHeight="1" x14ac:dyDescent="0.2">
      <c r="A907" s="2"/>
      <c r="B907" s="2"/>
      <c r="C907" s="2"/>
      <c r="D907" s="2"/>
      <c r="E907" s="3"/>
      <c r="F907" s="3"/>
      <c r="G907" s="3"/>
      <c r="H907" s="3"/>
      <c r="I907" s="2"/>
      <c r="J907" s="2"/>
      <c r="K907" s="2"/>
      <c r="L907" s="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 customHeight="1" x14ac:dyDescent="0.2">
      <c r="A908" s="2"/>
      <c r="B908" s="2"/>
      <c r="C908" s="2"/>
      <c r="D908" s="2"/>
      <c r="E908" s="3"/>
      <c r="F908" s="3"/>
      <c r="G908" s="3"/>
      <c r="H908" s="3"/>
      <c r="I908" s="2"/>
      <c r="J908" s="2"/>
      <c r="K908" s="2"/>
      <c r="L908" s="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 customHeight="1" x14ac:dyDescent="0.2">
      <c r="A909" s="2"/>
      <c r="B909" s="2"/>
      <c r="C909" s="2"/>
      <c r="D909" s="2"/>
      <c r="E909" s="3"/>
      <c r="F909" s="3"/>
      <c r="G909" s="3"/>
      <c r="H909" s="3"/>
      <c r="I909" s="2"/>
      <c r="J909" s="2"/>
      <c r="K909" s="2"/>
      <c r="L909" s="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 customHeight="1" x14ac:dyDescent="0.2">
      <c r="A910" s="2"/>
      <c r="B910" s="2"/>
      <c r="C910" s="2"/>
      <c r="D910" s="2"/>
      <c r="E910" s="3"/>
      <c r="F910" s="3"/>
      <c r="G910" s="3"/>
      <c r="H910" s="3"/>
      <c r="I910" s="2"/>
      <c r="J910" s="2"/>
      <c r="K910" s="2"/>
      <c r="L910" s="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 customHeight="1" x14ac:dyDescent="0.2">
      <c r="A911" s="2"/>
      <c r="B911" s="2"/>
      <c r="C911" s="2"/>
      <c r="D911" s="2"/>
      <c r="E911" s="3"/>
      <c r="F911" s="3"/>
      <c r="G911" s="3"/>
      <c r="H911" s="3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 customHeight="1" x14ac:dyDescent="0.2">
      <c r="A912" s="2"/>
      <c r="B912" s="2"/>
      <c r="C912" s="2"/>
      <c r="D912" s="2"/>
      <c r="E912" s="3"/>
      <c r="F912" s="3"/>
      <c r="G912" s="3"/>
      <c r="H912" s="3"/>
      <c r="I912" s="2"/>
      <c r="J912" s="2"/>
      <c r="K912" s="2"/>
      <c r="L912" s="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 customHeight="1" x14ac:dyDescent="0.2">
      <c r="A913" s="2"/>
      <c r="B913" s="2"/>
      <c r="C913" s="2"/>
      <c r="D913" s="2"/>
      <c r="E913" s="3"/>
      <c r="F913" s="3"/>
      <c r="G913" s="3"/>
      <c r="H913" s="3"/>
      <c r="I913" s="2"/>
      <c r="J913" s="2"/>
      <c r="K913" s="2"/>
      <c r="L913" s="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 customHeight="1" x14ac:dyDescent="0.2">
      <c r="A914" s="2"/>
      <c r="B914" s="2"/>
      <c r="C914" s="2"/>
      <c r="D914" s="2"/>
      <c r="E914" s="3"/>
      <c r="F914" s="3"/>
      <c r="G914" s="3"/>
      <c r="H914" s="3"/>
      <c r="I914" s="2"/>
      <c r="J914" s="2"/>
      <c r="K914" s="2"/>
      <c r="L914" s="3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 customHeight="1" x14ac:dyDescent="0.2">
      <c r="A915" s="2"/>
      <c r="B915" s="2"/>
      <c r="C915" s="2"/>
      <c r="D915" s="2"/>
      <c r="E915" s="3"/>
      <c r="F915" s="3"/>
      <c r="G915" s="3"/>
      <c r="H915" s="3"/>
      <c r="I915" s="2"/>
      <c r="J915" s="2"/>
      <c r="K915" s="2"/>
      <c r="L915" s="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 customHeight="1" x14ac:dyDescent="0.2">
      <c r="A916" s="2"/>
      <c r="B916" s="2"/>
      <c r="C916" s="2"/>
      <c r="D916" s="2"/>
      <c r="E916" s="3"/>
      <c r="F916" s="3"/>
      <c r="G916" s="3"/>
      <c r="H916" s="3"/>
      <c r="I916" s="2"/>
      <c r="J916" s="2"/>
      <c r="K916" s="2"/>
      <c r="L916" s="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 customHeight="1" x14ac:dyDescent="0.2">
      <c r="A917" s="2"/>
      <c r="B917" s="2"/>
      <c r="C917" s="2"/>
      <c r="D917" s="2"/>
      <c r="E917" s="3"/>
      <c r="F917" s="3"/>
      <c r="G917" s="3"/>
      <c r="H917" s="3"/>
      <c r="I917" s="2"/>
      <c r="J917" s="2"/>
      <c r="K917" s="2"/>
      <c r="L917" s="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 customHeight="1" x14ac:dyDescent="0.2">
      <c r="A918" s="2"/>
      <c r="B918" s="2"/>
      <c r="C918" s="2"/>
      <c r="D918" s="2"/>
      <c r="E918" s="3"/>
      <c r="F918" s="3"/>
      <c r="G918" s="3"/>
      <c r="H918" s="3"/>
      <c r="I918" s="2"/>
      <c r="J918" s="2"/>
      <c r="K918" s="2"/>
      <c r="L918" s="3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 customHeight="1" x14ac:dyDescent="0.2">
      <c r="A919" s="2"/>
      <c r="B919" s="2"/>
      <c r="C919" s="2"/>
      <c r="D919" s="2"/>
      <c r="E919" s="3"/>
      <c r="F919" s="3"/>
      <c r="G919" s="3"/>
      <c r="H919" s="3"/>
      <c r="I919" s="2"/>
      <c r="J919" s="2"/>
      <c r="K919" s="2"/>
      <c r="L919" s="3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 customHeight="1" x14ac:dyDescent="0.2">
      <c r="A920" s="2"/>
      <c r="B920" s="2"/>
      <c r="C920" s="2"/>
      <c r="D920" s="2"/>
      <c r="E920" s="3"/>
      <c r="F920" s="3"/>
      <c r="G920" s="3"/>
      <c r="H920" s="3"/>
      <c r="I920" s="2"/>
      <c r="J920" s="2"/>
      <c r="K920" s="2"/>
      <c r="L920" s="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 customHeight="1" x14ac:dyDescent="0.2">
      <c r="A921" s="2"/>
      <c r="B921" s="2"/>
      <c r="C921" s="2"/>
      <c r="D921" s="2"/>
      <c r="E921" s="3"/>
      <c r="F921" s="3"/>
      <c r="G921" s="3"/>
      <c r="H921" s="3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 customHeight="1" x14ac:dyDescent="0.2">
      <c r="A922" s="2"/>
      <c r="B922" s="2"/>
      <c r="C922" s="2"/>
      <c r="D922" s="2"/>
      <c r="E922" s="3"/>
      <c r="F922" s="3"/>
      <c r="G922" s="3"/>
      <c r="H922" s="3"/>
      <c r="I922" s="2"/>
      <c r="J922" s="2"/>
      <c r="K922" s="2"/>
      <c r="L922" s="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 customHeight="1" x14ac:dyDescent="0.2">
      <c r="A923" s="2"/>
      <c r="B923" s="2"/>
      <c r="C923" s="2"/>
      <c r="D923" s="2"/>
      <c r="E923" s="3"/>
      <c r="F923" s="3"/>
      <c r="G923" s="3"/>
      <c r="H923" s="3"/>
      <c r="I923" s="2"/>
      <c r="J923" s="2"/>
      <c r="K923" s="2"/>
      <c r="L923" s="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 customHeight="1" x14ac:dyDescent="0.2">
      <c r="A924" s="2"/>
      <c r="B924" s="2"/>
      <c r="C924" s="2"/>
      <c r="D924" s="2"/>
      <c r="E924" s="3"/>
      <c r="F924" s="3"/>
      <c r="G924" s="3"/>
      <c r="H924" s="3"/>
      <c r="I924" s="2"/>
      <c r="J924" s="2"/>
      <c r="K924" s="2"/>
      <c r="L924" s="3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 customHeight="1" x14ac:dyDescent="0.2">
      <c r="A925" s="2"/>
      <c r="B925" s="2"/>
      <c r="C925" s="2"/>
      <c r="D925" s="2"/>
      <c r="E925" s="3"/>
      <c r="F925" s="3"/>
      <c r="G925" s="3"/>
      <c r="H925" s="3"/>
      <c r="I925" s="2"/>
      <c r="J925" s="2"/>
      <c r="K925" s="2"/>
      <c r="L925" s="3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 customHeight="1" x14ac:dyDescent="0.2">
      <c r="A926" s="2"/>
      <c r="B926" s="2"/>
      <c r="C926" s="2"/>
      <c r="D926" s="2"/>
      <c r="E926" s="3"/>
      <c r="F926" s="3"/>
      <c r="G926" s="3"/>
      <c r="H926" s="3"/>
      <c r="I926" s="2"/>
      <c r="J926" s="2"/>
      <c r="K926" s="2"/>
      <c r="L926" s="3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 customHeight="1" x14ac:dyDescent="0.2">
      <c r="A927" s="2"/>
      <c r="B927" s="2"/>
      <c r="C927" s="2"/>
      <c r="D927" s="2"/>
      <c r="E927" s="3"/>
      <c r="F927" s="3"/>
      <c r="G927" s="3"/>
      <c r="H927" s="3"/>
      <c r="I927" s="2"/>
      <c r="J927" s="2"/>
      <c r="K927" s="2"/>
      <c r="L927" s="3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 customHeight="1" x14ac:dyDescent="0.2">
      <c r="A928" s="2"/>
      <c r="B928" s="2"/>
      <c r="C928" s="2"/>
      <c r="D928" s="2"/>
      <c r="E928" s="3"/>
      <c r="F928" s="3"/>
      <c r="G928" s="3"/>
      <c r="H928" s="3"/>
      <c r="I928" s="2"/>
      <c r="J928" s="2"/>
      <c r="K928" s="2"/>
      <c r="L928" s="3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 customHeight="1" x14ac:dyDescent="0.2">
      <c r="A929" s="2"/>
      <c r="B929" s="2"/>
      <c r="C929" s="2"/>
      <c r="D929" s="2"/>
      <c r="E929" s="3"/>
      <c r="F929" s="3"/>
      <c r="G929" s="3"/>
      <c r="H929" s="3"/>
      <c r="I929" s="2"/>
      <c r="J929" s="2"/>
      <c r="K929" s="2"/>
      <c r="L929" s="3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 customHeight="1" x14ac:dyDescent="0.2">
      <c r="A930" s="2"/>
      <c r="B930" s="2"/>
      <c r="C930" s="2"/>
      <c r="D930" s="2"/>
      <c r="E930" s="3"/>
      <c r="F930" s="3"/>
      <c r="G930" s="3"/>
      <c r="H930" s="3"/>
      <c r="I930" s="2"/>
      <c r="J930" s="2"/>
      <c r="K930" s="2"/>
      <c r="L930" s="3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 customHeight="1" x14ac:dyDescent="0.2">
      <c r="A931" s="2"/>
      <c r="B931" s="2"/>
      <c r="C931" s="2"/>
      <c r="D931" s="2"/>
      <c r="E931" s="3"/>
      <c r="F931" s="3"/>
      <c r="G931" s="3"/>
      <c r="H931" s="3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 customHeight="1" x14ac:dyDescent="0.2">
      <c r="A932" s="2"/>
      <c r="B932" s="2"/>
      <c r="C932" s="2"/>
      <c r="D932" s="2"/>
      <c r="E932" s="3"/>
      <c r="F932" s="3"/>
      <c r="G932" s="3"/>
      <c r="H932" s="3"/>
      <c r="I932" s="2"/>
      <c r="J932" s="2"/>
      <c r="K932" s="2"/>
      <c r="L932" s="3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 customHeight="1" x14ac:dyDescent="0.2">
      <c r="A933" s="2"/>
      <c r="B933" s="2"/>
      <c r="C933" s="2"/>
      <c r="D933" s="2"/>
      <c r="E933" s="3"/>
      <c r="F933" s="3"/>
      <c r="G933" s="3"/>
      <c r="H933" s="3"/>
      <c r="I933" s="2"/>
      <c r="J933" s="2"/>
      <c r="K933" s="2"/>
      <c r="L933" s="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 customHeight="1" x14ac:dyDescent="0.2">
      <c r="A934" s="2"/>
      <c r="B934" s="2"/>
      <c r="C934" s="2"/>
      <c r="D934" s="2"/>
      <c r="E934" s="3"/>
      <c r="F934" s="3"/>
      <c r="G934" s="3"/>
      <c r="H934" s="3"/>
      <c r="I934" s="2"/>
      <c r="J934" s="2"/>
      <c r="K934" s="2"/>
      <c r="L934" s="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 customHeight="1" x14ac:dyDescent="0.2">
      <c r="A935" s="2"/>
      <c r="B935" s="2"/>
      <c r="C935" s="2"/>
      <c r="D935" s="2"/>
      <c r="E935" s="3"/>
      <c r="F935" s="3"/>
      <c r="G935" s="3"/>
      <c r="H935" s="3"/>
      <c r="I935" s="2"/>
      <c r="J935" s="2"/>
      <c r="K935" s="2"/>
      <c r="L935" s="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 customHeight="1" x14ac:dyDescent="0.2">
      <c r="A936" s="2"/>
      <c r="B936" s="2"/>
      <c r="C936" s="2"/>
      <c r="D936" s="2"/>
      <c r="E936" s="3"/>
      <c r="F936" s="3"/>
      <c r="G936" s="3"/>
      <c r="H936" s="3"/>
      <c r="I936" s="2"/>
      <c r="J936" s="2"/>
      <c r="K936" s="2"/>
      <c r="L936" s="3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 customHeight="1" x14ac:dyDescent="0.2">
      <c r="A937" s="2"/>
      <c r="B937" s="2"/>
      <c r="C937" s="2"/>
      <c r="D937" s="2"/>
      <c r="E937" s="3"/>
      <c r="F937" s="3"/>
      <c r="G937" s="3"/>
      <c r="H937" s="3"/>
      <c r="I937" s="2"/>
      <c r="J937" s="2"/>
      <c r="K937" s="2"/>
      <c r="L937" s="3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 customHeight="1" x14ac:dyDescent="0.2">
      <c r="A938" s="2"/>
      <c r="B938" s="2"/>
      <c r="C938" s="2"/>
      <c r="D938" s="2"/>
      <c r="E938" s="3"/>
      <c r="F938" s="3"/>
      <c r="G938" s="3"/>
      <c r="H938" s="3"/>
      <c r="I938" s="2"/>
      <c r="J938" s="2"/>
      <c r="K938" s="2"/>
      <c r="L938" s="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 customHeight="1" x14ac:dyDescent="0.2">
      <c r="A939" s="2"/>
      <c r="B939" s="2"/>
      <c r="C939" s="2"/>
      <c r="D939" s="2"/>
      <c r="E939" s="3"/>
      <c r="F939" s="3"/>
      <c r="G939" s="3"/>
      <c r="H939" s="3"/>
      <c r="I939" s="2"/>
      <c r="J939" s="2"/>
      <c r="K939" s="2"/>
      <c r="L939" s="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 customHeight="1" x14ac:dyDescent="0.2">
      <c r="A940" s="2"/>
      <c r="B940" s="2"/>
      <c r="C940" s="2"/>
      <c r="D940" s="2"/>
      <c r="E940" s="3"/>
      <c r="F940" s="3"/>
      <c r="G940" s="3"/>
      <c r="H940" s="3"/>
      <c r="I940" s="2"/>
      <c r="J940" s="2"/>
      <c r="K940" s="2"/>
      <c r="L940" s="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 customHeight="1" x14ac:dyDescent="0.2">
      <c r="A941" s="2"/>
      <c r="B941" s="2"/>
      <c r="C941" s="2"/>
      <c r="D941" s="2"/>
      <c r="E941" s="3"/>
      <c r="F941" s="3"/>
      <c r="G941" s="3"/>
      <c r="H941" s="3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 customHeight="1" x14ac:dyDescent="0.2">
      <c r="A942" s="2"/>
      <c r="B942" s="2"/>
      <c r="C942" s="2"/>
      <c r="D942" s="2"/>
      <c r="E942" s="3"/>
      <c r="F942" s="3"/>
      <c r="G942" s="3"/>
      <c r="H942" s="3"/>
      <c r="I942" s="2"/>
      <c r="J942" s="2"/>
      <c r="K942" s="2"/>
      <c r="L942" s="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 customHeight="1" x14ac:dyDescent="0.2">
      <c r="A943" s="2"/>
      <c r="B943" s="2"/>
      <c r="C943" s="2"/>
      <c r="D943" s="2"/>
      <c r="E943" s="3"/>
      <c r="F943" s="3"/>
      <c r="G943" s="3"/>
      <c r="H943" s="3"/>
      <c r="I943" s="2"/>
      <c r="J943" s="2"/>
      <c r="K943" s="2"/>
      <c r="L943" s="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 customHeight="1" x14ac:dyDescent="0.2">
      <c r="A944" s="2"/>
      <c r="B944" s="2"/>
      <c r="C944" s="2"/>
      <c r="D944" s="2"/>
      <c r="E944" s="3"/>
      <c r="F944" s="3"/>
      <c r="G944" s="3"/>
      <c r="H944" s="3"/>
      <c r="I944" s="2"/>
      <c r="J944" s="2"/>
      <c r="K944" s="2"/>
      <c r="L944" s="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 customHeight="1" x14ac:dyDescent="0.2">
      <c r="A945" s="2"/>
      <c r="B945" s="2"/>
      <c r="C945" s="2"/>
      <c r="D945" s="2"/>
      <c r="E945" s="3"/>
      <c r="F945" s="3"/>
      <c r="G945" s="3"/>
      <c r="H945" s="3"/>
      <c r="I945" s="2"/>
      <c r="J945" s="2"/>
      <c r="K945" s="2"/>
      <c r="L945" s="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 customHeight="1" x14ac:dyDescent="0.2">
      <c r="A946" s="2"/>
      <c r="B946" s="2"/>
      <c r="C946" s="2"/>
      <c r="D946" s="2"/>
      <c r="E946" s="3"/>
      <c r="F946" s="3"/>
      <c r="G946" s="3"/>
      <c r="H946" s="3"/>
      <c r="I946" s="2"/>
      <c r="J946" s="2"/>
      <c r="K946" s="2"/>
      <c r="L946" s="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 customHeight="1" x14ac:dyDescent="0.2">
      <c r="A947" s="2"/>
      <c r="B947" s="2"/>
      <c r="C947" s="2"/>
      <c r="D947" s="2"/>
      <c r="E947" s="3"/>
      <c r="F947" s="3"/>
      <c r="G947" s="3"/>
      <c r="H947" s="3"/>
      <c r="I947" s="2"/>
      <c r="J947" s="2"/>
      <c r="K947" s="2"/>
      <c r="L947" s="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 customHeight="1" x14ac:dyDescent="0.2">
      <c r="A948" s="2"/>
      <c r="B948" s="2"/>
      <c r="C948" s="2"/>
      <c r="D948" s="2"/>
      <c r="E948" s="3"/>
      <c r="F948" s="3"/>
      <c r="G948" s="3"/>
      <c r="H948" s="3"/>
      <c r="I948" s="2"/>
      <c r="J948" s="2"/>
      <c r="K948" s="2"/>
      <c r="L948" s="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 customHeight="1" x14ac:dyDescent="0.2">
      <c r="A949" s="2"/>
      <c r="B949" s="2"/>
      <c r="C949" s="2"/>
      <c r="D949" s="2"/>
      <c r="E949" s="3"/>
      <c r="F949" s="3"/>
      <c r="G949" s="3"/>
      <c r="H949" s="3"/>
      <c r="I949" s="2"/>
      <c r="J949" s="2"/>
      <c r="K949" s="2"/>
      <c r="L949" s="3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 customHeight="1" x14ac:dyDescent="0.2">
      <c r="A950" s="2"/>
      <c r="B950" s="2"/>
      <c r="C950" s="2"/>
      <c r="D950" s="2"/>
      <c r="E950" s="3"/>
      <c r="F950" s="3"/>
      <c r="G950" s="3"/>
      <c r="H950" s="3"/>
      <c r="I950" s="2"/>
      <c r="J950" s="2"/>
      <c r="K950" s="2"/>
      <c r="L950" s="3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 customHeight="1" x14ac:dyDescent="0.2">
      <c r="A951" s="2"/>
      <c r="B951" s="2"/>
      <c r="C951" s="2"/>
      <c r="D951" s="2"/>
      <c r="E951" s="3"/>
      <c r="F951" s="3"/>
      <c r="G951" s="3"/>
      <c r="H951" s="3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 customHeight="1" x14ac:dyDescent="0.2">
      <c r="A952" s="2"/>
      <c r="B952" s="2"/>
      <c r="C952" s="2"/>
      <c r="D952" s="2"/>
      <c r="E952" s="3"/>
      <c r="F952" s="3"/>
      <c r="G952" s="3"/>
      <c r="H952" s="3"/>
      <c r="I952" s="2"/>
      <c r="J952" s="2"/>
      <c r="K952" s="2"/>
      <c r="L952" s="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 customHeight="1" x14ac:dyDescent="0.2">
      <c r="A953" s="2"/>
      <c r="B953" s="2"/>
      <c r="C953" s="2"/>
      <c r="D953" s="2"/>
      <c r="E953" s="3"/>
      <c r="F953" s="3"/>
      <c r="G953" s="3"/>
      <c r="H953" s="3"/>
      <c r="I953" s="2"/>
      <c r="J953" s="2"/>
      <c r="K953" s="2"/>
      <c r="L953" s="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 customHeight="1" x14ac:dyDescent="0.2">
      <c r="A954" s="2"/>
      <c r="B954" s="2"/>
      <c r="C954" s="2"/>
      <c r="D954" s="2"/>
      <c r="E954" s="3"/>
      <c r="F954" s="3"/>
      <c r="G954" s="3"/>
      <c r="H954" s="3"/>
      <c r="I954" s="2"/>
      <c r="J954" s="2"/>
      <c r="K954" s="2"/>
      <c r="L954" s="3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 customHeight="1" x14ac:dyDescent="0.2">
      <c r="A955" s="2"/>
      <c r="B955" s="2"/>
      <c r="C955" s="2"/>
      <c r="D955" s="2"/>
      <c r="E955" s="3"/>
      <c r="F955" s="3"/>
      <c r="G955" s="3"/>
      <c r="H955" s="3"/>
      <c r="I955" s="2"/>
      <c r="J955" s="2"/>
      <c r="K955" s="2"/>
      <c r="L955" s="3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 customHeight="1" x14ac:dyDescent="0.2">
      <c r="A956" s="2"/>
      <c r="B956" s="2"/>
      <c r="C956" s="2"/>
      <c r="D956" s="2"/>
      <c r="E956" s="3"/>
      <c r="F956" s="3"/>
      <c r="G956" s="3"/>
      <c r="H956" s="3"/>
      <c r="I956" s="2"/>
      <c r="J956" s="2"/>
      <c r="K956" s="2"/>
      <c r="L956" s="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 customHeight="1" x14ac:dyDescent="0.2">
      <c r="A957" s="2"/>
      <c r="B957" s="2"/>
      <c r="C957" s="2"/>
      <c r="D957" s="2"/>
      <c r="E957" s="3"/>
      <c r="F957" s="3"/>
      <c r="G957" s="3"/>
      <c r="H957" s="3"/>
      <c r="I957" s="2"/>
      <c r="J957" s="2"/>
      <c r="K957" s="2"/>
      <c r="L957" s="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 customHeight="1" x14ac:dyDescent="0.2">
      <c r="A958" s="2"/>
      <c r="B958" s="2"/>
      <c r="C958" s="2"/>
      <c r="D958" s="2"/>
      <c r="E958" s="3"/>
      <c r="F958" s="3"/>
      <c r="G958" s="3"/>
      <c r="H958" s="3"/>
      <c r="I958" s="2"/>
      <c r="J958" s="2"/>
      <c r="K958" s="2"/>
      <c r="L958" s="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 customHeight="1" x14ac:dyDescent="0.2">
      <c r="A959" s="2"/>
      <c r="B959" s="2"/>
      <c r="C959" s="2"/>
      <c r="D959" s="2"/>
      <c r="E959" s="3"/>
      <c r="F959" s="3"/>
      <c r="G959" s="3"/>
      <c r="H959" s="3"/>
      <c r="I959" s="2"/>
      <c r="J959" s="2"/>
      <c r="K959" s="2"/>
      <c r="L959" s="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 customHeight="1" x14ac:dyDescent="0.2">
      <c r="A960" s="2"/>
      <c r="B960" s="2"/>
      <c r="C960" s="2"/>
      <c r="D960" s="2"/>
      <c r="E960" s="3"/>
      <c r="F960" s="3"/>
      <c r="G960" s="3"/>
      <c r="H960" s="3"/>
      <c r="I960" s="2"/>
      <c r="J960" s="2"/>
      <c r="K960" s="2"/>
      <c r="L960" s="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 customHeight="1" x14ac:dyDescent="0.2">
      <c r="A961" s="2"/>
      <c r="B961" s="2"/>
      <c r="C961" s="2"/>
      <c r="D961" s="2"/>
      <c r="E961" s="3"/>
      <c r="F961" s="3"/>
      <c r="G961" s="3"/>
      <c r="H961" s="3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 customHeight="1" x14ac:dyDescent="0.2">
      <c r="A962" s="2"/>
      <c r="B962" s="2"/>
      <c r="C962" s="2"/>
      <c r="D962" s="2"/>
      <c r="E962" s="3"/>
      <c r="F962" s="3"/>
      <c r="G962" s="3"/>
      <c r="H962" s="3"/>
      <c r="I962" s="2"/>
      <c r="J962" s="2"/>
      <c r="K962" s="2"/>
      <c r="L962" s="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 customHeight="1" x14ac:dyDescent="0.2">
      <c r="A963" s="2"/>
      <c r="B963" s="2"/>
      <c r="C963" s="2"/>
      <c r="D963" s="2"/>
      <c r="E963" s="3"/>
      <c r="F963" s="3"/>
      <c r="G963" s="3"/>
      <c r="H963" s="3"/>
      <c r="I963" s="2"/>
      <c r="J963" s="2"/>
      <c r="K963" s="2"/>
      <c r="L963" s="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 customHeight="1" x14ac:dyDescent="0.2">
      <c r="A964" s="2"/>
      <c r="B964" s="2"/>
      <c r="C964" s="2"/>
      <c r="D964" s="2"/>
      <c r="E964" s="3"/>
      <c r="F964" s="3"/>
      <c r="G964" s="3"/>
      <c r="H964" s="3"/>
      <c r="I964" s="2"/>
      <c r="J964" s="2"/>
      <c r="K964" s="2"/>
      <c r="L964" s="3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 customHeight="1" x14ac:dyDescent="0.2">
      <c r="A965" s="2"/>
      <c r="B965" s="2"/>
      <c r="C965" s="2"/>
      <c r="D965" s="2"/>
      <c r="E965" s="3"/>
      <c r="F965" s="3"/>
      <c r="G965" s="3"/>
      <c r="H965" s="3"/>
      <c r="I965" s="2"/>
      <c r="J965" s="2"/>
      <c r="K965" s="2"/>
      <c r="L965" s="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 customHeight="1" x14ac:dyDescent="0.2">
      <c r="A966" s="2"/>
      <c r="B966" s="2"/>
      <c r="C966" s="2"/>
      <c r="D966" s="2"/>
      <c r="E966" s="3"/>
      <c r="F966" s="3"/>
      <c r="G966" s="3"/>
      <c r="H966" s="3"/>
      <c r="I966" s="2"/>
      <c r="J966" s="2"/>
      <c r="K966" s="2"/>
      <c r="L966" s="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 customHeight="1" x14ac:dyDescent="0.2">
      <c r="A967" s="2"/>
      <c r="B967" s="2"/>
      <c r="C967" s="2"/>
      <c r="D967" s="2"/>
      <c r="E967" s="3"/>
      <c r="F967" s="3"/>
      <c r="G967" s="3"/>
      <c r="H967" s="3"/>
      <c r="I967" s="2"/>
      <c r="J967" s="2"/>
      <c r="K967" s="2"/>
      <c r="L967" s="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 customHeight="1" x14ac:dyDescent="0.2">
      <c r="A968" s="2"/>
      <c r="B968" s="2"/>
      <c r="C968" s="2"/>
      <c r="D968" s="2"/>
      <c r="E968" s="3"/>
      <c r="F968" s="3"/>
      <c r="G968" s="3"/>
      <c r="H968" s="3"/>
      <c r="I968" s="2"/>
      <c r="J968" s="2"/>
      <c r="K968" s="2"/>
      <c r="L968" s="3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 customHeight="1" x14ac:dyDescent="0.2">
      <c r="A969" s="2"/>
      <c r="B969" s="2"/>
      <c r="C969" s="2"/>
      <c r="D969" s="2"/>
      <c r="E969" s="3"/>
      <c r="F969" s="3"/>
      <c r="G969" s="3"/>
      <c r="H969" s="3"/>
      <c r="I969" s="2"/>
      <c r="J969" s="2"/>
      <c r="K969" s="2"/>
      <c r="L969" s="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</sheetData>
  <mergeCells count="8">
    <mergeCell ref="J20:J21"/>
    <mergeCell ref="K20:K21"/>
    <mergeCell ref="L20:L21"/>
    <mergeCell ref="A20:A21"/>
    <mergeCell ref="B20:B21"/>
    <mergeCell ref="C20:C21"/>
    <mergeCell ref="D20:D21"/>
    <mergeCell ref="E20:I20"/>
  </mergeCells>
  <printOptions horizontalCentered="1"/>
  <pageMargins left="0.25" right="0.25" top="0.75" bottom="0.75" header="0" footer="0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E987"/>
  <sheetViews>
    <sheetView tabSelected="1" topLeftCell="A30" workbookViewId="0">
      <selection activeCell="E49" sqref="E49"/>
    </sheetView>
  </sheetViews>
  <sheetFormatPr defaultColWidth="12.625" defaultRowHeight="15" customHeight="1" x14ac:dyDescent="0.2"/>
  <cols>
    <col min="1" max="1" width="15.125" customWidth="1"/>
    <col min="2" max="2" width="30.125" customWidth="1"/>
    <col min="3" max="3" width="10.5" customWidth="1"/>
    <col min="4" max="4" width="12" customWidth="1"/>
    <col min="5" max="5" width="16.125" customWidth="1"/>
    <col min="6" max="6" width="13.625" customWidth="1"/>
    <col min="7" max="7" width="13.5" customWidth="1"/>
    <col min="8" max="8" width="16.375" customWidth="1"/>
    <col min="9" max="9" width="27.875" customWidth="1"/>
    <col min="10" max="57" width="2.375" customWidth="1"/>
  </cols>
  <sheetData>
    <row r="1" spans="1:57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</row>
    <row r="2" spans="1:57" x14ac:dyDescent="0.2">
      <c r="A2" s="417" t="s">
        <v>169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8"/>
      <c r="Z2" s="418"/>
      <c r="AA2" s="418"/>
      <c r="AB2" s="418"/>
      <c r="AC2" s="418"/>
      <c r="AD2" s="418"/>
      <c r="AE2" s="418"/>
      <c r="AF2" s="418"/>
      <c r="AG2" s="418"/>
      <c r="AH2" s="418"/>
      <c r="AI2" s="418"/>
      <c r="AJ2" s="418"/>
      <c r="AK2" s="418"/>
      <c r="AL2" s="418"/>
      <c r="AM2" s="418"/>
      <c r="AN2" s="418"/>
      <c r="AO2" s="418"/>
      <c r="AP2" s="418"/>
      <c r="AQ2" s="418"/>
      <c r="AR2" s="418"/>
      <c r="AS2" s="418"/>
      <c r="AT2" s="418"/>
      <c r="AU2" s="418"/>
      <c r="AV2" s="418"/>
      <c r="AW2" s="418"/>
      <c r="AX2" s="418"/>
      <c r="AY2" s="418"/>
      <c r="AZ2" s="418"/>
      <c r="BA2" s="418"/>
      <c r="BB2" s="418"/>
      <c r="BC2" s="418"/>
      <c r="BD2" s="418"/>
      <c r="BE2" s="418"/>
    </row>
    <row r="3" spans="1:57" x14ac:dyDescent="0.25">
      <c r="A3" s="91" t="s">
        <v>170</v>
      </c>
      <c r="B3" s="92"/>
      <c r="C3" s="90"/>
      <c r="D3" s="93"/>
      <c r="E3" s="93"/>
      <c r="F3" s="93"/>
      <c r="G3" s="94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</row>
    <row r="4" spans="1:57" x14ac:dyDescent="0.25">
      <c r="A4" s="91"/>
      <c r="B4" s="92"/>
      <c r="C4" s="90"/>
      <c r="D4" s="93"/>
      <c r="E4" s="93"/>
      <c r="F4" s="93"/>
      <c r="G4" s="94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</row>
    <row r="5" spans="1:57" x14ac:dyDescent="0.25">
      <c r="A5" s="95" t="s">
        <v>171</v>
      </c>
      <c r="B5" s="92"/>
      <c r="C5" s="90"/>
      <c r="D5" s="93"/>
      <c r="E5" s="93"/>
      <c r="F5" s="93"/>
      <c r="G5" s="94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</row>
    <row r="6" spans="1:57" x14ac:dyDescent="0.25">
      <c r="A6" s="96"/>
      <c r="B6" s="96"/>
      <c r="C6" s="97"/>
      <c r="D6" s="98"/>
      <c r="E6" s="98"/>
      <c r="F6" s="98"/>
      <c r="G6" s="99"/>
      <c r="H6" s="97"/>
      <c r="I6" s="97"/>
      <c r="J6" s="97"/>
      <c r="K6" s="97"/>
      <c r="L6" s="97"/>
      <c r="M6" s="97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</row>
    <row r="7" spans="1:57" x14ac:dyDescent="0.25">
      <c r="A7" s="100" t="s">
        <v>2</v>
      </c>
      <c r="B7" s="96"/>
      <c r="C7" s="97"/>
      <c r="D7" s="100" t="str">
        <f>'AWFP 2023'!B10</f>
        <v>Cybercime Investigation Office</v>
      </c>
      <c r="E7" s="101"/>
      <c r="F7" s="101"/>
      <c r="G7" s="99"/>
      <c r="H7" s="97"/>
      <c r="I7" s="97"/>
      <c r="J7" s="97"/>
      <c r="K7" s="97"/>
      <c r="L7" s="97"/>
      <c r="M7" s="97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</row>
    <row r="8" spans="1:57" x14ac:dyDescent="0.25">
      <c r="A8" s="100" t="s">
        <v>4</v>
      </c>
      <c r="B8" s="96"/>
      <c r="C8" s="97"/>
      <c r="D8" s="100" t="str">
        <f>'AWFP 2023'!B11</f>
        <v>Investigation Division</v>
      </c>
      <c r="E8" s="101"/>
      <c r="F8" s="101"/>
      <c r="G8" s="99"/>
      <c r="H8" s="97"/>
      <c r="I8" s="97"/>
      <c r="J8" s="97"/>
      <c r="K8" s="97"/>
      <c r="L8" s="97"/>
      <c r="M8" s="97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</row>
    <row r="9" spans="1:57" x14ac:dyDescent="0.25">
      <c r="A9" s="100" t="s">
        <v>6</v>
      </c>
      <c r="B9" s="96"/>
      <c r="C9" s="97"/>
      <c r="D9" s="100" t="str">
        <f>'AWFP 2023'!B12</f>
        <v>January - December 2022</v>
      </c>
      <c r="E9" s="101"/>
      <c r="F9" s="101"/>
      <c r="G9" s="99"/>
      <c r="H9" s="97"/>
      <c r="I9" s="97"/>
      <c r="J9" s="97"/>
      <c r="K9" s="97"/>
      <c r="L9" s="97"/>
      <c r="M9" s="97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</row>
    <row r="10" spans="1:57" hidden="1" x14ac:dyDescent="0.25">
      <c r="A10" s="102" t="s">
        <v>8</v>
      </c>
      <c r="B10" s="96"/>
      <c r="C10" s="97"/>
      <c r="D10" s="100">
        <f>'AWFP 2023'!B13</f>
        <v>0</v>
      </c>
      <c r="E10" s="101"/>
      <c r="F10" s="101"/>
      <c r="G10" s="99"/>
      <c r="H10" s="97"/>
      <c r="I10" s="97"/>
      <c r="J10" s="97"/>
      <c r="K10" s="97"/>
      <c r="L10" s="97"/>
      <c r="M10" s="97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</row>
    <row r="11" spans="1:57" hidden="1" x14ac:dyDescent="0.25">
      <c r="A11" s="102" t="s">
        <v>9</v>
      </c>
      <c r="B11" s="96"/>
      <c r="C11" s="97"/>
      <c r="D11" s="100">
        <f>'AWFP 2023'!B14</f>
        <v>0</v>
      </c>
      <c r="E11" s="101"/>
      <c r="F11" s="101"/>
      <c r="G11" s="99"/>
      <c r="H11" s="97"/>
      <c r="I11" s="97"/>
      <c r="J11" s="97"/>
      <c r="K11" s="97"/>
      <c r="L11" s="97"/>
      <c r="M11" s="97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</row>
    <row r="12" spans="1:57" hidden="1" x14ac:dyDescent="0.25">
      <c r="A12" s="102" t="s">
        <v>10</v>
      </c>
      <c r="B12" s="96"/>
      <c r="C12" s="97"/>
      <c r="D12" s="100">
        <f>'AWFP 2023'!B15</f>
        <v>0</v>
      </c>
      <c r="E12" s="101"/>
      <c r="F12" s="101"/>
      <c r="G12" s="99"/>
      <c r="H12" s="97"/>
      <c r="I12" s="97"/>
      <c r="J12" s="97"/>
      <c r="K12" s="97"/>
      <c r="L12" s="97"/>
      <c r="M12" s="97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</row>
    <row r="13" spans="1:57" hidden="1" x14ac:dyDescent="0.25">
      <c r="A13" s="102" t="s">
        <v>11</v>
      </c>
      <c r="B13" s="96"/>
      <c r="C13" s="97"/>
      <c r="D13" s="100">
        <f>'AWFP 2023'!B16</f>
        <v>0</v>
      </c>
      <c r="E13" s="101"/>
      <c r="F13" s="101"/>
      <c r="G13" s="99"/>
      <c r="H13" s="97"/>
      <c r="I13" s="97"/>
      <c r="J13" s="97"/>
      <c r="K13" s="97"/>
      <c r="L13" s="97"/>
      <c r="M13" s="97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</row>
    <row r="14" spans="1:57" hidden="1" x14ac:dyDescent="0.25">
      <c r="A14" s="102" t="s">
        <v>12</v>
      </c>
      <c r="B14" s="96"/>
      <c r="C14" s="97"/>
      <c r="D14" s="100">
        <f>'AWFP 2023'!B17</f>
        <v>0</v>
      </c>
      <c r="E14" s="101"/>
      <c r="F14" s="101"/>
      <c r="G14" s="99"/>
      <c r="H14" s="97"/>
      <c r="I14" s="97"/>
      <c r="J14" s="97"/>
      <c r="K14" s="97"/>
      <c r="L14" s="97"/>
      <c r="M14" s="97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</row>
    <row r="15" spans="1:57" ht="15" customHeight="1" x14ac:dyDescent="0.25">
      <c r="A15" s="103"/>
      <c r="B15" s="103"/>
      <c r="C15" s="104"/>
      <c r="D15" s="104"/>
      <c r="E15" s="104"/>
      <c r="F15" s="104"/>
      <c r="G15" s="104"/>
      <c r="H15" s="90"/>
      <c r="I15" s="90"/>
      <c r="J15" s="419" t="s">
        <v>172</v>
      </c>
      <c r="K15" s="400"/>
      <c r="L15" s="400"/>
      <c r="M15" s="400"/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0"/>
      <c r="Y15" s="400"/>
      <c r="Z15" s="400"/>
      <c r="AA15" s="400"/>
      <c r="AB15" s="400"/>
      <c r="AC15" s="400"/>
      <c r="AD15" s="400"/>
      <c r="AE15" s="400"/>
      <c r="AF15" s="400"/>
      <c r="AG15" s="400"/>
      <c r="AH15" s="400"/>
      <c r="AI15" s="400"/>
      <c r="AJ15" s="400"/>
      <c r="AK15" s="400"/>
      <c r="AL15" s="400"/>
      <c r="AM15" s="400"/>
      <c r="AN15" s="400"/>
      <c r="AO15" s="400"/>
      <c r="AP15" s="400"/>
      <c r="AQ15" s="400"/>
      <c r="AR15" s="400"/>
      <c r="AS15" s="400"/>
      <c r="AT15" s="400"/>
      <c r="AU15" s="400"/>
      <c r="AV15" s="400"/>
      <c r="AW15" s="400"/>
      <c r="AX15" s="400"/>
      <c r="AY15" s="400"/>
      <c r="AZ15" s="400"/>
      <c r="BA15" s="400"/>
      <c r="BB15" s="400"/>
      <c r="BC15" s="400"/>
      <c r="BD15" s="400"/>
      <c r="BE15" s="401"/>
    </row>
    <row r="16" spans="1:57" ht="30" x14ac:dyDescent="0.2">
      <c r="A16" s="105" t="s">
        <v>173</v>
      </c>
      <c r="B16" s="105" t="s">
        <v>174</v>
      </c>
      <c r="C16" s="105" t="s">
        <v>175</v>
      </c>
      <c r="D16" s="105" t="s">
        <v>176</v>
      </c>
      <c r="E16" s="105" t="s">
        <v>177</v>
      </c>
      <c r="F16" s="106" t="s">
        <v>178</v>
      </c>
      <c r="G16" s="105" t="s">
        <v>179</v>
      </c>
      <c r="H16" s="105" t="s">
        <v>180</v>
      </c>
      <c r="I16" s="105" t="s">
        <v>181</v>
      </c>
      <c r="J16" s="416" t="s">
        <v>31</v>
      </c>
      <c r="K16" s="400"/>
      <c r="L16" s="400"/>
      <c r="M16" s="401"/>
      <c r="N16" s="416" t="s">
        <v>182</v>
      </c>
      <c r="O16" s="400"/>
      <c r="P16" s="400"/>
      <c r="Q16" s="401"/>
      <c r="R16" s="416" t="s">
        <v>183</v>
      </c>
      <c r="S16" s="400"/>
      <c r="T16" s="400"/>
      <c r="U16" s="401"/>
      <c r="V16" s="416" t="s">
        <v>184</v>
      </c>
      <c r="W16" s="400"/>
      <c r="X16" s="400"/>
      <c r="Y16" s="401"/>
      <c r="Z16" s="416" t="s">
        <v>185</v>
      </c>
      <c r="AA16" s="400"/>
      <c r="AB16" s="400"/>
      <c r="AC16" s="401"/>
      <c r="AD16" s="416" t="s">
        <v>186</v>
      </c>
      <c r="AE16" s="400"/>
      <c r="AF16" s="400"/>
      <c r="AG16" s="401"/>
      <c r="AH16" s="416" t="s">
        <v>50</v>
      </c>
      <c r="AI16" s="400"/>
      <c r="AJ16" s="400"/>
      <c r="AK16" s="401"/>
      <c r="AL16" s="416" t="s">
        <v>187</v>
      </c>
      <c r="AM16" s="400"/>
      <c r="AN16" s="400"/>
      <c r="AO16" s="401"/>
      <c r="AP16" s="416" t="s">
        <v>188</v>
      </c>
      <c r="AQ16" s="400"/>
      <c r="AR16" s="400"/>
      <c r="AS16" s="401"/>
      <c r="AT16" s="416" t="s">
        <v>189</v>
      </c>
      <c r="AU16" s="400"/>
      <c r="AV16" s="400"/>
      <c r="AW16" s="401"/>
      <c r="AX16" s="416" t="s">
        <v>190</v>
      </c>
      <c r="AY16" s="400"/>
      <c r="AZ16" s="400"/>
      <c r="BA16" s="401"/>
      <c r="BB16" s="416" t="s">
        <v>53</v>
      </c>
      <c r="BC16" s="400"/>
      <c r="BD16" s="400"/>
      <c r="BE16" s="401"/>
    </row>
    <row r="17" spans="1:57" ht="15.75" customHeight="1" x14ac:dyDescent="0.2">
      <c r="A17" s="414" t="e">
        <f>'DCT 2023'!#REF!</f>
        <v>#REF!</v>
      </c>
      <c r="B17" s="400"/>
      <c r="C17" s="400"/>
      <c r="D17" s="400"/>
      <c r="E17" s="400"/>
      <c r="F17" s="400"/>
      <c r="G17" s="400"/>
      <c r="H17" s="400"/>
      <c r="I17" s="401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</row>
    <row r="18" spans="1:57" x14ac:dyDescent="0.2">
      <c r="A18" s="415" t="s">
        <v>191</v>
      </c>
      <c r="B18" s="108">
        <f>'PMF 2023'!B22</f>
        <v>0</v>
      </c>
      <c r="C18" s="408" t="s">
        <v>192</v>
      </c>
      <c r="D18" s="415" t="s">
        <v>193</v>
      </c>
      <c r="E18" s="109"/>
      <c r="F18" s="109"/>
      <c r="G18" s="110" t="e">
        <f>'DCT 2023'!#REF!</f>
        <v>#REF!</v>
      </c>
      <c r="H18" s="413" t="e">
        <f>SUM(G18:G25)</f>
        <v>#REF!</v>
      </c>
      <c r="I18" s="408" t="s">
        <v>194</v>
      </c>
      <c r="J18" s="111"/>
      <c r="K18" s="111"/>
      <c r="L18" s="111"/>
      <c r="M18" s="111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3"/>
      <c r="AE18" s="113"/>
      <c r="AF18" s="113"/>
      <c r="AG18" s="113"/>
      <c r="AH18" s="114"/>
      <c r="AI18" s="114"/>
      <c r="AJ18" s="114"/>
      <c r="AK18" s="114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07"/>
      <c r="BB18" s="107"/>
      <c r="BC18" s="107"/>
      <c r="BD18" s="107"/>
      <c r="BE18" s="107"/>
    </row>
    <row r="19" spans="1:57" x14ac:dyDescent="0.2">
      <c r="A19" s="404"/>
      <c r="B19" s="108" t="e">
        <f t="shared" ref="B19:B25" si="0">#REF!</f>
        <v>#REF!</v>
      </c>
      <c r="C19" s="404"/>
      <c r="D19" s="404"/>
      <c r="E19" s="109"/>
      <c r="F19" s="109"/>
      <c r="G19" s="116" t="e">
        <f t="shared" ref="G19:G24" si="1">#REF!</f>
        <v>#REF!</v>
      </c>
      <c r="H19" s="404"/>
      <c r="I19" s="404"/>
      <c r="J19" s="111"/>
      <c r="K19" s="111"/>
      <c r="L19" s="111"/>
      <c r="M19" s="111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3"/>
      <c r="AE19" s="113"/>
      <c r="AF19" s="113"/>
      <c r="AG19" s="113"/>
      <c r="AH19" s="114"/>
      <c r="AI19" s="114"/>
      <c r="AJ19" s="114"/>
      <c r="AK19" s="114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07"/>
      <c r="BB19" s="107"/>
      <c r="BC19" s="107"/>
      <c r="BD19" s="107"/>
      <c r="BE19" s="107"/>
    </row>
    <row r="20" spans="1:57" x14ac:dyDescent="0.2">
      <c r="A20" s="404"/>
      <c r="B20" s="108" t="e">
        <f t="shared" si="0"/>
        <v>#REF!</v>
      </c>
      <c r="C20" s="404"/>
      <c r="D20" s="404"/>
      <c r="E20" s="109"/>
      <c r="F20" s="109"/>
      <c r="G20" s="116" t="e">
        <f t="shared" si="1"/>
        <v>#REF!</v>
      </c>
      <c r="H20" s="404"/>
      <c r="I20" s="404"/>
      <c r="J20" s="111"/>
      <c r="K20" s="111"/>
      <c r="L20" s="111"/>
      <c r="M20" s="111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3"/>
      <c r="AE20" s="113"/>
      <c r="AF20" s="113"/>
      <c r="AG20" s="113"/>
      <c r="AH20" s="114"/>
      <c r="AI20" s="114"/>
      <c r="AJ20" s="114"/>
      <c r="AK20" s="114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07"/>
      <c r="BB20" s="107"/>
      <c r="BC20" s="107"/>
      <c r="BD20" s="107"/>
      <c r="BE20" s="107"/>
    </row>
    <row r="21" spans="1:57" x14ac:dyDescent="0.2">
      <c r="A21" s="404"/>
      <c r="B21" s="108" t="e">
        <f t="shared" si="0"/>
        <v>#REF!</v>
      </c>
      <c r="C21" s="404"/>
      <c r="D21" s="404"/>
      <c r="E21" s="109"/>
      <c r="F21" s="109"/>
      <c r="G21" s="116" t="e">
        <f t="shared" si="1"/>
        <v>#REF!</v>
      </c>
      <c r="H21" s="404"/>
      <c r="I21" s="404"/>
      <c r="J21" s="111"/>
      <c r="K21" s="111"/>
      <c r="L21" s="111"/>
      <c r="M21" s="111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3"/>
      <c r="AE21" s="113"/>
      <c r="AF21" s="113"/>
      <c r="AG21" s="113"/>
      <c r="AH21" s="114"/>
      <c r="AI21" s="114"/>
      <c r="AJ21" s="114"/>
      <c r="AK21" s="114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07"/>
      <c r="BB21" s="107"/>
      <c r="BC21" s="107"/>
      <c r="BD21" s="107"/>
      <c r="BE21" s="107"/>
    </row>
    <row r="22" spans="1:57" x14ac:dyDescent="0.2">
      <c r="A22" s="404"/>
      <c r="B22" s="108" t="e">
        <f t="shared" si="0"/>
        <v>#REF!</v>
      </c>
      <c r="C22" s="404"/>
      <c r="D22" s="404"/>
      <c r="E22" s="109"/>
      <c r="F22" s="109"/>
      <c r="G22" s="116" t="e">
        <f t="shared" si="1"/>
        <v>#REF!</v>
      </c>
      <c r="H22" s="404"/>
      <c r="I22" s="404"/>
      <c r="J22" s="111"/>
      <c r="K22" s="111"/>
      <c r="L22" s="111"/>
      <c r="M22" s="111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3"/>
      <c r="AE22" s="113"/>
      <c r="AF22" s="113"/>
      <c r="AG22" s="113"/>
      <c r="AH22" s="114"/>
      <c r="AI22" s="114"/>
      <c r="AJ22" s="114"/>
      <c r="AK22" s="114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07"/>
      <c r="BB22" s="107"/>
      <c r="BC22" s="107"/>
      <c r="BD22" s="107"/>
      <c r="BE22" s="107"/>
    </row>
    <row r="23" spans="1:57" x14ac:dyDescent="0.2">
      <c r="A23" s="404"/>
      <c r="B23" s="108" t="e">
        <f t="shared" si="0"/>
        <v>#REF!</v>
      </c>
      <c r="C23" s="404"/>
      <c r="D23" s="404"/>
      <c r="E23" s="109"/>
      <c r="F23" s="109"/>
      <c r="G23" s="116" t="e">
        <f t="shared" si="1"/>
        <v>#REF!</v>
      </c>
      <c r="H23" s="404"/>
      <c r="I23" s="404"/>
      <c r="J23" s="111"/>
      <c r="K23" s="111"/>
      <c r="L23" s="111"/>
      <c r="M23" s="111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3"/>
      <c r="AE23" s="113"/>
      <c r="AF23" s="113"/>
      <c r="AG23" s="113"/>
      <c r="AH23" s="114"/>
      <c r="AI23" s="114"/>
      <c r="AJ23" s="114"/>
      <c r="AK23" s="114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07"/>
      <c r="BB23" s="107"/>
      <c r="BC23" s="107"/>
      <c r="BD23" s="107"/>
      <c r="BE23" s="107"/>
    </row>
    <row r="24" spans="1:57" x14ac:dyDescent="0.2">
      <c r="A24" s="404"/>
      <c r="B24" s="108" t="e">
        <f t="shared" si="0"/>
        <v>#REF!</v>
      </c>
      <c r="C24" s="404"/>
      <c r="D24" s="404"/>
      <c r="E24" s="109"/>
      <c r="F24" s="109"/>
      <c r="G24" s="116" t="e">
        <f t="shared" si="1"/>
        <v>#REF!</v>
      </c>
      <c r="H24" s="404"/>
      <c r="I24" s="404"/>
      <c r="J24" s="111"/>
      <c r="K24" s="111"/>
      <c r="L24" s="111"/>
      <c r="M24" s="111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3"/>
      <c r="AE24" s="113"/>
      <c r="AF24" s="113"/>
      <c r="AG24" s="113"/>
      <c r="AH24" s="114"/>
      <c r="AI24" s="114"/>
      <c r="AJ24" s="114"/>
      <c r="AK24" s="114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07"/>
      <c r="BB24" s="107"/>
      <c r="BC24" s="107"/>
      <c r="BD24" s="107"/>
      <c r="BE24" s="107"/>
    </row>
    <row r="25" spans="1:57" x14ac:dyDescent="0.2">
      <c r="A25" s="393"/>
      <c r="B25" s="108" t="e">
        <f t="shared" si="0"/>
        <v>#REF!</v>
      </c>
      <c r="C25" s="393"/>
      <c r="D25" s="393"/>
      <c r="E25" s="109"/>
      <c r="F25" s="109"/>
      <c r="G25" s="116"/>
      <c r="H25" s="393"/>
      <c r="I25" s="393"/>
      <c r="J25" s="111"/>
      <c r="K25" s="111"/>
      <c r="L25" s="111"/>
      <c r="M25" s="111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3"/>
      <c r="AE25" s="113"/>
      <c r="AF25" s="113"/>
      <c r="AG25" s="113"/>
      <c r="AH25" s="114"/>
      <c r="AI25" s="114"/>
      <c r="AJ25" s="114"/>
      <c r="AK25" s="114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07"/>
      <c r="BB25" s="107"/>
      <c r="BC25" s="107"/>
      <c r="BD25" s="107"/>
      <c r="BE25" s="107"/>
    </row>
    <row r="26" spans="1:57" ht="15.75" customHeight="1" x14ac:dyDescent="0.2">
      <c r="A26" s="407" t="e">
        <f>'AWFP 2023'!#REF!</f>
        <v>#REF!</v>
      </c>
      <c r="B26" s="400"/>
      <c r="C26" s="400"/>
      <c r="D26" s="400"/>
      <c r="E26" s="400"/>
      <c r="F26" s="400"/>
      <c r="G26" s="400"/>
      <c r="H26" s="400"/>
      <c r="I26" s="401"/>
      <c r="J26" s="111"/>
      <c r="K26" s="111"/>
      <c r="L26" s="111"/>
      <c r="M26" s="111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07"/>
      <c r="BB26" s="107"/>
      <c r="BC26" s="107"/>
      <c r="BD26" s="107"/>
      <c r="BE26" s="107"/>
    </row>
    <row r="27" spans="1:57" ht="33.75" customHeight="1" x14ac:dyDescent="0.2">
      <c r="A27" s="117" t="s">
        <v>191</v>
      </c>
      <c r="B27" s="108" t="e">
        <f t="shared" ref="B27:B29" si="2">#REF!</f>
        <v>#REF!</v>
      </c>
      <c r="C27" s="409" t="str">
        <f>C18</f>
        <v>Cybert Threat Operations Center</v>
      </c>
      <c r="D27" s="410" t="s">
        <v>195</v>
      </c>
      <c r="E27" s="411"/>
      <c r="F27" s="411"/>
      <c r="G27" s="412" t="e">
        <f>#REF!</f>
        <v>#REF!</v>
      </c>
      <c r="H27" s="413" t="e">
        <f>SUM(F27:G27)</f>
        <v>#REF!</v>
      </c>
      <c r="I27" s="408" t="str">
        <f>I18</f>
        <v>Sec. 10. Competitive Bidding</v>
      </c>
      <c r="J27" s="111"/>
      <c r="K27" s="111"/>
      <c r="L27" s="111"/>
      <c r="M27" s="111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9"/>
      <c r="AE27" s="119"/>
      <c r="AF27" s="119"/>
      <c r="AG27" s="119"/>
      <c r="AH27" s="120"/>
      <c r="AI27" s="120"/>
      <c r="AJ27" s="120"/>
      <c r="AK27" s="120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07"/>
      <c r="BB27" s="107"/>
      <c r="BC27" s="107"/>
      <c r="BD27" s="107"/>
      <c r="BE27" s="107"/>
    </row>
    <row r="28" spans="1:57" x14ac:dyDescent="0.2">
      <c r="A28" s="117" t="s">
        <v>191</v>
      </c>
      <c r="B28" s="108" t="e">
        <f t="shared" si="2"/>
        <v>#REF!</v>
      </c>
      <c r="C28" s="404"/>
      <c r="D28" s="404"/>
      <c r="E28" s="404"/>
      <c r="F28" s="404"/>
      <c r="G28" s="404"/>
      <c r="H28" s="404"/>
      <c r="I28" s="404"/>
      <c r="J28" s="111"/>
      <c r="K28" s="111"/>
      <c r="L28" s="111"/>
      <c r="M28" s="111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9"/>
      <c r="AE28" s="119"/>
      <c r="AF28" s="119"/>
      <c r="AG28" s="119"/>
      <c r="AH28" s="120"/>
      <c r="AI28" s="120"/>
      <c r="AJ28" s="120"/>
      <c r="AK28" s="120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07"/>
      <c r="BB28" s="107"/>
      <c r="BC28" s="107"/>
      <c r="BD28" s="107"/>
      <c r="BE28" s="107"/>
    </row>
    <row r="29" spans="1:57" x14ac:dyDescent="0.2">
      <c r="A29" s="117" t="s">
        <v>191</v>
      </c>
      <c r="B29" s="108" t="e">
        <f t="shared" si="2"/>
        <v>#REF!</v>
      </c>
      <c r="C29" s="393"/>
      <c r="D29" s="393"/>
      <c r="E29" s="393"/>
      <c r="F29" s="393"/>
      <c r="G29" s="393"/>
      <c r="H29" s="393"/>
      <c r="I29" s="393"/>
      <c r="J29" s="111"/>
      <c r="K29" s="111"/>
      <c r="L29" s="111"/>
      <c r="M29" s="111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9"/>
      <c r="AE29" s="119"/>
      <c r="AF29" s="119"/>
      <c r="AG29" s="119"/>
      <c r="AH29" s="120"/>
      <c r="AI29" s="120"/>
      <c r="AJ29" s="120"/>
      <c r="AK29" s="120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07"/>
      <c r="BB29" s="107"/>
      <c r="BC29" s="107"/>
      <c r="BD29" s="107"/>
      <c r="BE29" s="107"/>
    </row>
    <row r="30" spans="1:57" ht="15.75" customHeight="1" x14ac:dyDescent="0.2">
      <c r="A30" s="407" t="s">
        <v>196</v>
      </c>
      <c r="B30" s="400"/>
      <c r="C30" s="400"/>
      <c r="D30" s="400"/>
      <c r="E30" s="400"/>
      <c r="F30" s="400"/>
      <c r="G30" s="400"/>
      <c r="H30" s="400"/>
      <c r="I30" s="401"/>
      <c r="J30" s="111"/>
      <c r="K30" s="111"/>
      <c r="L30" s="111"/>
      <c r="M30" s="111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07"/>
      <c r="BB30" s="107"/>
      <c r="BC30" s="107"/>
      <c r="BD30" s="107"/>
      <c r="BE30" s="107"/>
    </row>
    <row r="31" spans="1:57" ht="33.75" customHeight="1" x14ac:dyDescent="0.2">
      <c r="A31" s="111" t="s">
        <v>197</v>
      </c>
      <c r="B31" s="108" t="s">
        <v>198</v>
      </c>
      <c r="C31" s="409" t="s">
        <v>199</v>
      </c>
      <c r="D31" s="122" t="s">
        <v>200</v>
      </c>
      <c r="E31" s="116">
        <v>6500</v>
      </c>
      <c r="F31" s="116">
        <f>E31*5</f>
        <v>32500</v>
      </c>
      <c r="G31" s="107"/>
      <c r="H31" s="110">
        <f t="shared" ref="H31:H35" si="3">SUM(F31:G31)</f>
        <v>32500</v>
      </c>
      <c r="I31" s="111" t="s">
        <v>201</v>
      </c>
      <c r="J31" s="111"/>
      <c r="K31" s="111"/>
      <c r="L31" s="111"/>
      <c r="M31" s="111"/>
      <c r="N31" s="112"/>
      <c r="O31" s="112"/>
      <c r="P31" s="112"/>
      <c r="Q31" s="112"/>
      <c r="R31" s="113"/>
      <c r="S31" s="113"/>
      <c r="T31" s="113"/>
      <c r="U31" s="113"/>
      <c r="V31" s="114"/>
      <c r="W31" s="114"/>
      <c r="X31" s="114"/>
      <c r="Y31" s="114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07"/>
      <c r="BB31" s="107"/>
      <c r="BC31" s="107"/>
      <c r="BD31" s="107"/>
      <c r="BE31" s="107"/>
    </row>
    <row r="32" spans="1:57" ht="32.25" customHeight="1" x14ac:dyDescent="0.2">
      <c r="A32" s="111" t="s">
        <v>197</v>
      </c>
      <c r="B32" s="108" t="s">
        <v>202</v>
      </c>
      <c r="C32" s="404"/>
      <c r="D32" s="111" t="s">
        <v>203</v>
      </c>
      <c r="E32" s="123">
        <v>11000</v>
      </c>
      <c r="F32" s="124">
        <f>E32*2</f>
        <v>22000</v>
      </c>
      <c r="G32" s="124"/>
      <c r="H32" s="123">
        <f t="shared" si="3"/>
        <v>22000</v>
      </c>
      <c r="I32" s="111" t="s">
        <v>201</v>
      </c>
      <c r="J32" s="111"/>
      <c r="K32" s="111"/>
      <c r="L32" s="111"/>
      <c r="M32" s="111"/>
      <c r="N32" s="112"/>
      <c r="O32" s="112"/>
      <c r="P32" s="112"/>
      <c r="Q32" s="112"/>
      <c r="R32" s="113"/>
      <c r="S32" s="113"/>
      <c r="T32" s="113"/>
      <c r="U32" s="113"/>
      <c r="V32" s="114"/>
      <c r="W32" s="114"/>
      <c r="X32" s="114"/>
      <c r="Y32" s="114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07"/>
      <c r="BB32" s="107"/>
      <c r="BC32" s="107"/>
      <c r="BD32" s="107"/>
      <c r="BE32" s="107"/>
    </row>
    <row r="33" spans="1:57" ht="60" x14ac:dyDescent="0.2">
      <c r="A33" s="111" t="s">
        <v>204</v>
      </c>
      <c r="B33" s="108" t="s">
        <v>205</v>
      </c>
      <c r="C33" s="404"/>
      <c r="D33" s="111" t="s">
        <v>206</v>
      </c>
      <c r="E33" s="123" t="s">
        <v>207</v>
      </c>
      <c r="F33" s="124">
        <f>15000+29000+10000</f>
        <v>54000</v>
      </c>
      <c r="G33" s="125"/>
      <c r="H33" s="123">
        <f t="shared" si="3"/>
        <v>54000</v>
      </c>
      <c r="I33" s="111" t="s">
        <v>201</v>
      </c>
      <c r="J33" s="111"/>
      <c r="K33" s="111"/>
      <c r="L33" s="111"/>
      <c r="M33" s="111"/>
      <c r="N33" s="112"/>
      <c r="O33" s="112"/>
      <c r="P33" s="112"/>
      <c r="Q33" s="112"/>
      <c r="R33" s="113"/>
      <c r="S33" s="113"/>
      <c r="T33" s="113"/>
      <c r="U33" s="113"/>
      <c r="V33" s="114"/>
      <c r="W33" s="114"/>
      <c r="X33" s="114"/>
      <c r="Y33" s="114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07"/>
      <c r="BB33" s="107"/>
      <c r="BC33" s="107"/>
      <c r="BD33" s="107"/>
      <c r="BE33" s="107"/>
    </row>
    <row r="34" spans="1:57" ht="32.25" customHeight="1" x14ac:dyDescent="0.2">
      <c r="A34" s="111" t="s">
        <v>204</v>
      </c>
      <c r="B34" s="108" t="s">
        <v>208</v>
      </c>
      <c r="C34" s="404"/>
      <c r="D34" s="126" t="s">
        <v>207</v>
      </c>
      <c r="E34" s="109" t="s">
        <v>207</v>
      </c>
      <c r="F34" s="124">
        <v>500000</v>
      </c>
      <c r="G34" s="109"/>
      <c r="H34" s="123">
        <f t="shared" si="3"/>
        <v>500000</v>
      </c>
      <c r="I34" s="111" t="s">
        <v>209</v>
      </c>
      <c r="J34" s="112"/>
      <c r="K34" s="112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07"/>
    </row>
    <row r="35" spans="1:57" ht="32.25" customHeight="1" x14ac:dyDescent="0.2">
      <c r="A35" s="111" t="s">
        <v>204</v>
      </c>
      <c r="B35" s="108" t="s">
        <v>210</v>
      </c>
      <c r="C35" s="404"/>
      <c r="D35" s="126"/>
      <c r="E35" s="109"/>
      <c r="F35" s="124">
        <v>500000</v>
      </c>
      <c r="G35" s="109"/>
      <c r="H35" s="123">
        <f t="shared" si="3"/>
        <v>500000</v>
      </c>
      <c r="I35" s="111" t="s">
        <v>209</v>
      </c>
      <c r="J35" s="112"/>
      <c r="K35" s="112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07"/>
    </row>
    <row r="36" spans="1:57" ht="15.75" customHeight="1" x14ac:dyDescent="0.2">
      <c r="A36" s="127" t="s">
        <v>211</v>
      </c>
      <c r="B36" s="128"/>
      <c r="C36" s="425" t="e">
        <f>SUM(F17:G35)</f>
        <v>#REF!</v>
      </c>
      <c r="D36" s="400"/>
      <c r="E36" s="400"/>
      <c r="F36" s="400"/>
      <c r="G36" s="400"/>
      <c r="H36" s="401"/>
      <c r="I36" s="129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</row>
    <row r="37" spans="1:57" ht="15.75" customHeight="1" x14ac:dyDescent="0.25">
      <c r="A37" s="131"/>
      <c r="B37" s="92"/>
      <c r="C37" s="90"/>
      <c r="D37" s="93"/>
      <c r="E37" s="93"/>
      <c r="F37" s="93"/>
      <c r="G37" s="94"/>
      <c r="H37" s="90"/>
      <c r="I37" s="90"/>
      <c r="J37" s="420"/>
      <c r="K37" s="418"/>
      <c r="L37" s="420"/>
      <c r="M37" s="418"/>
      <c r="N37" s="90"/>
      <c r="O37" s="93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</row>
    <row r="38" spans="1:57" ht="15.75" customHeight="1" x14ac:dyDescent="0.25">
      <c r="A38" s="132" t="s">
        <v>212</v>
      </c>
      <c r="B38" s="92"/>
      <c r="C38" s="90"/>
      <c r="D38" s="93"/>
      <c r="E38" s="93"/>
      <c r="F38" s="93"/>
      <c r="G38" s="94"/>
      <c r="H38" s="90"/>
      <c r="I38" s="133"/>
      <c r="J38" s="90"/>
      <c r="K38" s="90"/>
      <c r="L38" s="90"/>
      <c r="M38" s="90"/>
      <c r="N38" s="90"/>
      <c r="O38" s="93"/>
      <c r="P38" s="93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</row>
    <row r="39" spans="1:57" ht="15.75" customHeight="1" x14ac:dyDescent="0.25">
      <c r="A39" s="92"/>
      <c r="B39" s="92"/>
      <c r="C39" s="90"/>
      <c r="D39" s="93"/>
      <c r="E39" s="93"/>
      <c r="F39" s="93"/>
      <c r="G39" s="94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</row>
    <row r="40" spans="1:57" ht="15" customHeight="1" x14ac:dyDescent="0.25">
      <c r="A40" s="131"/>
      <c r="B40" s="131" t="s">
        <v>213</v>
      </c>
      <c r="C40" s="92"/>
      <c r="D40" s="134"/>
      <c r="F40" s="135" t="s">
        <v>214</v>
      </c>
      <c r="G40" s="93"/>
      <c r="H40" s="94"/>
      <c r="I40" s="136" t="s">
        <v>143</v>
      </c>
      <c r="J40" s="90"/>
      <c r="K40" s="136"/>
      <c r="L40" s="136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136"/>
      <c r="X40" s="136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</row>
    <row r="41" spans="1:57" ht="15" customHeight="1" x14ac:dyDescent="0.25">
      <c r="A41" s="92"/>
      <c r="B41" s="92"/>
      <c r="C41" s="92"/>
      <c r="D41" s="94"/>
      <c r="E41" s="90"/>
      <c r="F41" s="137"/>
      <c r="G41" s="93"/>
      <c r="H41" s="94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</row>
    <row r="42" spans="1:57" ht="28.5" customHeight="1" x14ac:dyDescent="0.25">
      <c r="A42" s="92"/>
      <c r="B42" s="92"/>
      <c r="C42" s="92"/>
      <c r="D42" s="94"/>
      <c r="E42" s="90"/>
      <c r="F42" s="137"/>
      <c r="G42" s="93"/>
      <c r="H42" s="94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</row>
    <row r="43" spans="1:57" ht="15" customHeight="1" x14ac:dyDescent="0.25">
      <c r="A43" s="131"/>
      <c r="B43" s="421" t="str">
        <f>'AWFP 2023'!A59</f>
        <v>ARNOLD C. GUNDRAN</v>
      </c>
      <c r="C43" s="418"/>
      <c r="D43" s="139"/>
      <c r="F43" s="422" t="str">
        <f>'AWFP 2023'!C67</f>
        <v>ARBEE TALASTAS</v>
      </c>
      <c r="G43" s="418"/>
      <c r="H43" s="140"/>
      <c r="I43" s="422" t="s">
        <v>606</v>
      </c>
      <c r="J43" s="418"/>
      <c r="K43" s="418"/>
      <c r="L43" s="418"/>
      <c r="M43" s="418"/>
      <c r="N43" s="418"/>
      <c r="O43" s="418"/>
      <c r="P43" s="90"/>
      <c r="Q43" s="90"/>
      <c r="R43" s="90"/>
      <c r="S43" s="90"/>
      <c r="T43" s="90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</row>
    <row r="44" spans="1:57" ht="29.25" customHeight="1" x14ac:dyDescent="0.2">
      <c r="A44" s="103"/>
      <c r="B44" s="423" t="str">
        <f>'AWFP 2023'!A60</f>
        <v>Deputy Chief</v>
      </c>
      <c r="C44" s="418"/>
      <c r="D44" s="141"/>
      <c r="F44" s="424" t="s">
        <v>215</v>
      </c>
      <c r="G44" s="418"/>
      <c r="H44" s="141"/>
      <c r="I44" s="424" t="s">
        <v>216</v>
      </c>
      <c r="J44" s="418"/>
      <c r="K44" s="418"/>
      <c r="L44" s="418"/>
      <c r="M44" s="418"/>
      <c r="N44" s="418"/>
      <c r="O44" s="418"/>
      <c r="P44" s="141"/>
      <c r="Q44" s="141"/>
      <c r="R44" s="141"/>
      <c r="S44" s="141"/>
      <c r="T44" s="141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</row>
    <row r="45" spans="1:57" ht="12" customHeight="1" x14ac:dyDescent="0.25">
      <c r="A45" s="131"/>
      <c r="B45" s="92"/>
      <c r="C45" s="92"/>
      <c r="D45" s="90"/>
      <c r="E45" s="90"/>
      <c r="F45" s="93"/>
      <c r="G45" s="93"/>
      <c r="H45" s="93"/>
      <c r="I45" s="142"/>
      <c r="J45" s="142"/>
      <c r="K45" s="94"/>
      <c r="L45" s="94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</row>
    <row r="46" spans="1:57" ht="15.75" customHeight="1" x14ac:dyDescent="0.25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</row>
    <row r="47" spans="1:57" ht="15.75" customHeight="1" x14ac:dyDescent="0.25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</row>
    <row r="48" spans="1:57" ht="15.75" customHeight="1" x14ac:dyDescent="0.25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</row>
    <row r="49" spans="1:57" ht="15.75" customHeight="1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</row>
    <row r="50" spans="1:57" ht="15.75" customHeight="1" x14ac:dyDescent="0.2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</row>
    <row r="51" spans="1:57" ht="15.75" customHeight="1" x14ac:dyDescent="0.2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</row>
    <row r="52" spans="1:57" ht="15.75" customHeight="1" x14ac:dyDescent="0.25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</row>
    <row r="53" spans="1:57" ht="15.75" customHeight="1" x14ac:dyDescent="0.25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</row>
    <row r="54" spans="1:57" ht="15.75" customHeight="1" x14ac:dyDescent="0.25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</row>
    <row r="55" spans="1:57" ht="15.75" customHeight="1" x14ac:dyDescent="0.2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</row>
    <row r="56" spans="1:57" ht="15.75" customHeight="1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</row>
    <row r="57" spans="1:57" ht="15.75" customHeight="1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</row>
    <row r="58" spans="1:57" ht="15.75" customHeight="1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</row>
    <row r="59" spans="1:57" ht="15.75" customHeight="1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</row>
    <row r="60" spans="1:57" ht="15.75" customHeight="1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</row>
    <row r="61" spans="1:57" ht="15.75" customHeight="1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</row>
    <row r="62" spans="1:57" ht="15.75" customHeight="1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</row>
    <row r="63" spans="1:57" ht="15.75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</row>
    <row r="64" spans="1:57" ht="15.75" customHeight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</row>
    <row r="65" spans="1:57" ht="15.75" customHeight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</row>
    <row r="66" spans="1:57" ht="15.75" customHeight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</row>
    <row r="67" spans="1:57" ht="15.75" customHeight="1" x14ac:dyDescent="0.25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</row>
    <row r="68" spans="1:57" ht="15.75" customHeight="1" x14ac:dyDescent="0.25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</row>
    <row r="69" spans="1:57" ht="15.75" customHeight="1" x14ac:dyDescent="0.25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</row>
    <row r="70" spans="1:57" ht="15.75" customHeight="1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</row>
    <row r="71" spans="1:57" ht="15.75" customHeight="1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</row>
    <row r="72" spans="1:57" ht="15.75" customHeight="1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</row>
    <row r="73" spans="1:57" ht="15.75" customHeight="1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</row>
    <row r="74" spans="1:57" ht="15.75" customHeight="1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</row>
    <row r="75" spans="1:57" ht="15.75" customHeight="1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</row>
    <row r="76" spans="1:57" ht="15.75" customHeight="1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</row>
    <row r="77" spans="1:57" ht="15.75" customHeight="1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</row>
    <row r="78" spans="1:57" ht="15.75" customHeight="1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</row>
    <row r="79" spans="1:57" ht="15.75" customHeight="1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</row>
    <row r="80" spans="1:57" ht="15.75" customHeight="1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</row>
    <row r="81" spans="1:57" ht="15.75" customHeight="1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</row>
    <row r="82" spans="1:57" ht="15.75" customHeight="1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</row>
    <row r="83" spans="1:57" ht="15.75" customHeight="1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</row>
    <row r="84" spans="1:57" ht="15.75" customHeight="1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</row>
    <row r="85" spans="1:57" ht="15.75" customHeight="1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</row>
    <row r="86" spans="1:57" ht="15.75" customHeight="1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</row>
    <row r="87" spans="1:57" ht="15.75" customHeight="1" x14ac:dyDescent="0.25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</row>
    <row r="88" spans="1:57" ht="15.75" customHeight="1" x14ac:dyDescent="0.25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</row>
    <row r="89" spans="1:57" ht="15.75" customHeight="1" x14ac:dyDescent="0.25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</row>
    <row r="90" spans="1:57" ht="15.75" customHeight="1" x14ac:dyDescent="0.25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</row>
    <row r="91" spans="1:57" ht="15.75" customHeight="1" x14ac:dyDescent="0.25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</row>
    <row r="92" spans="1:57" ht="15.75" customHeight="1" x14ac:dyDescent="0.25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</row>
    <row r="93" spans="1:57" ht="15.75" customHeight="1" x14ac:dyDescent="0.25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</row>
    <row r="94" spans="1:57" ht="15.75" customHeight="1" x14ac:dyDescent="0.25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</row>
    <row r="95" spans="1:57" ht="15.75" customHeight="1" x14ac:dyDescent="0.25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</row>
    <row r="96" spans="1:57" ht="15.75" customHeight="1" x14ac:dyDescent="0.25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</row>
    <row r="97" spans="1:57" ht="15.75" customHeight="1" x14ac:dyDescent="0.25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</row>
    <row r="98" spans="1:57" ht="15.75" customHeight="1" x14ac:dyDescent="0.25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</row>
    <row r="99" spans="1:57" ht="15.75" customHeight="1" x14ac:dyDescent="0.25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</row>
    <row r="100" spans="1:57" ht="15.75" customHeight="1" x14ac:dyDescent="0.25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</row>
    <row r="101" spans="1:57" ht="15.75" customHeight="1" x14ac:dyDescent="0.25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</row>
    <row r="102" spans="1:57" ht="15.75" customHeight="1" x14ac:dyDescent="0.25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</row>
    <row r="103" spans="1:57" ht="15.75" customHeight="1" x14ac:dyDescent="0.25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</row>
    <row r="104" spans="1:57" ht="15.75" customHeight="1" x14ac:dyDescent="0.25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</row>
    <row r="105" spans="1:57" ht="15.75" customHeight="1" x14ac:dyDescent="0.2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</row>
    <row r="106" spans="1:57" ht="15.75" customHeight="1" x14ac:dyDescent="0.25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</row>
    <row r="107" spans="1:57" ht="15.75" customHeight="1" x14ac:dyDescent="0.25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</row>
    <row r="108" spans="1:57" ht="15.75" customHeight="1" x14ac:dyDescent="0.25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</row>
    <row r="109" spans="1:57" ht="15.75" customHeight="1" x14ac:dyDescent="0.25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</row>
    <row r="110" spans="1:57" ht="15.75" customHeight="1" x14ac:dyDescent="0.25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</row>
    <row r="111" spans="1:57" ht="15.75" customHeight="1" x14ac:dyDescent="0.25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</row>
    <row r="112" spans="1:57" ht="15.75" customHeight="1" x14ac:dyDescent="0.25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</row>
    <row r="113" spans="1:57" ht="15.75" customHeight="1" x14ac:dyDescent="0.25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</row>
    <row r="114" spans="1:57" ht="15.75" customHeight="1" x14ac:dyDescent="0.25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</row>
    <row r="115" spans="1:57" ht="15.75" customHeight="1" x14ac:dyDescent="0.2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</row>
    <row r="116" spans="1:57" ht="15.75" customHeight="1" x14ac:dyDescent="0.25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</row>
    <row r="117" spans="1:57" ht="15.75" customHeight="1" x14ac:dyDescent="0.25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</row>
    <row r="118" spans="1:57" ht="15.75" customHeight="1" x14ac:dyDescent="0.25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</row>
    <row r="119" spans="1:57" ht="15.75" customHeight="1" x14ac:dyDescent="0.25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</row>
    <row r="120" spans="1:57" ht="15.75" customHeight="1" x14ac:dyDescent="0.25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</row>
    <row r="121" spans="1:57" ht="15.75" customHeight="1" x14ac:dyDescent="0.25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</row>
    <row r="122" spans="1:57" ht="15.75" customHeight="1" x14ac:dyDescent="0.25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</row>
    <row r="123" spans="1:57" ht="15.75" customHeight="1" x14ac:dyDescent="0.25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</row>
    <row r="124" spans="1:57" ht="15.75" customHeight="1" x14ac:dyDescent="0.25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</row>
    <row r="125" spans="1:57" ht="15.75" customHeight="1" x14ac:dyDescent="0.2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</row>
    <row r="126" spans="1:57" ht="15.75" customHeight="1" x14ac:dyDescent="0.25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</row>
    <row r="127" spans="1:57" ht="15.75" customHeight="1" x14ac:dyDescent="0.25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</row>
    <row r="128" spans="1:57" ht="15.75" customHeight="1" x14ac:dyDescent="0.25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0"/>
      <c r="BA128" s="90"/>
      <c r="BB128" s="90"/>
      <c r="BC128" s="90"/>
      <c r="BD128" s="90"/>
      <c r="BE128" s="90"/>
    </row>
    <row r="129" spans="1:57" ht="15.75" customHeight="1" x14ac:dyDescent="0.25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E129" s="90"/>
    </row>
    <row r="130" spans="1:57" ht="15.75" customHeight="1" x14ac:dyDescent="0.25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90"/>
      <c r="BC130" s="90"/>
      <c r="BD130" s="90"/>
      <c r="BE130" s="90"/>
    </row>
    <row r="131" spans="1:57" ht="15.75" customHeight="1" x14ac:dyDescent="0.25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90"/>
      <c r="BC131" s="90"/>
      <c r="BD131" s="90"/>
      <c r="BE131" s="90"/>
    </row>
    <row r="132" spans="1:57" ht="15.75" customHeight="1" x14ac:dyDescent="0.25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</row>
    <row r="133" spans="1:57" ht="15.75" customHeight="1" x14ac:dyDescent="0.25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90"/>
      <c r="BC133" s="90"/>
      <c r="BD133" s="90"/>
      <c r="BE133" s="90"/>
    </row>
    <row r="134" spans="1:57" ht="15.75" customHeight="1" x14ac:dyDescent="0.25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90"/>
      <c r="BC134" s="90"/>
      <c r="BD134" s="90"/>
      <c r="BE134" s="90"/>
    </row>
    <row r="135" spans="1:57" ht="15.75" customHeight="1" x14ac:dyDescent="0.2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</row>
    <row r="136" spans="1:57" ht="15.75" customHeight="1" x14ac:dyDescent="0.25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</row>
    <row r="137" spans="1:57" ht="15.75" customHeight="1" x14ac:dyDescent="0.25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90"/>
      <c r="BC137" s="90"/>
      <c r="BD137" s="90"/>
      <c r="BE137" s="90"/>
    </row>
    <row r="138" spans="1:57" ht="15.75" customHeight="1" x14ac:dyDescent="0.25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90"/>
      <c r="BC138" s="90"/>
      <c r="BD138" s="90"/>
      <c r="BE138" s="90"/>
    </row>
    <row r="139" spans="1:57" ht="15.75" customHeight="1" x14ac:dyDescent="0.25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</row>
    <row r="140" spans="1:57" ht="15.75" customHeight="1" x14ac:dyDescent="0.25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</row>
    <row r="141" spans="1:57" ht="15.75" customHeight="1" x14ac:dyDescent="0.25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</row>
    <row r="142" spans="1:57" ht="15.75" customHeight="1" x14ac:dyDescent="0.25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</row>
    <row r="143" spans="1:57" ht="15.75" customHeight="1" x14ac:dyDescent="0.25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</row>
    <row r="144" spans="1:57" ht="15.75" customHeight="1" x14ac:dyDescent="0.25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</row>
    <row r="145" spans="1:57" ht="15.75" customHeight="1" x14ac:dyDescent="0.2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</row>
    <row r="146" spans="1:57" ht="15.75" customHeight="1" x14ac:dyDescent="0.25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</row>
    <row r="147" spans="1:57" ht="15.75" customHeight="1" x14ac:dyDescent="0.25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</row>
    <row r="148" spans="1:57" ht="15.75" customHeight="1" x14ac:dyDescent="0.25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  <c r="BD148" s="90"/>
      <c r="BE148" s="90"/>
    </row>
    <row r="149" spans="1:57" ht="15.75" customHeight="1" x14ac:dyDescent="0.25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</row>
    <row r="150" spans="1:57" ht="15.75" customHeight="1" x14ac:dyDescent="0.25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</row>
    <row r="151" spans="1:57" ht="15.75" customHeight="1" x14ac:dyDescent="0.25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</row>
    <row r="152" spans="1:57" ht="15.75" customHeight="1" x14ac:dyDescent="0.25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</row>
    <row r="153" spans="1:57" ht="15.75" customHeight="1" x14ac:dyDescent="0.25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</row>
    <row r="154" spans="1:57" ht="15.75" customHeight="1" x14ac:dyDescent="0.25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</row>
    <row r="155" spans="1:57" ht="15.75" customHeight="1" x14ac:dyDescent="0.2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</row>
    <row r="156" spans="1:57" ht="15.75" customHeight="1" x14ac:dyDescent="0.25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</row>
    <row r="157" spans="1:57" ht="15.75" customHeight="1" x14ac:dyDescent="0.25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</row>
    <row r="158" spans="1:57" ht="15.75" customHeight="1" x14ac:dyDescent="0.25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</row>
    <row r="159" spans="1:57" ht="15.75" customHeight="1" x14ac:dyDescent="0.25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</row>
    <row r="160" spans="1:57" ht="15.75" customHeight="1" x14ac:dyDescent="0.25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</row>
    <row r="161" spans="1:57" ht="15.75" customHeight="1" x14ac:dyDescent="0.25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</row>
    <row r="162" spans="1:57" ht="15.75" customHeight="1" x14ac:dyDescent="0.25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</row>
    <row r="163" spans="1:57" ht="15.75" customHeight="1" x14ac:dyDescent="0.25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</row>
    <row r="164" spans="1:57" ht="15.75" customHeight="1" x14ac:dyDescent="0.25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</row>
    <row r="165" spans="1:57" ht="15.75" customHeight="1" x14ac:dyDescent="0.2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</row>
    <row r="166" spans="1:57" ht="15.75" customHeight="1" x14ac:dyDescent="0.25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</row>
    <row r="167" spans="1:57" ht="15.75" customHeight="1" x14ac:dyDescent="0.25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</row>
    <row r="168" spans="1:57" ht="15.75" customHeight="1" x14ac:dyDescent="0.25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</row>
    <row r="169" spans="1:57" ht="15.75" customHeight="1" x14ac:dyDescent="0.25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</row>
    <row r="170" spans="1:57" ht="15.75" customHeight="1" x14ac:dyDescent="0.25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</row>
    <row r="171" spans="1:57" ht="15.75" customHeight="1" x14ac:dyDescent="0.25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</row>
    <row r="172" spans="1:57" ht="15.75" customHeight="1" x14ac:dyDescent="0.25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</row>
    <row r="173" spans="1:57" ht="15.75" customHeight="1" x14ac:dyDescent="0.25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</row>
    <row r="174" spans="1:57" ht="15.75" customHeight="1" x14ac:dyDescent="0.25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</row>
    <row r="175" spans="1:57" ht="15.75" customHeight="1" x14ac:dyDescent="0.2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</row>
    <row r="176" spans="1:57" ht="15.75" customHeight="1" x14ac:dyDescent="0.25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</row>
    <row r="177" spans="1:57" ht="15.75" customHeight="1" x14ac:dyDescent="0.25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</row>
    <row r="178" spans="1:57" ht="15.75" customHeight="1" x14ac:dyDescent="0.25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</row>
    <row r="179" spans="1:57" ht="15.75" customHeight="1" x14ac:dyDescent="0.25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</row>
    <row r="180" spans="1:57" ht="15.75" customHeight="1" x14ac:dyDescent="0.25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</row>
    <row r="181" spans="1:57" ht="15.75" customHeight="1" x14ac:dyDescent="0.25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</row>
    <row r="182" spans="1:57" ht="15.75" customHeight="1" x14ac:dyDescent="0.25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</row>
    <row r="183" spans="1:57" ht="15.75" customHeight="1" x14ac:dyDescent="0.25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</row>
    <row r="184" spans="1:57" ht="15.75" customHeight="1" x14ac:dyDescent="0.25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</row>
    <row r="185" spans="1:57" ht="15.75" customHeight="1" x14ac:dyDescent="0.2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</row>
    <row r="186" spans="1:57" ht="15.75" customHeight="1" x14ac:dyDescent="0.25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</row>
    <row r="187" spans="1:57" ht="15.75" customHeight="1" x14ac:dyDescent="0.25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</row>
    <row r="188" spans="1:57" ht="15.75" customHeight="1" x14ac:dyDescent="0.25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</row>
    <row r="189" spans="1:57" ht="15.75" customHeight="1" x14ac:dyDescent="0.25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</row>
    <row r="190" spans="1:57" ht="15.75" customHeight="1" x14ac:dyDescent="0.25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</row>
    <row r="191" spans="1:57" ht="15.75" customHeight="1" x14ac:dyDescent="0.25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</row>
    <row r="192" spans="1:57" ht="15.75" customHeight="1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</row>
    <row r="193" spans="1:57" ht="15.75" customHeight="1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</row>
    <row r="194" spans="1:57" ht="15.75" customHeight="1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</row>
    <row r="195" spans="1:57" ht="15.75" customHeight="1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</row>
    <row r="196" spans="1:57" ht="15.75" customHeight="1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</row>
    <row r="197" spans="1:57" ht="15.75" customHeight="1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</row>
    <row r="198" spans="1:57" ht="15.75" customHeight="1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</row>
    <row r="199" spans="1:57" ht="15.75" customHeight="1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0"/>
      <c r="AQ199" s="90"/>
      <c r="AR199" s="90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</row>
    <row r="200" spans="1:57" ht="15.75" customHeight="1" x14ac:dyDescent="0.25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</row>
    <row r="201" spans="1:57" ht="15.75" customHeight="1" x14ac:dyDescent="0.25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</row>
    <row r="202" spans="1:57" ht="15.75" customHeight="1" x14ac:dyDescent="0.25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</row>
    <row r="203" spans="1:57" ht="15.75" customHeight="1" x14ac:dyDescent="0.25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90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</row>
    <row r="204" spans="1:57" ht="15.75" customHeight="1" x14ac:dyDescent="0.25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</row>
    <row r="205" spans="1:57" ht="15.75" customHeight="1" x14ac:dyDescent="0.2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</row>
    <row r="206" spans="1:57" ht="15.75" customHeight="1" x14ac:dyDescent="0.25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</row>
    <row r="207" spans="1:57" ht="15.75" customHeight="1" x14ac:dyDescent="0.25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</row>
    <row r="208" spans="1:57" ht="15.75" customHeight="1" x14ac:dyDescent="0.25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</row>
    <row r="209" spans="1:57" ht="15.75" customHeight="1" x14ac:dyDescent="0.25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</row>
    <row r="210" spans="1:57" ht="15.75" customHeight="1" x14ac:dyDescent="0.25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</row>
    <row r="211" spans="1:57" ht="15.75" customHeight="1" x14ac:dyDescent="0.25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</row>
    <row r="212" spans="1:57" ht="15.75" customHeight="1" x14ac:dyDescent="0.25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</row>
    <row r="213" spans="1:57" ht="15.75" customHeight="1" x14ac:dyDescent="0.25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</row>
    <row r="214" spans="1:57" ht="15.75" customHeight="1" x14ac:dyDescent="0.25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</row>
    <row r="215" spans="1:57" ht="15.75" customHeight="1" x14ac:dyDescent="0.2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90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</row>
    <row r="216" spans="1:57" ht="15.75" customHeight="1" x14ac:dyDescent="0.25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90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</row>
    <row r="217" spans="1:57" ht="15.75" customHeight="1" x14ac:dyDescent="0.25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0"/>
      <c r="AQ217" s="90"/>
      <c r="AR217" s="90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</row>
    <row r="218" spans="1:57" ht="15.75" customHeight="1" x14ac:dyDescent="0.25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0"/>
      <c r="AQ218" s="90"/>
      <c r="AR218" s="90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</row>
    <row r="219" spans="1:57" ht="15.75" customHeight="1" x14ac:dyDescent="0.25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0"/>
      <c r="AQ219" s="90"/>
      <c r="AR219" s="90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</row>
    <row r="220" spans="1:57" ht="15.75" customHeight="1" x14ac:dyDescent="0.25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0"/>
      <c r="AQ220" s="90"/>
      <c r="AR220" s="90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</row>
    <row r="221" spans="1:57" ht="15.75" customHeight="1" x14ac:dyDescent="0.25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90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</row>
    <row r="222" spans="1:57" ht="15.75" customHeight="1" x14ac:dyDescent="0.25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0"/>
      <c r="AQ222" s="90"/>
      <c r="AR222" s="90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</row>
    <row r="223" spans="1:57" ht="15.75" customHeight="1" x14ac:dyDescent="0.25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90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</row>
    <row r="224" spans="1:57" ht="15.75" customHeight="1" x14ac:dyDescent="0.25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</row>
    <row r="225" spans="1:57" ht="15.75" customHeight="1" x14ac:dyDescent="0.2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0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</row>
    <row r="226" spans="1:57" ht="15.75" customHeight="1" x14ac:dyDescent="0.25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</row>
    <row r="227" spans="1:57" ht="15.75" customHeight="1" x14ac:dyDescent="0.25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0"/>
      <c r="AQ227" s="90"/>
      <c r="AR227" s="90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</row>
    <row r="228" spans="1:57" ht="15.75" customHeight="1" x14ac:dyDescent="0.25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</row>
    <row r="229" spans="1:57" ht="15.75" customHeight="1" x14ac:dyDescent="0.25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0"/>
      <c r="AQ229" s="90"/>
      <c r="AR229" s="90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</row>
    <row r="230" spans="1:57" ht="15.75" customHeight="1" x14ac:dyDescent="0.25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90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</row>
    <row r="231" spans="1:57" ht="15.75" customHeight="1" x14ac:dyDescent="0.25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0"/>
      <c r="AQ231" s="90"/>
      <c r="AR231" s="90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</row>
    <row r="232" spans="1:57" ht="15.75" customHeight="1" x14ac:dyDescent="0.25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</row>
    <row r="233" spans="1:57" ht="15.75" customHeight="1" x14ac:dyDescent="0.25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0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</row>
    <row r="234" spans="1:57" ht="15.75" customHeight="1" x14ac:dyDescent="0.25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</row>
    <row r="235" spans="1:57" ht="15.75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</row>
    <row r="236" spans="1:57" ht="15.75" customHeight="1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0"/>
      <c r="AQ236" s="90"/>
      <c r="AR236" s="90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</row>
    <row r="237" spans="1:57" ht="15.75" customHeight="1" x14ac:dyDescent="0.25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0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</row>
    <row r="238" spans="1:57" ht="15.75" customHeight="1" x14ac:dyDescent="0.25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</row>
    <row r="239" spans="1:57" ht="15.75" customHeight="1" x14ac:dyDescent="0.25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</row>
    <row r="240" spans="1:57" ht="15.75" customHeight="1" x14ac:dyDescent="0.25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0"/>
      <c r="AQ240" s="90"/>
      <c r="AR240" s="90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</row>
    <row r="241" spans="1:57" ht="15.75" customHeight="1" x14ac:dyDescent="0.25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</row>
    <row r="242" spans="1:57" ht="15.75" customHeight="1" x14ac:dyDescent="0.25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90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</row>
    <row r="243" spans="1:57" ht="15.75" customHeight="1" x14ac:dyDescent="0.2"/>
    <row r="244" spans="1:57" ht="15.75" customHeight="1" x14ac:dyDescent="0.2"/>
    <row r="245" spans="1:57" ht="15.75" customHeight="1" x14ac:dyDescent="0.2"/>
    <row r="246" spans="1:57" ht="15.75" customHeight="1" x14ac:dyDescent="0.2"/>
    <row r="247" spans="1:57" ht="15.75" customHeight="1" x14ac:dyDescent="0.2"/>
    <row r="248" spans="1:57" ht="15.75" customHeight="1" x14ac:dyDescent="0.2"/>
    <row r="249" spans="1:57" ht="15.75" customHeight="1" x14ac:dyDescent="0.2"/>
    <row r="250" spans="1:57" ht="15.75" customHeight="1" x14ac:dyDescent="0.2"/>
    <row r="251" spans="1:57" ht="15.75" customHeight="1" x14ac:dyDescent="0.2"/>
    <row r="252" spans="1:57" ht="15.75" customHeight="1" x14ac:dyDescent="0.2"/>
    <row r="253" spans="1:57" ht="15.75" customHeight="1" x14ac:dyDescent="0.2"/>
    <row r="254" spans="1:57" ht="15.75" customHeight="1" x14ac:dyDescent="0.2"/>
    <row r="255" spans="1:57" ht="15.75" customHeight="1" x14ac:dyDescent="0.2"/>
    <row r="256" spans="1:5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mergeCells count="39">
    <mergeCell ref="C31:C35"/>
    <mergeCell ref="C36:H36"/>
    <mergeCell ref="J37:K37"/>
    <mergeCell ref="L37:M37"/>
    <mergeCell ref="B43:C43"/>
    <mergeCell ref="I43:O43"/>
    <mergeCell ref="B44:C44"/>
    <mergeCell ref="I44:O44"/>
    <mergeCell ref="F43:G43"/>
    <mergeCell ref="F44:G44"/>
    <mergeCell ref="AX16:BA16"/>
    <mergeCell ref="A2:BE2"/>
    <mergeCell ref="J15:BE15"/>
    <mergeCell ref="N16:Q16"/>
    <mergeCell ref="R16:U16"/>
    <mergeCell ref="V16:Y16"/>
    <mergeCell ref="Z16:AC16"/>
    <mergeCell ref="BB16:BE16"/>
    <mergeCell ref="J16:M16"/>
    <mergeCell ref="AD16:AG16"/>
    <mergeCell ref="AH16:AK16"/>
    <mergeCell ref="AL16:AO16"/>
    <mergeCell ref="AP16:AS16"/>
    <mergeCell ref="AT16:AW16"/>
    <mergeCell ref="A17:I17"/>
    <mergeCell ref="A18:A25"/>
    <mergeCell ref="D18:D25"/>
    <mergeCell ref="H18:H25"/>
    <mergeCell ref="I18:I25"/>
    <mergeCell ref="A26:I26"/>
    <mergeCell ref="I27:I29"/>
    <mergeCell ref="A30:I30"/>
    <mergeCell ref="C18:C25"/>
    <mergeCell ref="C27:C29"/>
    <mergeCell ref="D27:D29"/>
    <mergeCell ref="E27:E29"/>
    <mergeCell ref="F27:F29"/>
    <mergeCell ref="G27:G29"/>
    <mergeCell ref="H27:H29"/>
  </mergeCells>
  <printOptions horizontalCentered="1"/>
  <pageMargins left="0.23622047244094491" right="0.23622047244094491" top="0.31496062992125984" bottom="0.19685039370078741" header="0" footer="0"/>
  <pageSetup paperSize="9" scale="45" orientation="landscape" r:id="rId1"/>
  <headerFooter>
    <oddFooter>&amp;RPage &amp;P of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625" defaultRowHeight="15" customHeight="1" x14ac:dyDescent="0.2"/>
  <cols>
    <col min="1" max="1" width="4.125" customWidth="1"/>
    <col min="2" max="2" width="38.625" customWidth="1"/>
    <col min="3" max="3" width="14.625" customWidth="1"/>
    <col min="4" max="4" width="8.875" customWidth="1"/>
    <col min="5" max="5" width="13.125" customWidth="1"/>
    <col min="6" max="6" width="13.375" customWidth="1"/>
    <col min="7" max="26" width="8.625" customWidth="1"/>
  </cols>
  <sheetData>
    <row r="1" spans="1:26" ht="14.25" customHeight="1" x14ac:dyDescent="0.25">
      <c r="A1" s="136"/>
      <c r="B1" s="136" t="s">
        <v>217</v>
      </c>
      <c r="C1" s="90"/>
      <c r="D1" s="90"/>
      <c r="E1" s="90"/>
      <c r="F1" s="90"/>
      <c r="G1" s="90"/>
      <c r="H1" s="90"/>
    </row>
    <row r="2" spans="1:26" ht="14.25" customHeight="1" x14ac:dyDescent="0.25">
      <c r="A2" s="138"/>
      <c r="B2" s="143" t="s">
        <v>218</v>
      </c>
      <c r="C2" s="143" t="s">
        <v>219</v>
      </c>
      <c r="D2" s="143" t="s">
        <v>220</v>
      </c>
      <c r="E2" s="143" t="s">
        <v>177</v>
      </c>
      <c r="F2" s="143" t="s">
        <v>221</v>
      </c>
      <c r="G2" s="138"/>
      <c r="H2" s="138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</row>
    <row r="3" spans="1:26" ht="14.25" customHeight="1" x14ac:dyDescent="0.25">
      <c r="A3" s="90"/>
      <c r="B3" s="145" t="s">
        <v>222</v>
      </c>
      <c r="C3" s="146">
        <v>5020301001</v>
      </c>
      <c r="D3" s="146">
        <v>5</v>
      </c>
      <c r="E3" s="147">
        <v>500</v>
      </c>
      <c r="F3" s="148">
        <f t="shared" ref="F3:F5" si="0">D3*E3</f>
        <v>2500</v>
      </c>
      <c r="G3" s="90"/>
      <c r="H3" s="90"/>
    </row>
    <row r="4" spans="1:26" ht="14.25" customHeight="1" x14ac:dyDescent="0.25">
      <c r="A4" s="90"/>
      <c r="B4" s="145" t="s">
        <v>223</v>
      </c>
      <c r="C4" s="146">
        <v>5020301001</v>
      </c>
      <c r="D4" s="146">
        <v>5</v>
      </c>
      <c r="E4" s="147">
        <v>500</v>
      </c>
      <c r="F4" s="148">
        <f t="shared" si="0"/>
        <v>2500</v>
      </c>
      <c r="G4" s="90"/>
      <c r="H4" s="90"/>
    </row>
    <row r="5" spans="1:26" ht="14.25" customHeight="1" x14ac:dyDescent="0.25">
      <c r="A5" s="90"/>
      <c r="B5" s="149" t="s">
        <v>224</v>
      </c>
      <c r="C5" s="146">
        <v>5020301001</v>
      </c>
      <c r="D5" s="150">
        <v>5</v>
      </c>
      <c r="E5" s="147">
        <v>350</v>
      </c>
      <c r="F5" s="148">
        <f t="shared" si="0"/>
        <v>1750</v>
      </c>
      <c r="G5" s="90"/>
      <c r="H5" s="90"/>
    </row>
    <row r="6" spans="1:26" ht="14.25" customHeight="1" x14ac:dyDescent="0.25">
      <c r="A6" s="90"/>
      <c r="B6" s="90"/>
      <c r="C6" s="90"/>
      <c r="D6" s="90"/>
      <c r="E6" s="90"/>
      <c r="F6" s="90"/>
      <c r="G6" s="90"/>
      <c r="H6" s="90"/>
    </row>
    <row r="7" spans="1:26" ht="14.25" customHeight="1" x14ac:dyDescent="0.25">
      <c r="A7" s="90"/>
      <c r="B7" s="90"/>
      <c r="C7" s="90"/>
      <c r="D7" s="90"/>
      <c r="E7" s="90"/>
      <c r="F7" s="90"/>
      <c r="G7" s="90"/>
      <c r="H7" s="90"/>
    </row>
    <row r="8" spans="1:26" ht="14.25" customHeight="1" x14ac:dyDescent="0.25">
      <c r="A8" s="151" t="s">
        <v>136</v>
      </c>
      <c r="B8" s="152"/>
      <c r="C8" s="153"/>
      <c r="D8" s="153"/>
      <c r="E8" s="154"/>
      <c r="F8" s="155">
        <f>D8*E8</f>
        <v>0</v>
      </c>
      <c r="G8" s="90"/>
      <c r="H8" s="90"/>
    </row>
    <row r="9" spans="1:26" ht="14.25" customHeight="1" x14ac:dyDescent="0.25">
      <c r="A9" s="151"/>
      <c r="B9" s="156" t="s">
        <v>225</v>
      </c>
      <c r="C9" s="153"/>
      <c r="D9" s="153"/>
      <c r="E9" s="154"/>
      <c r="F9" s="155"/>
      <c r="G9" s="90"/>
      <c r="H9" s="90"/>
    </row>
    <row r="10" spans="1:26" ht="14.25" customHeight="1" x14ac:dyDescent="0.25">
      <c r="A10" s="138"/>
      <c r="B10" s="143" t="s">
        <v>218</v>
      </c>
      <c r="C10" s="143" t="s">
        <v>219</v>
      </c>
      <c r="D10" s="143" t="s">
        <v>220</v>
      </c>
      <c r="E10" s="143" t="s">
        <v>177</v>
      </c>
      <c r="F10" s="143" t="s">
        <v>221</v>
      </c>
      <c r="G10" s="138"/>
      <c r="H10" s="138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spans="1:26" ht="14.25" customHeight="1" x14ac:dyDescent="0.25">
      <c r="A11" s="157"/>
      <c r="B11" s="158" t="s">
        <v>226</v>
      </c>
      <c r="C11" s="159">
        <v>5020301002</v>
      </c>
      <c r="D11" s="159">
        <v>10</v>
      </c>
      <c r="E11" s="160">
        <v>200</v>
      </c>
      <c r="F11" s="161">
        <f t="shared" ref="F11:F72" si="1">D11*E11</f>
        <v>2000</v>
      </c>
      <c r="G11" s="90"/>
      <c r="H11" s="90"/>
    </row>
    <row r="12" spans="1:26" ht="14.25" customHeight="1" x14ac:dyDescent="0.25">
      <c r="A12" s="157"/>
      <c r="B12" s="158" t="s">
        <v>227</v>
      </c>
      <c r="C12" s="159">
        <v>5020301002</v>
      </c>
      <c r="D12" s="159">
        <v>5</v>
      </c>
      <c r="E12" s="160">
        <v>500</v>
      </c>
      <c r="F12" s="161">
        <f t="shared" si="1"/>
        <v>2500</v>
      </c>
      <c r="G12" s="90"/>
      <c r="H12" s="90"/>
    </row>
    <row r="13" spans="1:26" ht="14.25" customHeight="1" x14ac:dyDescent="0.25">
      <c r="A13" s="157"/>
      <c r="B13" s="158" t="s">
        <v>228</v>
      </c>
      <c r="C13" s="159">
        <v>5020301002</v>
      </c>
      <c r="D13" s="159">
        <v>100</v>
      </c>
      <c r="E13" s="160">
        <v>50</v>
      </c>
      <c r="F13" s="161">
        <f t="shared" si="1"/>
        <v>5000</v>
      </c>
      <c r="G13" s="90"/>
      <c r="H13" s="90"/>
    </row>
    <row r="14" spans="1:26" ht="14.25" customHeight="1" x14ac:dyDescent="0.25">
      <c r="A14" s="157"/>
      <c r="B14" s="158" t="s">
        <v>229</v>
      </c>
      <c r="C14" s="159">
        <v>5020301002</v>
      </c>
      <c r="D14" s="159">
        <v>2</v>
      </c>
      <c r="E14" s="160">
        <v>2500</v>
      </c>
      <c r="F14" s="161">
        <f t="shared" si="1"/>
        <v>5000</v>
      </c>
      <c r="G14" s="90"/>
      <c r="H14" s="90"/>
    </row>
    <row r="15" spans="1:26" ht="14.25" customHeight="1" x14ac:dyDescent="0.25">
      <c r="A15" s="162"/>
      <c r="B15" s="163" t="s">
        <v>230</v>
      </c>
      <c r="C15" s="164">
        <v>5020301002</v>
      </c>
      <c r="D15" s="164">
        <v>20</v>
      </c>
      <c r="E15" s="165">
        <v>60</v>
      </c>
      <c r="F15" s="166">
        <f t="shared" si="1"/>
        <v>1200</v>
      </c>
      <c r="G15" s="90"/>
      <c r="H15" s="90"/>
    </row>
    <row r="16" spans="1:26" ht="14.25" customHeight="1" x14ac:dyDescent="0.25">
      <c r="A16" s="157"/>
      <c r="B16" s="158" t="s">
        <v>231</v>
      </c>
      <c r="C16" s="159">
        <v>5020301002</v>
      </c>
      <c r="D16" s="159">
        <v>1</v>
      </c>
      <c r="E16" s="160">
        <v>450</v>
      </c>
      <c r="F16" s="161">
        <f t="shared" si="1"/>
        <v>450</v>
      </c>
      <c r="G16" s="90"/>
      <c r="H16" s="90"/>
    </row>
    <row r="17" spans="1:8" ht="14.25" customHeight="1" x14ac:dyDescent="0.25">
      <c r="A17" s="157"/>
      <c r="B17" s="158" t="s">
        <v>232</v>
      </c>
      <c r="C17" s="159">
        <v>5020301002</v>
      </c>
      <c r="D17" s="159">
        <v>1</v>
      </c>
      <c r="E17" s="160">
        <v>100</v>
      </c>
      <c r="F17" s="161">
        <f t="shared" si="1"/>
        <v>100</v>
      </c>
      <c r="G17" s="90"/>
      <c r="H17" s="90"/>
    </row>
    <row r="18" spans="1:8" ht="14.25" customHeight="1" x14ac:dyDescent="0.25">
      <c r="A18" s="157"/>
      <c r="B18" s="158" t="s">
        <v>233</v>
      </c>
      <c r="C18" s="159">
        <v>5020301002</v>
      </c>
      <c r="D18" s="159">
        <v>5</v>
      </c>
      <c r="E18" s="160">
        <v>350</v>
      </c>
      <c r="F18" s="161">
        <f t="shared" si="1"/>
        <v>1750</v>
      </c>
      <c r="G18" s="90"/>
      <c r="H18" s="90"/>
    </row>
    <row r="19" spans="1:8" ht="14.25" customHeight="1" x14ac:dyDescent="0.25">
      <c r="A19" s="157"/>
      <c r="B19" s="158" t="s">
        <v>234</v>
      </c>
      <c r="C19" s="159">
        <v>5020301002</v>
      </c>
      <c r="D19" s="159">
        <v>5</v>
      </c>
      <c r="E19" s="160">
        <v>500</v>
      </c>
      <c r="F19" s="161">
        <f t="shared" si="1"/>
        <v>2500</v>
      </c>
      <c r="G19" s="90"/>
      <c r="H19" s="90"/>
    </row>
    <row r="20" spans="1:8" ht="14.25" customHeight="1" x14ac:dyDescent="0.25">
      <c r="A20" s="157"/>
      <c r="B20" s="167" t="s">
        <v>235</v>
      </c>
      <c r="C20" s="159">
        <v>5020301002</v>
      </c>
      <c r="D20" s="159">
        <v>3</v>
      </c>
      <c r="E20" s="160">
        <v>500</v>
      </c>
      <c r="F20" s="161">
        <f t="shared" si="1"/>
        <v>1500</v>
      </c>
      <c r="G20" s="90"/>
      <c r="H20" s="90"/>
    </row>
    <row r="21" spans="1:8" ht="14.25" customHeight="1" x14ac:dyDescent="0.25">
      <c r="A21" s="157"/>
      <c r="B21" s="167" t="s">
        <v>236</v>
      </c>
      <c r="C21" s="159">
        <v>5020301002</v>
      </c>
      <c r="D21" s="159">
        <v>3</v>
      </c>
      <c r="E21" s="160">
        <v>500</v>
      </c>
      <c r="F21" s="161">
        <f t="shared" si="1"/>
        <v>1500</v>
      </c>
      <c r="G21" s="90"/>
      <c r="H21" s="90"/>
    </row>
    <row r="22" spans="1:8" ht="14.25" customHeight="1" x14ac:dyDescent="0.25">
      <c r="A22" s="157"/>
      <c r="B22" s="167" t="s">
        <v>237</v>
      </c>
      <c r="C22" s="159">
        <v>5020301002</v>
      </c>
      <c r="D22" s="159">
        <v>3</v>
      </c>
      <c r="E22" s="160">
        <v>500</v>
      </c>
      <c r="F22" s="161">
        <f t="shared" si="1"/>
        <v>1500</v>
      </c>
      <c r="G22" s="90"/>
      <c r="H22" s="90"/>
    </row>
    <row r="23" spans="1:8" ht="14.25" customHeight="1" x14ac:dyDescent="0.25">
      <c r="A23" s="157"/>
      <c r="B23" s="167" t="s">
        <v>238</v>
      </c>
      <c r="C23" s="159">
        <v>5020301002</v>
      </c>
      <c r="D23" s="159">
        <v>3</v>
      </c>
      <c r="E23" s="160">
        <v>1000</v>
      </c>
      <c r="F23" s="161">
        <f t="shared" si="1"/>
        <v>3000</v>
      </c>
      <c r="G23" s="90"/>
      <c r="H23" s="90"/>
    </row>
    <row r="24" spans="1:8" ht="14.25" customHeight="1" x14ac:dyDescent="0.25">
      <c r="A24" s="157"/>
      <c r="B24" s="167" t="s">
        <v>239</v>
      </c>
      <c r="C24" s="159">
        <v>5020301002</v>
      </c>
      <c r="D24" s="159">
        <v>3</v>
      </c>
      <c r="E24" s="160">
        <v>1000</v>
      </c>
      <c r="F24" s="161">
        <f t="shared" si="1"/>
        <v>3000</v>
      </c>
      <c r="G24" s="90"/>
      <c r="H24" s="90"/>
    </row>
    <row r="25" spans="1:8" ht="14.25" customHeight="1" x14ac:dyDescent="0.25">
      <c r="A25" s="157"/>
      <c r="B25" s="167" t="s">
        <v>240</v>
      </c>
      <c r="C25" s="159">
        <v>5020301002</v>
      </c>
      <c r="D25" s="159">
        <v>3</v>
      </c>
      <c r="E25" s="160">
        <v>1000</v>
      </c>
      <c r="F25" s="161">
        <f t="shared" si="1"/>
        <v>3000</v>
      </c>
      <c r="G25" s="90"/>
      <c r="H25" s="90"/>
    </row>
    <row r="26" spans="1:8" ht="14.25" customHeight="1" x14ac:dyDescent="0.25">
      <c r="A26" s="157"/>
      <c r="B26" s="158" t="s">
        <v>241</v>
      </c>
      <c r="C26" s="159">
        <v>5020301002</v>
      </c>
      <c r="D26" s="159">
        <v>5</v>
      </c>
      <c r="E26" s="160">
        <v>550</v>
      </c>
      <c r="F26" s="161">
        <f t="shared" si="1"/>
        <v>2750</v>
      </c>
      <c r="G26" s="90"/>
      <c r="H26" s="90"/>
    </row>
    <row r="27" spans="1:8" ht="14.25" customHeight="1" x14ac:dyDescent="0.25">
      <c r="A27" s="157"/>
      <c r="B27" s="158" t="s">
        <v>242</v>
      </c>
      <c r="C27" s="159">
        <v>5020301002</v>
      </c>
      <c r="D27" s="159">
        <v>2</v>
      </c>
      <c r="E27" s="160">
        <v>80</v>
      </c>
      <c r="F27" s="161">
        <f t="shared" si="1"/>
        <v>160</v>
      </c>
      <c r="G27" s="90"/>
      <c r="H27" s="90"/>
    </row>
    <row r="28" spans="1:8" ht="14.25" customHeight="1" x14ac:dyDescent="0.25">
      <c r="A28" s="157"/>
      <c r="B28" s="158" t="s">
        <v>243</v>
      </c>
      <c r="C28" s="159">
        <v>5020301002</v>
      </c>
      <c r="D28" s="159">
        <v>2</v>
      </c>
      <c r="E28" s="160">
        <v>35</v>
      </c>
      <c r="F28" s="161">
        <f t="shared" si="1"/>
        <v>70</v>
      </c>
      <c r="G28" s="90"/>
      <c r="H28" s="90"/>
    </row>
    <row r="29" spans="1:8" ht="14.25" customHeight="1" x14ac:dyDescent="0.25">
      <c r="A29" s="157"/>
      <c r="B29" s="158" t="s">
        <v>244</v>
      </c>
      <c r="C29" s="159">
        <v>5020301002</v>
      </c>
      <c r="D29" s="159">
        <v>10</v>
      </c>
      <c r="E29" s="160">
        <v>200</v>
      </c>
      <c r="F29" s="161">
        <f t="shared" si="1"/>
        <v>2000</v>
      </c>
      <c r="G29" s="90"/>
      <c r="H29" s="90"/>
    </row>
    <row r="30" spans="1:8" ht="14.25" customHeight="1" x14ac:dyDescent="0.25">
      <c r="A30" s="157"/>
      <c r="B30" s="158" t="s">
        <v>245</v>
      </c>
      <c r="C30" s="159">
        <v>5020301002</v>
      </c>
      <c r="D30" s="159">
        <v>2</v>
      </c>
      <c r="E30" s="160">
        <v>45</v>
      </c>
      <c r="F30" s="161">
        <f t="shared" si="1"/>
        <v>90</v>
      </c>
      <c r="G30" s="90"/>
      <c r="H30" s="90"/>
    </row>
    <row r="31" spans="1:8" ht="14.25" customHeight="1" x14ac:dyDescent="0.25">
      <c r="A31" s="157"/>
      <c r="B31" s="158" t="s">
        <v>246</v>
      </c>
      <c r="C31" s="159">
        <v>5020301002</v>
      </c>
      <c r="D31" s="159">
        <v>5</v>
      </c>
      <c r="E31" s="160">
        <v>45</v>
      </c>
      <c r="F31" s="161">
        <f t="shared" si="1"/>
        <v>225</v>
      </c>
      <c r="G31" s="90"/>
      <c r="H31" s="90"/>
    </row>
    <row r="32" spans="1:8" ht="14.25" customHeight="1" x14ac:dyDescent="0.25">
      <c r="A32" s="157"/>
      <c r="B32" s="158" t="s">
        <v>247</v>
      </c>
      <c r="C32" s="159">
        <v>5020301002</v>
      </c>
      <c r="D32" s="159">
        <v>5</v>
      </c>
      <c r="E32" s="160">
        <v>45</v>
      </c>
      <c r="F32" s="161">
        <f t="shared" si="1"/>
        <v>225</v>
      </c>
      <c r="G32" s="90"/>
      <c r="H32" s="90"/>
    </row>
    <row r="33" spans="1:8" ht="14.25" customHeight="1" x14ac:dyDescent="0.25">
      <c r="A33" s="157"/>
      <c r="B33" s="158" t="s">
        <v>248</v>
      </c>
      <c r="C33" s="159">
        <v>5020301002</v>
      </c>
      <c r="D33" s="159">
        <v>5</v>
      </c>
      <c r="E33" s="160">
        <v>45</v>
      </c>
      <c r="F33" s="161">
        <f t="shared" si="1"/>
        <v>225</v>
      </c>
      <c r="G33" s="90"/>
      <c r="H33" s="90"/>
    </row>
    <row r="34" spans="1:8" ht="14.25" customHeight="1" x14ac:dyDescent="0.25">
      <c r="A34" s="157"/>
      <c r="B34" s="158" t="s">
        <v>249</v>
      </c>
      <c r="C34" s="159">
        <v>5020301002</v>
      </c>
      <c r="D34" s="159">
        <v>5</v>
      </c>
      <c r="E34" s="160">
        <v>40</v>
      </c>
      <c r="F34" s="161">
        <f t="shared" si="1"/>
        <v>200</v>
      </c>
      <c r="G34" s="90"/>
      <c r="H34" s="90"/>
    </row>
    <row r="35" spans="1:8" ht="14.25" customHeight="1" x14ac:dyDescent="0.25">
      <c r="A35" s="157"/>
      <c r="B35" s="158" t="s">
        <v>250</v>
      </c>
      <c r="C35" s="159">
        <v>5020301002</v>
      </c>
      <c r="D35" s="159">
        <v>20</v>
      </c>
      <c r="E35" s="160">
        <v>200</v>
      </c>
      <c r="F35" s="161">
        <f t="shared" si="1"/>
        <v>4000</v>
      </c>
      <c r="G35" s="90"/>
      <c r="H35" s="90"/>
    </row>
    <row r="36" spans="1:8" ht="14.25" customHeight="1" x14ac:dyDescent="0.25">
      <c r="A36" s="157"/>
      <c r="B36" s="158" t="s">
        <v>251</v>
      </c>
      <c r="C36" s="159">
        <v>5020301002</v>
      </c>
      <c r="D36" s="159">
        <v>5</v>
      </c>
      <c r="E36" s="160">
        <v>400</v>
      </c>
      <c r="F36" s="161">
        <f t="shared" si="1"/>
        <v>2000</v>
      </c>
      <c r="G36" s="90"/>
      <c r="H36" s="90"/>
    </row>
    <row r="37" spans="1:8" ht="14.25" customHeight="1" x14ac:dyDescent="0.25">
      <c r="A37" s="157"/>
      <c r="B37" s="158" t="s">
        <v>252</v>
      </c>
      <c r="C37" s="159">
        <v>5020301002</v>
      </c>
      <c r="D37" s="159">
        <v>5</v>
      </c>
      <c r="E37" s="160">
        <v>150</v>
      </c>
      <c r="F37" s="161">
        <f t="shared" si="1"/>
        <v>750</v>
      </c>
      <c r="G37" s="90"/>
      <c r="H37" s="90"/>
    </row>
    <row r="38" spans="1:8" ht="14.25" customHeight="1" x14ac:dyDescent="0.25">
      <c r="A38" s="157"/>
      <c r="B38" s="158" t="s">
        <v>253</v>
      </c>
      <c r="C38" s="159">
        <v>5020301002</v>
      </c>
      <c r="D38" s="159">
        <v>5</v>
      </c>
      <c r="E38" s="160">
        <v>170</v>
      </c>
      <c r="F38" s="161">
        <f t="shared" si="1"/>
        <v>850</v>
      </c>
      <c r="G38" s="90"/>
      <c r="H38" s="90"/>
    </row>
    <row r="39" spans="1:8" ht="14.25" customHeight="1" x14ac:dyDescent="0.25">
      <c r="A39" s="157"/>
      <c r="B39" s="158" t="s">
        <v>254</v>
      </c>
      <c r="C39" s="159">
        <v>5020301002</v>
      </c>
      <c r="D39" s="159">
        <v>20</v>
      </c>
      <c r="E39" s="160">
        <v>30</v>
      </c>
      <c r="F39" s="161">
        <f t="shared" si="1"/>
        <v>600</v>
      </c>
      <c r="G39" s="90"/>
      <c r="H39" s="90"/>
    </row>
    <row r="40" spans="1:8" ht="14.25" customHeight="1" x14ac:dyDescent="0.25">
      <c r="A40" s="157"/>
      <c r="B40" s="158" t="s">
        <v>255</v>
      </c>
      <c r="C40" s="159">
        <v>5020301002</v>
      </c>
      <c r="D40" s="159">
        <v>20</v>
      </c>
      <c r="E40" s="160">
        <v>40</v>
      </c>
      <c r="F40" s="161">
        <f t="shared" si="1"/>
        <v>800</v>
      </c>
      <c r="G40" s="90"/>
      <c r="H40" s="90"/>
    </row>
    <row r="41" spans="1:8" ht="14.25" customHeight="1" x14ac:dyDescent="0.25">
      <c r="A41" s="157"/>
      <c r="B41" s="158" t="s">
        <v>256</v>
      </c>
      <c r="C41" s="159">
        <v>5020301002</v>
      </c>
      <c r="D41" s="159">
        <v>20</v>
      </c>
      <c r="E41" s="160">
        <v>280</v>
      </c>
      <c r="F41" s="161">
        <f t="shared" si="1"/>
        <v>5600</v>
      </c>
      <c r="G41" s="90"/>
      <c r="H41" s="90"/>
    </row>
    <row r="42" spans="1:8" ht="14.25" customHeight="1" x14ac:dyDescent="0.25">
      <c r="A42" s="157"/>
      <c r="B42" s="158" t="s">
        <v>257</v>
      </c>
      <c r="C42" s="159">
        <v>5020301002</v>
      </c>
      <c r="D42" s="159">
        <v>20</v>
      </c>
      <c r="E42" s="160">
        <v>340</v>
      </c>
      <c r="F42" s="161">
        <f t="shared" si="1"/>
        <v>6800</v>
      </c>
      <c r="G42" s="90"/>
      <c r="H42" s="90"/>
    </row>
    <row r="43" spans="1:8" ht="14.25" customHeight="1" x14ac:dyDescent="0.25">
      <c r="A43" s="157"/>
      <c r="B43" s="158" t="s">
        <v>258</v>
      </c>
      <c r="C43" s="159">
        <v>5020301002</v>
      </c>
      <c r="D43" s="159">
        <v>20</v>
      </c>
      <c r="E43" s="160">
        <v>460</v>
      </c>
      <c r="F43" s="161">
        <f t="shared" si="1"/>
        <v>9200</v>
      </c>
      <c r="G43" s="90"/>
      <c r="H43" s="90"/>
    </row>
    <row r="44" spans="1:8" ht="14.25" customHeight="1" x14ac:dyDescent="0.25">
      <c r="A44" s="157"/>
      <c r="B44" s="158" t="s">
        <v>259</v>
      </c>
      <c r="C44" s="159">
        <v>5020301002</v>
      </c>
      <c r="D44" s="159">
        <v>20</v>
      </c>
      <c r="E44" s="160">
        <v>40</v>
      </c>
      <c r="F44" s="161">
        <f t="shared" si="1"/>
        <v>800</v>
      </c>
      <c r="G44" s="90"/>
      <c r="H44" s="90"/>
    </row>
    <row r="45" spans="1:8" ht="14.25" customHeight="1" x14ac:dyDescent="0.25">
      <c r="A45" s="157"/>
      <c r="B45" s="158" t="s">
        <v>260</v>
      </c>
      <c r="C45" s="159">
        <v>5020301002</v>
      </c>
      <c r="D45" s="159">
        <v>20</v>
      </c>
      <c r="E45" s="160">
        <v>50</v>
      </c>
      <c r="F45" s="161">
        <f t="shared" si="1"/>
        <v>1000</v>
      </c>
      <c r="G45" s="90"/>
      <c r="H45" s="90"/>
    </row>
    <row r="46" spans="1:8" ht="14.25" customHeight="1" x14ac:dyDescent="0.25">
      <c r="A46" s="157"/>
      <c r="B46" s="158" t="s">
        <v>261</v>
      </c>
      <c r="C46" s="159">
        <v>5020301002</v>
      </c>
      <c r="D46" s="159">
        <v>10</v>
      </c>
      <c r="E46" s="160">
        <v>220</v>
      </c>
      <c r="F46" s="161">
        <f t="shared" si="1"/>
        <v>2200</v>
      </c>
      <c r="G46" s="90"/>
      <c r="H46" s="90"/>
    </row>
    <row r="47" spans="1:8" ht="14.25" customHeight="1" x14ac:dyDescent="0.25">
      <c r="A47" s="157"/>
      <c r="B47" s="158" t="s">
        <v>262</v>
      </c>
      <c r="C47" s="159">
        <v>5020301002</v>
      </c>
      <c r="D47" s="159">
        <v>30</v>
      </c>
      <c r="E47" s="160">
        <v>360</v>
      </c>
      <c r="F47" s="161">
        <f t="shared" si="1"/>
        <v>10800</v>
      </c>
      <c r="G47" s="90"/>
      <c r="H47" s="90"/>
    </row>
    <row r="48" spans="1:8" ht="14.25" customHeight="1" x14ac:dyDescent="0.25">
      <c r="A48" s="157"/>
      <c r="B48" s="158" t="s">
        <v>263</v>
      </c>
      <c r="C48" s="159">
        <v>5020301002</v>
      </c>
      <c r="D48" s="159">
        <v>30</v>
      </c>
      <c r="E48" s="160">
        <v>400</v>
      </c>
      <c r="F48" s="161">
        <f t="shared" si="1"/>
        <v>12000</v>
      </c>
      <c r="G48" s="90"/>
      <c r="H48" s="90"/>
    </row>
    <row r="49" spans="1:8" ht="14.25" customHeight="1" x14ac:dyDescent="0.25">
      <c r="A49" s="157"/>
      <c r="B49" s="158" t="s">
        <v>264</v>
      </c>
      <c r="C49" s="159">
        <v>5020301002</v>
      </c>
      <c r="D49" s="159">
        <v>10</v>
      </c>
      <c r="E49" s="160">
        <v>150</v>
      </c>
      <c r="F49" s="161">
        <f t="shared" si="1"/>
        <v>1500</v>
      </c>
      <c r="G49" s="90"/>
      <c r="H49" s="90"/>
    </row>
    <row r="50" spans="1:8" ht="14.25" customHeight="1" x14ac:dyDescent="0.25">
      <c r="A50" s="157"/>
      <c r="B50" s="158" t="s">
        <v>265</v>
      </c>
      <c r="C50" s="159">
        <v>5020301002</v>
      </c>
      <c r="D50" s="159">
        <v>15</v>
      </c>
      <c r="E50" s="160">
        <v>250</v>
      </c>
      <c r="F50" s="161">
        <f t="shared" si="1"/>
        <v>3750</v>
      </c>
      <c r="G50" s="90"/>
      <c r="H50" s="90"/>
    </row>
    <row r="51" spans="1:8" ht="14.25" customHeight="1" x14ac:dyDescent="0.25">
      <c r="A51" s="157"/>
      <c r="B51" s="158" t="s">
        <v>266</v>
      </c>
      <c r="C51" s="159">
        <v>5020301002</v>
      </c>
      <c r="D51" s="159">
        <v>5</v>
      </c>
      <c r="E51" s="160">
        <v>300</v>
      </c>
      <c r="F51" s="161">
        <f t="shared" si="1"/>
        <v>1500</v>
      </c>
      <c r="G51" s="90"/>
      <c r="H51" s="90"/>
    </row>
    <row r="52" spans="1:8" ht="14.25" customHeight="1" x14ac:dyDescent="0.25">
      <c r="A52" s="157"/>
      <c r="B52" s="158" t="s">
        <v>267</v>
      </c>
      <c r="C52" s="159">
        <v>5020301002</v>
      </c>
      <c r="D52" s="159">
        <v>5</v>
      </c>
      <c r="E52" s="160">
        <v>600</v>
      </c>
      <c r="F52" s="161">
        <f t="shared" si="1"/>
        <v>3000</v>
      </c>
      <c r="G52" s="90"/>
      <c r="H52" s="90"/>
    </row>
    <row r="53" spans="1:8" ht="14.25" customHeight="1" x14ac:dyDescent="0.25">
      <c r="A53" s="157"/>
      <c r="B53" s="158" t="s">
        <v>268</v>
      </c>
      <c r="C53" s="159">
        <v>5020301002</v>
      </c>
      <c r="D53" s="159">
        <v>5</v>
      </c>
      <c r="E53" s="160">
        <v>500</v>
      </c>
      <c r="F53" s="161">
        <f t="shared" si="1"/>
        <v>2500</v>
      </c>
      <c r="G53" s="90"/>
      <c r="H53" s="90"/>
    </row>
    <row r="54" spans="1:8" ht="14.25" customHeight="1" x14ac:dyDescent="0.25">
      <c r="A54" s="157"/>
      <c r="B54" s="158" t="s">
        <v>269</v>
      </c>
      <c r="C54" s="159">
        <v>5020301002</v>
      </c>
      <c r="D54" s="159">
        <v>5</v>
      </c>
      <c r="E54" s="160">
        <v>2300</v>
      </c>
      <c r="F54" s="161">
        <f t="shared" si="1"/>
        <v>11500</v>
      </c>
      <c r="G54" s="90"/>
      <c r="H54" s="90"/>
    </row>
    <row r="55" spans="1:8" ht="14.25" customHeight="1" x14ac:dyDescent="0.25">
      <c r="A55" s="157"/>
      <c r="B55" s="158" t="s">
        <v>270</v>
      </c>
      <c r="C55" s="159">
        <v>5020301002</v>
      </c>
      <c r="D55" s="159">
        <v>30</v>
      </c>
      <c r="E55" s="160">
        <v>350</v>
      </c>
      <c r="F55" s="161">
        <f t="shared" si="1"/>
        <v>10500</v>
      </c>
      <c r="G55" s="90"/>
      <c r="H55" s="90"/>
    </row>
    <row r="56" spans="1:8" ht="14.25" customHeight="1" x14ac:dyDescent="0.25">
      <c r="A56" s="157"/>
      <c r="B56" s="158" t="s">
        <v>271</v>
      </c>
      <c r="C56" s="159">
        <v>5020301002</v>
      </c>
      <c r="D56" s="159">
        <v>15</v>
      </c>
      <c r="E56" s="160">
        <v>350</v>
      </c>
      <c r="F56" s="161">
        <f t="shared" si="1"/>
        <v>5250</v>
      </c>
      <c r="G56" s="90"/>
      <c r="H56" s="90"/>
    </row>
    <row r="57" spans="1:8" ht="14.25" customHeight="1" x14ac:dyDescent="0.25">
      <c r="A57" s="157"/>
      <c r="B57" s="158" t="s">
        <v>272</v>
      </c>
      <c r="C57" s="159">
        <v>5020301002</v>
      </c>
      <c r="D57" s="159">
        <v>10</v>
      </c>
      <c r="E57" s="160">
        <v>350</v>
      </c>
      <c r="F57" s="161">
        <f t="shared" si="1"/>
        <v>3500</v>
      </c>
      <c r="G57" s="90"/>
      <c r="H57" s="90"/>
    </row>
    <row r="58" spans="1:8" ht="14.25" customHeight="1" x14ac:dyDescent="0.25">
      <c r="A58" s="157"/>
      <c r="B58" s="158" t="s">
        <v>273</v>
      </c>
      <c r="C58" s="159">
        <v>5020301002</v>
      </c>
      <c r="D58" s="159">
        <v>15</v>
      </c>
      <c r="E58" s="160">
        <v>250</v>
      </c>
      <c r="F58" s="161">
        <f t="shared" si="1"/>
        <v>3750</v>
      </c>
      <c r="G58" s="90"/>
      <c r="H58" s="90"/>
    </row>
    <row r="59" spans="1:8" ht="14.25" customHeight="1" x14ac:dyDescent="0.25">
      <c r="A59" s="157"/>
      <c r="B59" s="168" t="s">
        <v>274</v>
      </c>
      <c r="C59" s="159">
        <v>5020301002</v>
      </c>
      <c r="D59" s="159">
        <v>10</v>
      </c>
      <c r="E59" s="160">
        <v>360</v>
      </c>
      <c r="F59" s="161">
        <f t="shared" si="1"/>
        <v>3600</v>
      </c>
      <c r="G59" s="90"/>
      <c r="H59" s="90"/>
    </row>
    <row r="60" spans="1:8" ht="14.25" customHeight="1" x14ac:dyDescent="0.25">
      <c r="A60" s="157"/>
      <c r="B60" s="168" t="s">
        <v>275</v>
      </c>
      <c r="C60" s="159">
        <v>5020301002</v>
      </c>
      <c r="D60" s="159">
        <v>5</v>
      </c>
      <c r="E60" s="160">
        <v>350</v>
      </c>
      <c r="F60" s="161">
        <f t="shared" si="1"/>
        <v>1750</v>
      </c>
      <c r="G60" s="90"/>
      <c r="H60" s="90"/>
    </row>
    <row r="61" spans="1:8" ht="14.25" customHeight="1" x14ac:dyDescent="0.25">
      <c r="A61" s="157"/>
      <c r="B61" s="168" t="s">
        <v>276</v>
      </c>
      <c r="C61" s="159">
        <v>5020301002</v>
      </c>
      <c r="D61" s="159">
        <v>5</v>
      </c>
      <c r="E61" s="160">
        <v>400</v>
      </c>
      <c r="F61" s="161">
        <f t="shared" si="1"/>
        <v>2000</v>
      </c>
      <c r="G61" s="90"/>
      <c r="H61" s="90"/>
    </row>
    <row r="62" spans="1:8" ht="14.25" customHeight="1" x14ac:dyDescent="0.25">
      <c r="A62" s="157"/>
      <c r="B62" s="168" t="s">
        <v>277</v>
      </c>
      <c r="C62" s="159">
        <v>5020301002</v>
      </c>
      <c r="D62" s="159">
        <v>5</v>
      </c>
      <c r="E62" s="160">
        <v>900</v>
      </c>
      <c r="F62" s="161">
        <f t="shared" si="1"/>
        <v>4500</v>
      </c>
      <c r="G62" s="90"/>
      <c r="H62" s="90"/>
    </row>
    <row r="63" spans="1:8" ht="14.25" customHeight="1" x14ac:dyDescent="0.25">
      <c r="A63" s="157"/>
      <c r="B63" s="168" t="s">
        <v>278</v>
      </c>
      <c r="C63" s="159">
        <v>5020301002</v>
      </c>
      <c r="D63" s="159">
        <v>5</v>
      </c>
      <c r="E63" s="160">
        <v>910</v>
      </c>
      <c r="F63" s="161">
        <f t="shared" si="1"/>
        <v>4550</v>
      </c>
      <c r="G63" s="90"/>
      <c r="H63" s="90"/>
    </row>
    <row r="64" spans="1:8" ht="14.25" customHeight="1" x14ac:dyDescent="0.25">
      <c r="A64" s="157"/>
      <c r="B64" s="158" t="s">
        <v>279</v>
      </c>
      <c r="C64" s="159">
        <v>5020301002</v>
      </c>
      <c r="D64" s="159">
        <v>5</v>
      </c>
      <c r="E64" s="160">
        <v>6500</v>
      </c>
      <c r="F64" s="161">
        <f t="shared" si="1"/>
        <v>32500</v>
      </c>
      <c r="G64" s="90"/>
      <c r="H64" s="90"/>
    </row>
    <row r="65" spans="1:26" ht="14.25" customHeight="1" x14ac:dyDescent="0.25">
      <c r="A65" s="157"/>
      <c r="B65" s="158" t="s">
        <v>280</v>
      </c>
      <c r="C65" s="159">
        <v>5020301002</v>
      </c>
      <c r="D65" s="159">
        <v>30</v>
      </c>
      <c r="E65" s="160">
        <v>500</v>
      </c>
      <c r="F65" s="161">
        <f t="shared" si="1"/>
        <v>15000</v>
      </c>
      <c r="G65" s="90"/>
      <c r="H65" s="90"/>
    </row>
    <row r="66" spans="1:26" ht="14.25" customHeight="1" x14ac:dyDescent="0.25">
      <c r="A66" s="157"/>
      <c r="B66" s="158" t="s">
        <v>281</v>
      </c>
      <c r="C66" s="159">
        <v>5020301002</v>
      </c>
      <c r="D66" s="159">
        <v>5</v>
      </c>
      <c r="E66" s="160">
        <v>1000</v>
      </c>
      <c r="F66" s="161">
        <f t="shared" si="1"/>
        <v>5000</v>
      </c>
      <c r="G66" s="90"/>
      <c r="H66" s="90"/>
    </row>
    <row r="67" spans="1:26" ht="14.25" customHeight="1" x14ac:dyDescent="0.25">
      <c r="A67" s="157"/>
      <c r="B67" s="158" t="s">
        <v>282</v>
      </c>
      <c r="C67" s="159">
        <v>5020301002</v>
      </c>
      <c r="D67" s="159">
        <v>10</v>
      </c>
      <c r="E67" s="160">
        <v>1500</v>
      </c>
      <c r="F67" s="161">
        <f t="shared" si="1"/>
        <v>15000</v>
      </c>
      <c r="G67" s="90"/>
      <c r="H67" s="90"/>
    </row>
    <row r="68" spans="1:26" ht="14.25" customHeight="1" x14ac:dyDescent="0.25">
      <c r="A68" s="157"/>
      <c r="B68" s="158" t="s">
        <v>283</v>
      </c>
      <c r="C68" s="159">
        <v>5020301002</v>
      </c>
      <c r="D68" s="159">
        <v>10</v>
      </c>
      <c r="E68" s="160">
        <v>1000</v>
      </c>
      <c r="F68" s="161">
        <f t="shared" si="1"/>
        <v>10000</v>
      </c>
      <c r="G68" s="90"/>
      <c r="H68" s="90"/>
    </row>
    <row r="69" spans="1:26" ht="14.25" customHeight="1" x14ac:dyDescent="0.25">
      <c r="A69" s="157"/>
      <c r="B69" s="158" t="s">
        <v>284</v>
      </c>
      <c r="C69" s="159">
        <v>5020301002</v>
      </c>
      <c r="D69" s="159">
        <v>10</v>
      </c>
      <c r="E69" s="160">
        <v>100</v>
      </c>
      <c r="F69" s="161">
        <f t="shared" si="1"/>
        <v>1000</v>
      </c>
      <c r="G69" s="90"/>
      <c r="H69" s="90"/>
    </row>
    <row r="70" spans="1:26" ht="14.25" customHeight="1" x14ac:dyDescent="0.25">
      <c r="A70" s="157"/>
      <c r="B70" s="158" t="s">
        <v>285</v>
      </c>
      <c r="C70" s="159">
        <v>5020301002</v>
      </c>
      <c r="D70" s="159">
        <v>10</v>
      </c>
      <c r="E70" s="160">
        <v>300</v>
      </c>
      <c r="F70" s="161">
        <f t="shared" si="1"/>
        <v>3000</v>
      </c>
      <c r="G70" s="90"/>
      <c r="H70" s="90"/>
    </row>
    <row r="71" spans="1:26" ht="14.25" customHeight="1" x14ac:dyDescent="0.25">
      <c r="A71" s="157"/>
      <c r="B71" s="158" t="s">
        <v>286</v>
      </c>
      <c r="C71" s="159">
        <v>5020301002</v>
      </c>
      <c r="D71" s="159">
        <v>10</v>
      </c>
      <c r="E71" s="160">
        <v>50</v>
      </c>
      <c r="F71" s="161">
        <f t="shared" si="1"/>
        <v>500</v>
      </c>
      <c r="G71" s="90"/>
      <c r="H71" s="90"/>
    </row>
    <row r="72" spans="1:26" ht="14.25" customHeight="1" x14ac:dyDescent="0.25">
      <c r="A72" s="157"/>
      <c r="B72" s="158" t="s">
        <v>287</v>
      </c>
      <c r="C72" s="159">
        <v>5020301002</v>
      </c>
      <c r="D72" s="159">
        <v>5</v>
      </c>
      <c r="E72" s="160">
        <v>100</v>
      </c>
      <c r="F72" s="161">
        <f t="shared" si="1"/>
        <v>500</v>
      </c>
      <c r="G72" s="90"/>
      <c r="H72" s="90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4.25" customHeight="1" x14ac:dyDescent="0.25">
      <c r="A73" s="169"/>
      <c r="B73" s="170"/>
      <c r="C73" s="170"/>
      <c r="D73" s="153"/>
      <c r="E73" s="154"/>
      <c r="F73" s="155"/>
      <c r="G73" s="90"/>
      <c r="H73" s="90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4.25" customHeight="1" x14ac:dyDescent="0.25">
      <c r="A74" s="169"/>
      <c r="B74" s="171" t="s">
        <v>288</v>
      </c>
      <c r="C74" s="170"/>
      <c r="D74" s="153"/>
      <c r="E74" s="154"/>
      <c r="F74" s="155"/>
      <c r="G74" s="90"/>
      <c r="H74" s="90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4.25" customHeight="1" x14ac:dyDescent="0.25">
      <c r="A75" s="138"/>
      <c r="B75" s="143" t="s">
        <v>218</v>
      </c>
      <c r="C75" s="143" t="s">
        <v>219</v>
      </c>
      <c r="D75" s="143" t="s">
        <v>220</v>
      </c>
      <c r="E75" s="143" t="s">
        <v>177</v>
      </c>
      <c r="F75" s="143" t="s">
        <v>221</v>
      </c>
      <c r="G75" s="138"/>
      <c r="H75" s="138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</row>
    <row r="76" spans="1:26" ht="14.25" customHeight="1" x14ac:dyDescent="0.25">
      <c r="A76" s="90"/>
      <c r="B76" s="172" t="s">
        <v>90</v>
      </c>
      <c r="C76" s="159">
        <v>5020201002</v>
      </c>
      <c r="D76" s="159"/>
      <c r="E76" s="160">
        <v>2000000</v>
      </c>
      <c r="F76" s="161">
        <v>1000000</v>
      </c>
      <c r="G76" s="90"/>
      <c r="H76" s="90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4.25" customHeight="1" x14ac:dyDescent="0.25">
      <c r="A77" s="90"/>
      <c r="B77" s="172" t="s">
        <v>289</v>
      </c>
      <c r="C77" s="159">
        <v>5020309000</v>
      </c>
      <c r="D77" s="159"/>
      <c r="E77" s="160">
        <v>600000</v>
      </c>
      <c r="F77" s="161">
        <v>600000</v>
      </c>
      <c r="G77" s="90"/>
      <c r="H77" s="90"/>
    </row>
    <row r="78" spans="1:26" ht="14.25" customHeight="1" x14ac:dyDescent="0.25">
      <c r="A78" s="90"/>
      <c r="B78" s="172" t="s">
        <v>290</v>
      </c>
      <c r="C78" s="159">
        <v>5020502002</v>
      </c>
      <c r="D78" s="159"/>
      <c r="E78" s="160">
        <v>120000</v>
      </c>
      <c r="F78" s="161">
        <v>120000</v>
      </c>
      <c r="G78" s="90"/>
      <c r="H78" s="90"/>
    </row>
    <row r="79" spans="1:26" ht="14.25" customHeight="1" x14ac:dyDescent="0.25">
      <c r="A79" s="90"/>
      <c r="B79" s="172" t="s">
        <v>291</v>
      </c>
      <c r="C79" s="159">
        <v>5021199000</v>
      </c>
      <c r="D79" s="159">
        <v>55</v>
      </c>
      <c r="E79" s="160">
        <v>31401000</v>
      </c>
      <c r="F79" s="161">
        <f>E79</f>
        <v>31401000</v>
      </c>
      <c r="G79" s="90"/>
      <c r="H79" s="90"/>
    </row>
    <row r="80" spans="1:26" ht="14.25" customHeight="1" x14ac:dyDescent="0.25">
      <c r="A80" s="90"/>
      <c r="B80" s="90"/>
      <c r="C80" s="90"/>
      <c r="D80" s="90"/>
      <c r="E80" s="90"/>
      <c r="F80" s="90"/>
      <c r="G80" s="90"/>
      <c r="H80" s="90"/>
    </row>
    <row r="81" spans="1:8" ht="14.25" customHeight="1" x14ac:dyDescent="0.25">
      <c r="A81" s="90"/>
      <c r="B81" s="90"/>
      <c r="C81" s="90"/>
      <c r="D81" s="90"/>
      <c r="E81" s="90"/>
      <c r="F81" s="90"/>
      <c r="G81" s="90"/>
      <c r="H81" s="90"/>
    </row>
    <row r="82" spans="1:8" ht="14.25" customHeight="1" x14ac:dyDescent="0.25">
      <c r="A82" s="90"/>
      <c r="B82" s="90"/>
      <c r="C82" s="90"/>
      <c r="D82" s="90"/>
      <c r="E82" s="90"/>
      <c r="F82" s="90"/>
      <c r="G82" s="90"/>
      <c r="H82" s="90"/>
    </row>
    <row r="83" spans="1:8" ht="14.25" customHeight="1" x14ac:dyDescent="0.25">
      <c r="A83" s="90"/>
      <c r="B83" s="90"/>
      <c r="C83" s="90"/>
      <c r="D83" s="90"/>
      <c r="E83" s="90"/>
      <c r="F83" s="90"/>
      <c r="G83" s="90"/>
      <c r="H83" s="90"/>
    </row>
    <row r="84" spans="1:8" ht="14.25" customHeight="1" x14ac:dyDescent="0.25">
      <c r="A84" s="90"/>
      <c r="B84" s="90"/>
      <c r="C84" s="90"/>
      <c r="D84" s="90"/>
      <c r="E84" s="90"/>
      <c r="F84" s="90"/>
      <c r="G84" s="90"/>
      <c r="H84" s="90"/>
    </row>
    <row r="85" spans="1:8" ht="14.25" customHeight="1" x14ac:dyDescent="0.25">
      <c r="A85" s="90"/>
      <c r="B85" s="90"/>
      <c r="C85" s="90"/>
      <c r="D85" s="90"/>
      <c r="E85" s="90"/>
      <c r="F85" s="90"/>
      <c r="G85" s="90"/>
      <c r="H85" s="90"/>
    </row>
    <row r="86" spans="1:8" ht="14.25" customHeight="1" x14ac:dyDescent="0.25">
      <c r="A86" s="90"/>
      <c r="B86" s="90"/>
      <c r="C86" s="90"/>
      <c r="D86" s="90"/>
      <c r="E86" s="90"/>
      <c r="F86" s="90"/>
      <c r="G86" s="90"/>
      <c r="H86" s="90"/>
    </row>
    <row r="87" spans="1:8" ht="14.25" customHeight="1" x14ac:dyDescent="0.25">
      <c r="A87" s="90"/>
      <c r="B87" s="90"/>
      <c r="C87" s="90"/>
      <c r="D87" s="90"/>
      <c r="E87" s="90"/>
      <c r="F87" s="90"/>
      <c r="G87" s="90"/>
      <c r="H87" s="90"/>
    </row>
    <row r="88" spans="1:8" ht="14.25" customHeight="1" x14ac:dyDescent="0.25">
      <c r="A88" s="90"/>
      <c r="B88" s="90"/>
      <c r="C88" s="90"/>
      <c r="D88" s="90"/>
      <c r="E88" s="90"/>
      <c r="F88" s="90"/>
      <c r="G88" s="90"/>
      <c r="H88" s="90"/>
    </row>
    <row r="89" spans="1:8" ht="14.25" customHeight="1" x14ac:dyDescent="0.25">
      <c r="A89" s="90"/>
      <c r="B89" s="90"/>
      <c r="C89" s="90"/>
      <c r="D89" s="90"/>
      <c r="E89" s="90"/>
      <c r="F89" s="90"/>
      <c r="G89" s="90"/>
      <c r="H89" s="90"/>
    </row>
    <row r="90" spans="1:8" ht="14.25" customHeight="1" x14ac:dyDescent="0.25">
      <c r="A90" s="90"/>
      <c r="B90" s="90"/>
      <c r="C90" s="90"/>
      <c r="D90" s="90"/>
      <c r="E90" s="90"/>
      <c r="F90" s="90"/>
      <c r="G90" s="90"/>
      <c r="H90" s="90"/>
    </row>
    <row r="91" spans="1:8" ht="14.25" customHeight="1" x14ac:dyDescent="0.25">
      <c r="A91" s="90"/>
      <c r="B91" s="90"/>
      <c r="C91" s="90"/>
      <c r="D91" s="90"/>
      <c r="E91" s="90"/>
      <c r="F91" s="90"/>
      <c r="G91" s="90"/>
      <c r="H91" s="90"/>
    </row>
    <row r="92" spans="1:8" ht="14.25" customHeight="1" x14ac:dyDescent="0.25">
      <c r="A92" s="90"/>
      <c r="B92" s="90"/>
      <c r="C92" s="90"/>
      <c r="D92" s="90"/>
      <c r="E92" s="90"/>
      <c r="F92" s="90"/>
      <c r="G92" s="90"/>
      <c r="H92" s="90"/>
    </row>
    <row r="93" spans="1:8" ht="14.25" customHeight="1" x14ac:dyDescent="0.25">
      <c r="A93" s="90"/>
      <c r="B93" s="90"/>
      <c r="C93" s="90"/>
      <c r="D93" s="90"/>
      <c r="E93" s="90"/>
      <c r="F93" s="90"/>
      <c r="G93" s="90"/>
      <c r="H93" s="90"/>
    </row>
    <row r="94" spans="1:8" ht="14.25" customHeight="1" x14ac:dyDescent="0.25">
      <c r="A94" s="90"/>
      <c r="B94" s="90"/>
      <c r="C94" s="90"/>
      <c r="D94" s="90"/>
      <c r="E94" s="90"/>
      <c r="F94" s="90"/>
      <c r="G94" s="90"/>
      <c r="H94" s="90"/>
    </row>
    <row r="95" spans="1:8" ht="14.25" customHeight="1" x14ac:dyDescent="0.25">
      <c r="A95" s="90"/>
      <c r="B95" s="90"/>
      <c r="C95" s="90"/>
      <c r="D95" s="90"/>
      <c r="E95" s="90"/>
      <c r="F95" s="90"/>
      <c r="G95" s="90"/>
      <c r="H95" s="90"/>
    </row>
    <row r="96" spans="1:8" ht="14.25" customHeight="1" x14ac:dyDescent="0.25">
      <c r="A96" s="90"/>
      <c r="B96" s="90"/>
      <c r="C96" s="90"/>
      <c r="D96" s="90"/>
      <c r="E96" s="90"/>
      <c r="F96" s="90"/>
      <c r="G96" s="90"/>
      <c r="H96" s="90"/>
    </row>
    <row r="97" spans="1:8" ht="14.25" customHeight="1" x14ac:dyDescent="0.25">
      <c r="A97" s="90"/>
      <c r="B97" s="90"/>
      <c r="C97" s="90"/>
      <c r="D97" s="90"/>
      <c r="E97" s="90"/>
      <c r="F97" s="90"/>
      <c r="G97" s="90"/>
      <c r="H97" s="90"/>
    </row>
    <row r="98" spans="1:8" ht="14.25" customHeight="1" x14ac:dyDescent="0.25">
      <c r="A98" s="90"/>
      <c r="B98" s="90"/>
      <c r="C98" s="90"/>
      <c r="D98" s="90"/>
      <c r="E98" s="90"/>
      <c r="F98" s="90"/>
      <c r="G98" s="90"/>
      <c r="H98" s="90"/>
    </row>
    <row r="99" spans="1:8" ht="14.25" customHeight="1" x14ac:dyDescent="0.25">
      <c r="A99" s="90"/>
      <c r="B99" s="90"/>
      <c r="C99" s="90"/>
      <c r="D99" s="90"/>
      <c r="E99" s="90"/>
      <c r="F99" s="90"/>
      <c r="G99" s="90"/>
      <c r="H99" s="90"/>
    </row>
    <row r="100" spans="1:8" ht="14.25" customHeight="1" x14ac:dyDescent="0.25">
      <c r="A100" s="90"/>
      <c r="B100" s="90"/>
      <c r="C100" s="90"/>
      <c r="D100" s="90"/>
      <c r="E100" s="90"/>
      <c r="F100" s="90"/>
      <c r="G100" s="90"/>
      <c r="H100" s="90"/>
    </row>
    <row r="101" spans="1:8" ht="14.25" customHeight="1" x14ac:dyDescent="0.25">
      <c r="A101" s="90"/>
      <c r="B101" s="90"/>
      <c r="C101" s="90"/>
      <c r="D101" s="90"/>
      <c r="E101" s="90"/>
      <c r="F101" s="90"/>
      <c r="G101" s="90"/>
      <c r="H101" s="90"/>
    </row>
    <row r="102" spans="1:8" ht="14.25" customHeight="1" x14ac:dyDescent="0.25">
      <c r="A102" s="90"/>
      <c r="B102" s="90"/>
      <c r="C102" s="90"/>
      <c r="D102" s="90"/>
      <c r="E102" s="90"/>
      <c r="F102" s="90"/>
      <c r="G102" s="90"/>
      <c r="H102" s="90"/>
    </row>
    <row r="103" spans="1:8" ht="14.25" customHeight="1" x14ac:dyDescent="0.25">
      <c r="A103" s="90"/>
      <c r="B103" s="90"/>
      <c r="C103" s="90"/>
      <c r="D103" s="90"/>
      <c r="E103" s="90"/>
      <c r="F103" s="90"/>
      <c r="G103" s="90"/>
      <c r="H103" s="90"/>
    </row>
    <row r="104" spans="1:8" ht="14.25" customHeight="1" x14ac:dyDescent="0.25">
      <c r="A104" s="90"/>
      <c r="B104" s="90"/>
      <c r="C104" s="90"/>
      <c r="D104" s="90"/>
      <c r="E104" s="90"/>
      <c r="F104" s="90"/>
      <c r="G104" s="90"/>
      <c r="H104" s="90"/>
    </row>
    <row r="105" spans="1:8" ht="14.25" customHeight="1" x14ac:dyDescent="0.25">
      <c r="A105" s="90"/>
      <c r="B105" s="90"/>
      <c r="C105" s="90"/>
      <c r="D105" s="90"/>
      <c r="E105" s="90"/>
      <c r="F105" s="90"/>
      <c r="G105" s="90"/>
      <c r="H105" s="90"/>
    </row>
    <row r="106" spans="1:8" ht="14.25" customHeight="1" x14ac:dyDescent="0.25">
      <c r="A106" s="90"/>
      <c r="B106" s="90"/>
      <c r="C106" s="90"/>
      <c r="D106" s="90"/>
      <c r="E106" s="90"/>
      <c r="F106" s="90"/>
      <c r="G106" s="90"/>
      <c r="H106" s="90"/>
    </row>
    <row r="107" spans="1:8" ht="14.25" customHeight="1" x14ac:dyDescent="0.25">
      <c r="A107" s="90"/>
      <c r="B107" s="90"/>
      <c r="C107" s="90"/>
      <c r="D107" s="90"/>
      <c r="E107" s="90"/>
      <c r="F107" s="90"/>
      <c r="G107" s="90"/>
      <c r="H107" s="90"/>
    </row>
    <row r="108" spans="1:8" ht="14.25" customHeight="1" x14ac:dyDescent="0.25">
      <c r="A108" s="90"/>
      <c r="B108" s="90"/>
      <c r="C108" s="90"/>
      <c r="D108" s="90"/>
      <c r="E108" s="90"/>
      <c r="F108" s="90"/>
      <c r="G108" s="90"/>
      <c r="H108" s="90"/>
    </row>
    <row r="109" spans="1:8" ht="14.25" customHeight="1" x14ac:dyDescent="0.25">
      <c r="A109" s="90"/>
      <c r="B109" s="90"/>
      <c r="C109" s="90"/>
      <c r="D109" s="90"/>
      <c r="E109" s="90"/>
      <c r="F109" s="90"/>
      <c r="G109" s="90"/>
      <c r="H109" s="90"/>
    </row>
    <row r="110" spans="1:8" ht="14.25" customHeight="1" x14ac:dyDescent="0.25">
      <c r="A110" s="90"/>
      <c r="B110" s="90"/>
      <c r="C110" s="90"/>
      <c r="D110" s="90"/>
      <c r="E110" s="90"/>
      <c r="F110" s="90"/>
      <c r="G110" s="90"/>
      <c r="H110" s="90"/>
    </row>
    <row r="111" spans="1:8" ht="14.25" customHeight="1" x14ac:dyDescent="0.25">
      <c r="A111" s="90"/>
      <c r="B111" s="90"/>
      <c r="C111" s="90"/>
      <c r="D111" s="90"/>
      <c r="E111" s="90"/>
      <c r="F111" s="90"/>
      <c r="G111" s="90"/>
      <c r="H111" s="90"/>
    </row>
    <row r="112" spans="1:8" ht="14.25" customHeight="1" x14ac:dyDescent="0.25">
      <c r="A112" s="90"/>
      <c r="B112" s="90"/>
      <c r="C112" s="90"/>
      <c r="D112" s="90"/>
      <c r="E112" s="90"/>
      <c r="F112" s="90"/>
      <c r="G112" s="90"/>
      <c r="H112" s="90"/>
    </row>
    <row r="113" spans="1:8" ht="14.25" customHeight="1" x14ac:dyDescent="0.25">
      <c r="A113" s="90"/>
      <c r="B113" s="90"/>
      <c r="C113" s="90"/>
      <c r="D113" s="90"/>
      <c r="E113" s="90"/>
      <c r="F113" s="90"/>
      <c r="G113" s="90"/>
      <c r="H113" s="90"/>
    </row>
    <row r="114" spans="1:8" ht="14.25" customHeight="1" x14ac:dyDescent="0.25">
      <c r="A114" s="90"/>
      <c r="B114" s="90"/>
      <c r="C114" s="90"/>
      <c r="D114" s="90"/>
      <c r="E114" s="90"/>
      <c r="F114" s="90"/>
      <c r="G114" s="90"/>
      <c r="H114" s="90"/>
    </row>
    <row r="115" spans="1:8" ht="14.25" customHeight="1" x14ac:dyDescent="0.25">
      <c r="A115" s="90"/>
      <c r="B115" s="90"/>
      <c r="C115" s="90"/>
      <c r="D115" s="90"/>
      <c r="E115" s="90"/>
      <c r="F115" s="90"/>
      <c r="G115" s="90"/>
      <c r="H115" s="90"/>
    </row>
    <row r="116" spans="1:8" ht="14.25" customHeight="1" x14ac:dyDescent="0.25">
      <c r="A116" s="90"/>
      <c r="B116" s="90"/>
      <c r="C116" s="90"/>
      <c r="D116" s="90"/>
      <c r="E116" s="90"/>
      <c r="F116" s="90"/>
      <c r="G116" s="90"/>
      <c r="H116" s="90"/>
    </row>
    <row r="117" spans="1:8" ht="14.25" customHeight="1" x14ac:dyDescent="0.25">
      <c r="A117" s="90"/>
      <c r="B117" s="90"/>
      <c r="C117" s="90"/>
      <c r="D117" s="90"/>
      <c r="E117" s="90"/>
      <c r="F117" s="90"/>
      <c r="G117" s="90"/>
      <c r="H117" s="90"/>
    </row>
    <row r="118" spans="1:8" ht="14.25" customHeight="1" x14ac:dyDescent="0.25">
      <c r="A118" s="90"/>
      <c r="B118" s="90"/>
      <c r="C118" s="90"/>
      <c r="D118" s="90"/>
      <c r="E118" s="90"/>
      <c r="F118" s="90"/>
      <c r="G118" s="90"/>
      <c r="H118" s="90"/>
    </row>
    <row r="119" spans="1:8" ht="14.25" customHeight="1" x14ac:dyDescent="0.25">
      <c r="A119" s="90"/>
      <c r="B119" s="90"/>
      <c r="C119" s="90"/>
      <c r="D119" s="90"/>
      <c r="E119" s="90"/>
      <c r="F119" s="90"/>
      <c r="G119" s="90"/>
      <c r="H119" s="90"/>
    </row>
    <row r="120" spans="1:8" ht="14.25" customHeight="1" x14ac:dyDescent="0.25">
      <c r="A120" s="90"/>
      <c r="B120" s="90"/>
      <c r="C120" s="90"/>
      <c r="D120" s="90"/>
      <c r="E120" s="90"/>
      <c r="F120" s="90"/>
      <c r="G120" s="90"/>
      <c r="H120" s="90"/>
    </row>
    <row r="121" spans="1:8" ht="14.25" customHeight="1" x14ac:dyDescent="0.25">
      <c r="A121" s="90"/>
      <c r="B121" s="90"/>
      <c r="C121" s="90"/>
      <c r="D121" s="90"/>
      <c r="E121" s="90"/>
      <c r="F121" s="90"/>
      <c r="G121" s="90"/>
      <c r="H121" s="90"/>
    </row>
    <row r="122" spans="1:8" ht="14.25" customHeight="1" x14ac:dyDescent="0.25">
      <c r="A122" s="90"/>
      <c r="B122" s="90"/>
      <c r="C122" s="90"/>
      <c r="D122" s="90"/>
      <c r="E122" s="90"/>
      <c r="F122" s="90"/>
      <c r="G122" s="90"/>
      <c r="H122" s="90"/>
    </row>
    <row r="123" spans="1:8" ht="14.25" customHeight="1" x14ac:dyDescent="0.25">
      <c r="A123" s="90"/>
      <c r="B123" s="90"/>
      <c r="C123" s="90"/>
      <c r="D123" s="90"/>
      <c r="E123" s="90"/>
      <c r="F123" s="90"/>
      <c r="G123" s="90"/>
      <c r="H123" s="90"/>
    </row>
    <row r="124" spans="1:8" ht="14.25" customHeight="1" x14ac:dyDescent="0.25">
      <c r="A124" s="90"/>
      <c r="B124" s="90"/>
      <c r="C124" s="90"/>
      <c r="D124" s="90"/>
      <c r="E124" s="90"/>
      <c r="F124" s="90"/>
      <c r="G124" s="90"/>
      <c r="H124" s="90"/>
    </row>
    <row r="125" spans="1:8" ht="14.25" customHeight="1" x14ac:dyDescent="0.25">
      <c r="A125" s="90"/>
      <c r="B125" s="90"/>
      <c r="C125" s="90"/>
      <c r="D125" s="90"/>
      <c r="E125" s="90"/>
      <c r="F125" s="90"/>
      <c r="G125" s="90"/>
      <c r="H125" s="90"/>
    </row>
    <row r="126" spans="1:8" ht="14.25" customHeight="1" x14ac:dyDescent="0.25">
      <c r="A126" s="90"/>
      <c r="B126" s="90"/>
      <c r="C126" s="90"/>
      <c r="D126" s="90"/>
      <c r="E126" s="90"/>
      <c r="F126" s="90"/>
      <c r="G126" s="90"/>
      <c r="H126" s="90"/>
    </row>
    <row r="127" spans="1:8" ht="14.25" customHeight="1" x14ac:dyDescent="0.25">
      <c r="A127" s="90"/>
      <c r="B127" s="90"/>
      <c r="C127" s="90"/>
      <c r="D127" s="90"/>
      <c r="E127" s="90"/>
      <c r="F127" s="90"/>
      <c r="G127" s="90"/>
      <c r="H127" s="90"/>
    </row>
    <row r="128" spans="1:8" ht="14.25" customHeight="1" x14ac:dyDescent="0.25">
      <c r="A128" s="90"/>
      <c r="B128" s="90"/>
      <c r="C128" s="90"/>
      <c r="D128" s="90"/>
      <c r="E128" s="90"/>
      <c r="F128" s="90"/>
      <c r="G128" s="90"/>
      <c r="H128" s="90"/>
    </row>
    <row r="129" spans="1:8" ht="14.25" customHeight="1" x14ac:dyDescent="0.25">
      <c r="A129" s="90"/>
      <c r="B129" s="90"/>
      <c r="C129" s="90"/>
      <c r="D129" s="90"/>
      <c r="E129" s="90"/>
      <c r="F129" s="90"/>
      <c r="G129" s="90"/>
      <c r="H129" s="90"/>
    </row>
    <row r="130" spans="1:8" ht="14.25" customHeight="1" x14ac:dyDescent="0.25">
      <c r="A130" s="90"/>
      <c r="B130" s="90"/>
      <c r="C130" s="90"/>
      <c r="D130" s="90"/>
      <c r="E130" s="90"/>
      <c r="F130" s="90"/>
      <c r="G130" s="90"/>
      <c r="H130" s="90"/>
    </row>
    <row r="131" spans="1:8" ht="14.25" customHeight="1" x14ac:dyDescent="0.25">
      <c r="A131" s="90"/>
      <c r="B131" s="90"/>
      <c r="C131" s="90"/>
      <c r="D131" s="90"/>
      <c r="E131" s="90"/>
      <c r="F131" s="90"/>
      <c r="G131" s="90"/>
      <c r="H131" s="90"/>
    </row>
    <row r="132" spans="1:8" ht="14.25" customHeight="1" x14ac:dyDescent="0.25">
      <c r="A132" s="90"/>
      <c r="B132" s="90"/>
      <c r="C132" s="90"/>
      <c r="D132" s="90"/>
      <c r="E132" s="90"/>
      <c r="F132" s="90"/>
      <c r="G132" s="90"/>
      <c r="H132" s="90"/>
    </row>
    <row r="133" spans="1:8" ht="14.25" customHeight="1" x14ac:dyDescent="0.25">
      <c r="A133" s="90"/>
      <c r="B133" s="90"/>
      <c r="C133" s="90"/>
      <c r="D133" s="90"/>
      <c r="E133" s="90"/>
      <c r="F133" s="90"/>
      <c r="G133" s="90"/>
      <c r="H133" s="90"/>
    </row>
    <row r="134" spans="1:8" ht="14.25" customHeight="1" x14ac:dyDescent="0.25">
      <c r="A134" s="90"/>
      <c r="B134" s="90"/>
      <c r="C134" s="90"/>
      <c r="D134" s="90"/>
      <c r="E134" s="90"/>
      <c r="F134" s="90"/>
      <c r="G134" s="90"/>
      <c r="H134" s="90"/>
    </row>
    <row r="135" spans="1:8" ht="14.25" customHeight="1" x14ac:dyDescent="0.25">
      <c r="A135" s="90"/>
      <c r="B135" s="90"/>
      <c r="C135" s="90"/>
      <c r="D135" s="90"/>
      <c r="E135" s="90"/>
      <c r="F135" s="90"/>
      <c r="G135" s="90"/>
      <c r="H135" s="90"/>
    </row>
    <row r="136" spans="1:8" ht="14.25" customHeight="1" x14ac:dyDescent="0.25">
      <c r="A136" s="90"/>
      <c r="B136" s="90"/>
      <c r="C136" s="90"/>
      <c r="D136" s="90"/>
      <c r="E136" s="90"/>
      <c r="F136" s="90"/>
      <c r="G136" s="90"/>
      <c r="H136" s="90"/>
    </row>
    <row r="137" spans="1:8" ht="14.25" customHeight="1" x14ac:dyDescent="0.25">
      <c r="A137" s="90"/>
      <c r="B137" s="90"/>
      <c r="C137" s="90"/>
      <c r="D137" s="90"/>
      <c r="E137" s="90"/>
      <c r="F137" s="90"/>
      <c r="G137" s="90"/>
      <c r="H137" s="90"/>
    </row>
    <row r="138" spans="1:8" ht="14.25" customHeight="1" x14ac:dyDescent="0.25">
      <c r="A138" s="90"/>
      <c r="B138" s="90"/>
      <c r="C138" s="90"/>
      <c r="D138" s="90"/>
      <c r="E138" s="90"/>
      <c r="F138" s="90"/>
      <c r="G138" s="90"/>
      <c r="H138" s="90"/>
    </row>
    <row r="139" spans="1:8" ht="14.25" customHeight="1" x14ac:dyDescent="0.25">
      <c r="A139" s="90"/>
      <c r="B139" s="90"/>
      <c r="C139" s="90"/>
      <c r="D139" s="90"/>
      <c r="E139" s="90"/>
      <c r="F139" s="90"/>
      <c r="G139" s="90"/>
      <c r="H139" s="90"/>
    </row>
    <row r="140" spans="1:8" ht="14.25" customHeight="1" x14ac:dyDescent="0.25">
      <c r="A140" s="90"/>
      <c r="B140" s="90"/>
      <c r="C140" s="90"/>
      <c r="D140" s="90"/>
      <c r="E140" s="90"/>
      <c r="F140" s="90"/>
      <c r="G140" s="90"/>
      <c r="H140" s="90"/>
    </row>
    <row r="141" spans="1:8" ht="14.25" customHeight="1" x14ac:dyDescent="0.25">
      <c r="A141" s="90"/>
      <c r="B141" s="90"/>
      <c r="C141" s="90"/>
      <c r="D141" s="90"/>
      <c r="E141" s="90"/>
      <c r="F141" s="90"/>
      <c r="G141" s="90"/>
      <c r="H141" s="90"/>
    </row>
    <row r="142" spans="1:8" ht="14.25" customHeight="1" x14ac:dyDescent="0.25">
      <c r="A142" s="90"/>
      <c r="B142" s="90"/>
      <c r="C142" s="90"/>
      <c r="D142" s="90"/>
      <c r="E142" s="90"/>
      <c r="F142" s="90"/>
      <c r="G142" s="90"/>
      <c r="H142" s="90"/>
    </row>
    <row r="143" spans="1:8" ht="14.25" customHeight="1" x14ac:dyDescent="0.25">
      <c r="A143" s="90"/>
      <c r="B143" s="90"/>
      <c r="C143" s="90"/>
      <c r="D143" s="90"/>
      <c r="E143" s="90"/>
      <c r="F143" s="90"/>
      <c r="G143" s="90"/>
      <c r="H143" s="90"/>
    </row>
    <row r="144" spans="1:8" ht="14.25" customHeight="1" x14ac:dyDescent="0.25">
      <c r="A144" s="90"/>
      <c r="B144" s="90"/>
      <c r="C144" s="90"/>
      <c r="D144" s="90"/>
      <c r="E144" s="90"/>
      <c r="F144" s="90"/>
      <c r="G144" s="90"/>
      <c r="H144" s="90"/>
    </row>
    <row r="145" spans="1:8" ht="14.25" customHeight="1" x14ac:dyDescent="0.25">
      <c r="A145" s="90"/>
      <c r="B145" s="90"/>
      <c r="C145" s="90"/>
      <c r="D145" s="90"/>
      <c r="E145" s="90"/>
      <c r="F145" s="90"/>
      <c r="G145" s="90"/>
      <c r="H145" s="90"/>
    </row>
    <row r="146" spans="1:8" ht="14.25" customHeight="1" x14ac:dyDescent="0.25">
      <c r="A146" s="90"/>
      <c r="B146" s="90"/>
      <c r="C146" s="90"/>
      <c r="D146" s="90"/>
      <c r="E146" s="90"/>
      <c r="F146" s="90"/>
      <c r="G146" s="90"/>
      <c r="H146" s="90"/>
    </row>
    <row r="147" spans="1:8" ht="14.25" customHeight="1" x14ac:dyDescent="0.25">
      <c r="A147" s="90"/>
      <c r="B147" s="90"/>
      <c r="C147" s="90"/>
      <c r="D147" s="90"/>
      <c r="E147" s="90"/>
      <c r="F147" s="90"/>
      <c r="G147" s="90"/>
      <c r="H147" s="90"/>
    </row>
    <row r="148" spans="1:8" ht="14.25" customHeight="1" x14ac:dyDescent="0.25">
      <c r="A148" s="90"/>
      <c r="B148" s="90"/>
      <c r="C148" s="90"/>
      <c r="D148" s="90"/>
      <c r="E148" s="90"/>
      <c r="F148" s="90"/>
      <c r="G148" s="90"/>
      <c r="H148" s="90"/>
    </row>
    <row r="149" spans="1:8" ht="14.25" customHeight="1" x14ac:dyDescent="0.25">
      <c r="A149" s="90"/>
      <c r="B149" s="90"/>
      <c r="C149" s="90"/>
      <c r="D149" s="90"/>
      <c r="E149" s="90"/>
      <c r="F149" s="90"/>
      <c r="G149" s="90"/>
      <c r="H149" s="90"/>
    </row>
    <row r="150" spans="1:8" ht="14.25" customHeight="1" x14ac:dyDescent="0.25">
      <c r="A150" s="90"/>
      <c r="B150" s="90"/>
      <c r="C150" s="90"/>
      <c r="D150" s="90"/>
      <c r="E150" s="90"/>
      <c r="F150" s="90"/>
      <c r="G150" s="90"/>
      <c r="H150" s="90"/>
    </row>
    <row r="151" spans="1:8" ht="14.25" customHeight="1" x14ac:dyDescent="0.25">
      <c r="A151" s="90"/>
      <c r="B151" s="90"/>
      <c r="C151" s="90"/>
      <c r="D151" s="90"/>
      <c r="E151" s="90"/>
      <c r="F151" s="90"/>
      <c r="G151" s="90"/>
      <c r="H151" s="90"/>
    </row>
    <row r="152" spans="1:8" ht="14.25" customHeight="1" x14ac:dyDescent="0.25">
      <c r="A152" s="90"/>
      <c r="B152" s="90"/>
      <c r="C152" s="90"/>
      <c r="D152" s="90"/>
      <c r="E152" s="90"/>
      <c r="F152" s="90"/>
      <c r="G152" s="90"/>
      <c r="H152" s="90"/>
    </row>
    <row r="153" spans="1:8" ht="14.25" customHeight="1" x14ac:dyDescent="0.25">
      <c r="A153" s="90"/>
      <c r="B153" s="90"/>
      <c r="C153" s="90"/>
      <c r="D153" s="90"/>
      <c r="E153" s="90"/>
      <c r="F153" s="90"/>
      <c r="G153" s="90"/>
      <c r="H153" s="90"/>
    </row>
    <row r="154" spans="1:8" ht="14.25" customHeight="1" x14ac:dyDescent="0.25">
      <c r="A154" s="90"/>
      <c r="B154" s="90"/>
      <c r="C154" s="90"/>
      <c r="D154" s="90"/>
      <c r="E154" s="90"/>
      <c r="F154" s="90"/>
      <c r="G154" s="90"/>
      <c r="H154" s="90"/>
    </row>
    <row r="155" spans="1:8" ht="14.25" customHeight="1" x14ac:dyDescent="0.25">
      <c r="A155" s="90"/>
      <c r="B155" s="90"/>
      <c r="C155" s="90"/>
      <c r="D155" s="90"/>
      <c r="E155" s="90"/>
      <c r="F155" s="90"/>
      <c r="G155" s="90"/>
      <c r="H155" s="90"/>
    </row>
    <row r="156" spans="1:8" ht="14.25" customHeight="1" x14ac:dyDescent="0.25">
      <c r="A156" s="90"/>
      <c r="B156" s="90"/>
      <c r="C156" s="90"/>
      <c r="D156" s="90"/>
      <c r="E156" s="90"/>
      <c r="F156" s="90"/>
      <c r="G156" s="90"/>
      <c r="H156" s="90"/>
    </row>
    <row r="157" spans="1:8" ht="14.25" customHeight="1" x14ac:dyDescent="0.25">
      <c r="A157" s="90"/>
      <c r="B157" s="90"/>
      <c r="C157" s="90"/>
      <c r="D157" s="90"/>
      <c r="E157" s="90"/>
      <c r="F157" s="90"/>
      <c r="G157" s="90"/>
      <c r="H157" s="90"/>
    </row>
    <row r="158" spans="1:8" ht="14.25" customHeight="1" x14ac:dyDescent="0.25">
      <c r="A158" s="90"/>
      <c r="B158" s="90"/>
      <c r="C158" s="90"/>
      <c r="D158" s="90"/>
      <c r="E158" s="90"/>
      <c r="F158" s="90"/>
      <c r="G158" s="90"/>
      <c r="H158" s="90"/>
    </row>
    <row r="159" spans="1:8" ht="14.25" customHeight="1" x14ac:dyDescent="0.25">
      <c r="A159" s="90"/>
      <c r="B159" s="90"/>
      <c r="C159" s="90"/>
      <c r="D159" s="90"/>
      <c r="E159" s="90"/>
      <c r="F159" s="90"/>
      <c r="G159" s="90"/>
      <c r="H159" s="90"/>
    </row>
    <row r="160" spans="1:8" ht="14.25" customHeight="1" x14ac:dyDescent="0.25">
      <c r="A160" s="90"/>
      <c r="B160" s="90"/>
      <c r="C160" s="90"/>
      <c r="D160" s="90"/>
      <c r="E160" s="90"/>
      <c r="F160" s="90"/>
      <c r="G160" s="90"/>
      <c r="H160" s="90"/>
    </row>
    <row r="161" spans="1:8" ht="14.25" customHeight="1" x14ac:dyDescent="0.25">
      <c r="A161" s="90"/>
      <c r="B161" s="90"/>
      <c r="C161" s="90"/>
      <c r="D161" s="90"/>
      <c r="E161" s="90"/>
      <c r="F161" s="90"/>
      <c r="G161" s="90"/>
      <c r="H161" s="90"/>
    </row>
    <row r="162" spans="1:8" ht="14.25" customHeight="1" x14ac:dyDescent="0.25">
      <c r="A162" s="90"/>
      <c r="B162" s="90"/>
      <c r="C162" s="90"/>
      <c r="D162" s="90"/>
      <c r="E162" s="90"/>
      <c r="F162" s="90"/>
      <c r="G162" s="90"/>
      <c r="H162" s="90"/>
    </row>
    <row r="163" spans="1:8" ht="14.25" customHeight="1" x14ac:dyDescent="0.25">
      <c r="A163" s="90"/>
      <c r="B163" s="90"/>
      <c r="C163" s="90"/>
      <c r="D163" s="90"/>
      <c r="E163" s="90"/>
      <c r="F163" s="90"/>
      <c r="G163" s="90"/>
      <c r="H163" s="90"/>
    </row>
    <row r="164" spans="1:8" ht="14.25" customHeight="1" x14ac:dyDescent="0.25">
      <c r="A164" s="90"/>
      <c r="B164" s="90"/>
      <c r="C164" s="90"/>
      <c r="D164" s="90"/>
      <c r="E164" s="90"/>
      <c r="F164" s="90"/>
      <c r="G164" s="90"/>
      <c r="H164" s="90"/>
    </row>
    <row r="165" spans="1:8" ht="14.25" customHeight="1" x14ac:dyDescent="0.25">
      <c r="A165" s="90"/>
      <c r="B165" s="90"/>
      <c r="C165" s="90"/>
      <c r="D165" s="90"/>
      <c r="E165" s="90"/>
      <c r="F165" s="90"/>
      <c r="G165" s="90"/>
      <c r="H165" s="90"/>
    </row>
    <row r="166" spans="1:8" ht="14.25" customHeight="1" x14ac:dyDescent="0.25">
      <c r="A166" s="90"/>
      <c r="B166" s="90"/>
      <c r="C166" s="90"/>
      <c r="D166" s="90"/>
      <c r="E166" s="90"/>
      <c r="F166" s="90"/>
      <c r="G166" s="90"/>
      <c r="H166" s="90"/>
    </row>
    <row r="167" spans="1:8" ht="14.25" customHeight="1" x14ac:dyDescent="0.25">
      <c r="A167" s="90"/>
      <c r="B167" s="90"/>
      <c r="C167" s="90"/>
      <c r="D167" s="90"/>
      <c r="E167" s="90"/>
      <c r="F167" s="90"/>
      <c r="G167" s="90"/>
      <c r="H167" s="90"/>
    </row>
    <row r="168" spans="1:8" ht="14.25" customHeight="1" x14ac:dyDescent="0.25">
      <c r="A168" s="90"/>
      <c r="B168" s="90"/>
      <c r="C168" s="90"/>
      <c r="D168" s="90"/>
      <c r="E168" s="90"/>
      <c r="F168" s="90"/>
      <c r="G168" s="90"/>
      <c r="H168" s="90"/>
    </row>
    <row r="169" spans="1:8" ht="14.25" customHeight="1" x14ac:dyDescent="0.25">
      <c r="A169" s="90"/>
      <c r="B169" s="90"/>
      <c r="C169" s="90"/>
      <c r="D169" s="90"/>
      <c r="E169" s="90"/>
      <c r="F169" s="90"/>
      <c r="G169" s="90"/>
      <c r="H169" s="90"/>
    </row>
    <row r="170" spans="1:8" ht="14.25" customHeight="1" x14ac:dyDescent="0.25">
      <c r="A170" s="90"/>
      <c r="B170" s="90"/>
      <c r="C170" s="90"/>
      <c r="D170" s="90"/>
      <c r="E170" s="90"/>
      <c r="F170" s="90"/>
      <c r="G170" s="90"/>
      <c r="H170" s="90"/>
    </row>
    <row r="171" spans="1:8" ht="14.25" customHeight="1" x14ac:dyDescent="0.25">
      <c r="A171" s="90"/>
      <c r="B171" s="90"/>
      <c r="C171" s="90"/>
      <c r="D171" s="90"/>
      <c r="E171" s="90"/>
      <c r="F171" s="90"/>
      <c r="G171" s="90"/>
      <c r="H171" s="90"/>
    </row>
    <row r="172" spans="1:8" ht="14.25" customHeight="1" x14ac:dyDescent="0.25">
      <c r="A172" s="90"/>
      <c r="B172" s="90"/>
      <c r="C172" s="90"/>
      <c r="D172" s="90"/>
      <c r="E172" s="90"/>
      <c r="F172" s="90"/>
      <c r="G172" s="90"/>
      <c r="H172" s="90"/>
    </row>
    <row r="173" spans="1:8" ht="14.25" customHeight="1" x14ac:dyDescent="0.25">
      <c r="A173" s="90"/>
      <c r="B173" s="90"/>
      <c r="C173" s="90"/>
      <c r="D173" s="90"/>
      <c r="E173" s="90"/>
      <c r="F173" s="90"/>
      <c r="G173" s="90"/>
      <c r="H173" s="90"/>
    </row>
    <row r="174" spans="1:8" ht="14.25" customHeight="1" x14ac:dyDescent="0.25">
      <c r="A174" s="90"/>
      <c r="B174" s="90"/>
      <c r="C174" s="90"/>
      <c r="D174" s="90"/>
      <c r="E174" s="90"/>
      <c r="F174" s="90"/>
      <c r="G174" s="90"/>
      <c r="H174" s="90"/>
    </row>
    <row r="175" spans="1:8" ht="14.25" customHeight="1" x14ac:dyDescent="0.25">
      <c r="A175" s="90"/>
      <c r="B175" s="90"/>
      <c r="C175" s="90"/>
      <c r="D175" s="90"/>
      <c r="E175" s="90"/>
      <c r="F175" s="90"/>
      <c r="G175" s="90"/>
      <c r="H175" s="90"/>
    </row>
    <row r="176" spans="1:8" ht="14.25" customHeight="1" x14ac:dyDescent="0.25">
      <c r="A176" s="90"/>
      <c r="B176" s="90"/>
      <c r="C176" s="90"/>
      <c r="D176" s="90"/>
      <c r="E176" s="90"/>
      <c r="F176" s="90"/>
      <c r="G176" s="90"/>
      <c r="H176" s="90"/>
    </row>
    <row r="177" spans="1:8" ht="14.25" customHeight="1" x14ac:dyDescent="0.25">
      <c r="A177" s="90"/>
      <c r="B177" s="90"/>
      <c r="C177" s="90"/>
      <c r="D177" s="90"/>
      <c r="E177" s="90"/>
      <c r="F177" s="90"/>
      <c r="G177" s="90"/>
      <c r="H177" s="90"/>
    </row>
    <row r="178" spans="1:8" ht="14.25" customHeight="1" x14ac:dyDescent="0.25">
      <c r="A178" s="90"/>
      <c r="B178" s="90"/>
      <c r="C178" s="90"/>
      <c r="D178" s="90"/>
      <c r="E178" s="90"/>
      <c r="F178" s="90"/>
      <c r="G178" s="90"/>
      <c r="H178" s="90"/>
    </row>
    <row r="179" spans="1:8" ht="14.25" customHeight="1" x14ac:dyDescent="0.25">
      <c r="A179" s="90"/>
      <c r="B179" s="90"/>
      <c r="C179" s="90"/>
      <c r="D179" s="90"/>
      <c r="E179" s="90"/>
      <c r="F179" s="90"/>
      <c r="G179" s="90"/>
      <c r="H179" s="90"/>
    </row>
    <row r="180" spans="1:8" ht="14.25" customHeight="1" x14ac:dyDescent="0.25">
      <c r="A180" s="90"/>
      <c r="B180" s="90"/>
      <c r="C180" s="90"/>
      <c r="D180" s="90"/>
      <c r="E180" s="90"/>
      <c r="F180" s="90"/>
      <c r="G180" s="90"/>
      <c r="H180" s="90"/>
    </row>
    <row r="181" spans="1:8" ht="14.25" customHeight="1" x14ac:dyDescent="0.25">
      <c r="A181" s="90"/>
      <c r="B181" s="90"/>
      <c r="C181" s="90"/>
      <c r="D181" s="90"/>
      <c r="E181" s="90"/>
      <c r="F181" s="90"/>
      <c r="G181" s="90"/>
      <c r="H181" s="90"/>
    </row>
    <row r="182" spans="1:8" ht="14.25" customHeight="1" x14ac:dyDescent="0.25">
      <c r="A182" s="90"/>
      <c r="B182" s="90"/>
      <c r="C182" s="90"/>
      <c r="D182" s="90"/>
      <c r="E182" s="90"/>
      <c r="F182" s="90"/>
      <c r="G182" s="90"/>
      <c r="H182" s="90"/>
    </row>
    <row r="183" spans="1:8" ht="14.25" customHeight="1" x14ac:dyDescent="0.25">
      <c r="A183" s="90"/>
      <c r="B183" s="90"/>
      <c r="C183" s="90"/>
      <c r="D183" s="90"/>
      <c r="E183" s="90"/>
      <c r="F183" s="90"/>
      <c r="G183" s="90"/>
      <c r="H183" s="90"/>
    </row>
    <row r="184" spans="1:8" ht="14.25" customHeight="1" x14ac:dyDescent="0.25">
      <c r="A184" s="90"/>
      <c r="B184" s="90"/>
      <c r="C184" s="90"/>
      <c r="D184" s="90"/>
      <c r="E184" s="90"/>
      <c r="F184" s="90"/>
      <c r="G184" s="90"/>
      <c r="H184" s="90"/>
    </row>
    <row r="185" spans="1:8" ht="14.25" customHeight="1" x14ac:dyDescent="0.25">
      <c r="A185" s="90"/>
      <c r="B185" s="90"/>
      <c r="C185" s="90"/>
      <c r="D185" s="90"/>
      <c r="E185" s="90"/>
      <c r="F185" s="90"/>
      <c r="G185" s="90"/>
      <c r="H185" s="90"/>
    </row>
    <row r="186" spans="1:8" ht="14.25" customHeight="1" x14ac:dyDescent="0.25">
      <c r="A186" s="90"/>
      <c r="B186" s="90"/>
      <c r="C186" s="90"/>
      <c r="D186" s="90"/>
      <c r="E186" s="90"/>
      <c r="F186" s="90"/>
      <c r="G186" s="90"/>
      <c r="H186" s="90"/>
    </row>
    <row r="187" spans="1:8" ht="14.25" customHeight="1" x14ac:dyDescent="0.25">
      <c r="A187" s="90"/>
      <c r="B187" s="90"/>
      <c r="C187" s="90"/>
      <c r="D187" s="90"/>
      <c r="E187" s="90"/>
      <c r="F187" s="90"/>
      <c r="G187" s="90"/>
      <c r="H187" s="90"/>
    </row>
    <row r="188" spans="1:8" ht="14.25" customHeight="1" x14ac:dyDescent="0.25">
      <c r="A188" s="90"/>
      <c r="B188" s="90"/>
      <c r="C188" s="90"/>
      <c r="D188" s="90"/>
      <c r="E188" s="90"/>
      <c r="F188" s="90"/>
      <c r="G188" s="90"/>
      <c r="H188" s="90"/>
    </row>
    <row r="189" spans="1:8" ht="14.25" customHeight="1" x14ac:dyDescent="0.25">
      <c r="A189" s="90"/>
      <c r="B189" s="90"/>
      <c r="C189" s="90"/>
      <c r="D189" s="90"/>
      <c r="E189" s="90"/>
      <c r="F189" s="90"/>
      <c r="G189" s="90"/>
      <c r="H189" s="90"/>
    </row>
    <row r="190" spans="1:8" ht="14.25" customHeight="1" x14ac:dyDescent="0.25">
      <c r="A190" s="90"/>
      <c r="B190" s="90"/>
      <c r="C190" s="90"/>
      <c r="D190" s="90"/>
      <c r="E190" s="90"/>
      <c r="F190" s="90"/>
      <c r="G190" s="90"/>
      <c r="H190" s="90"/>
    </row>
    <row r="191" spans="1:8" ht="14.25" customHeight="1" x14ac:dyDescent="0.25">
      <c r="A191" s="90"/>
      <c r="B191" s="90"/>
      <c r="C191" s="90"/>
      <c r="D191" s="90"/>
      <c r="E191" s="90"/>
      <c r="F191" s="90"/>
      <c r="G191" s="90"/>
      <c r="H191" s="90"/>
    </row>
    <row r="192" spans="1:8" ht="14.25" customHeight="1" x14ac:dyDescent="0.25">
      <c r="A192" s="90"/>
      <c r="B192" s="90"/>
      <c r="C192" s="90"/>
      <c r="D192" s="90"/>
      <c r="E192" s="90"/>
      <c r="F192" s="90"/>
      <c r="G192" s="90"/>
      <c r="H192" s="90"/>
    </row>
    <row r="193" spans="1:8" ht="14.25" customHeight="1" x14ac:dyDescent="0.25">
      <c r="A193" s="90"/>
      <c r="B193" s="90"/>
      <c r="C193" s="90"/>
      <c r="D193" s="90"/>
      <c r="E193" s="90"/>
      <c r="F193" s="90"/>
      <c r="G193" s="90"/>
      <c r="H193" s="90"/>
    </row>
    <row r="194" spans="1:8" ht="14.25" customHeight="1" x14ac:dyDescent="0.25">
      <c r="A194" s="90"/>
      <c r="B194" s="90"/>
      <c r="C194" s="90"/>
      <c r="D194" s="90"/>
      <c r="E194" s="90"/>
      <c r="F194" s="90"/>
      <c r="G194" s="90"/>
      <c r="H194" s="90"/>
    </row>
    <row r="195" spans="1:8" ht="14.25" customHeight="1" x14ac:dyDescent="0.25">
      <c r="A195" s="90"/>
      <c r="B195" s="90"/>
      <c r="C195" s="90"/>
      <c r="D195" s="90"/>
      <c r="E195" s="90"/>
      <c r="F195" s="90"/>
      <c r="G195" s="90"/>
      <c r="H195" s="90"/>
    </row>
    <row r="196" spans="1:8" ht="14.25" customHeight="1" x14ac:dyDescent="0.25">
      <c r="A196" s="90"/>
      <c r="B196" s="90"/>
      <c r="C196" s="90"/>
      <c r="D196" s="90"/>
      <c r="E196" s="90"/>
      <c r="F196" s="90"/>
      <c r="G196" s="90"/>
      <c r="H196" s="90"/>
    </row>
    <row r="197" spans="1:8" ht="14.25" customHeight="1" x14ac:dyDescent="0.25">
      <c r="A197" s="90"/>
      <c r="B197" s="90"/>
      <c r="C197" s="90"/>
      <c r="D197" s="90"/>
      <c r="E197" s="90"/>
      <c r="F197" s="90"/>
      <c r="G197" s="90"/>
      <c r="H197" s="90"/>
    </row>
    <row r="198" spans="1:8" ht="14.25" customHeight="1" x14ac:dyDescent="0.25">
      <c r="A198" s="90"/>
      <c r="B198" s="90"/>
      <c r="C198" s="90"/>
      <c r="D198" s="90"/>
      <c r="E198" s="90"/>
      <c r="F198" s="90"/>
      <c r="G198" s="90"/>
      <c r="H198" s="90"/>
    </row>
    <row r="199" spans="1:8" ht="14.25" customHeight="1" x14ac:dyDescent="0.25">
      <c r="A199" s="90"/>
      <c r="B199" s="90"/>
      <c r="C199" s="90"/>
      <c r="D199" s="90"/>
      <c r="E199" s="90"/>
      <c r="F199" s="90"/>
      <c r="G199" s="90"/>
      <c r="H199" s="90"/>
    </row>
    <row r="200" spans="1:8" ht="14.25" customHeight="1" x14ac:dyDescent="0.25">
      <c r="A200" s="90"/>
      <c r="B200" s="90"/>
      <c r="C200" s="90"/>
      <c r="D200" s="90"/>
      <c r="E200" s="90"/>
      <c r="F200" s="90"/>
      <c r="G200" s="90"/>
      <c r="H200" s="90"/>
    </row>
    <row r="201" spans="1:8" ht="14.25" customHeight="1" x14ac:dyDescent="0.25">
      <c r="A201" s="90"/>
      <c r="B201" s="90"/>
      <c r="C201" s="90"/>
      <c r="D201" s="90"/>
      <c r="E201" s="90"/>
      <c r="F201" s="90"/>
      <c r="G201" s="90"/>
      <c r="H201" s="90"/>
    </row>
    <row r="202" spans="1:8" ht="14.25" customHeight="1" x14ac:dyDescent="0.25">
      <c r="A202" s="90"/>
      <c r="B202" s="90"/>
      <c r="C202" s="90"/>
      <c r="D202" s="90"/>
      <c r="E202" s="90"/>
      <c r="F202" s="90"/>
      <c r="G202" s="90"/>
      <c r="H202" s="90"/>
    </row>
    <row r="203" spans="1:8" ht="14.25" customHeight="1" x14ac:dyDescent="0.25">
      <c r="A203" s="90"/>
      <c r="B203" s="90"/>
      <c r="C203" s="90"/>
      <c r="D203" s="90"/>
      <c r="E203" s="90"/>
      <c r="F203" s="90"/>
      <c r="G203" s="90"/>
      <c r="H203" s="90"/>
    </row>
    <row r="204" spans="1:8" ht="14.25" customHeight="1" x14ac:dyDescent="0.25">
      <c r="A204" s="90"/>
      <c r="B204" s="90"/>
      <c r="C204" s="90"/>
      <c r="D204" s="90"/>
      <c r="E204" s="90"/>
      <c r="F204" s="90"/>
      <c r="G204" s="90"/>
      <c r="H204" s="90"/>
    </row>
    <row r="205" spans="1:8" ht="14.25" customHeight="1" x14ac:dyDescent="0.25">
      <c r="A205" s="90"/>
      <c r="B205" s="90"/>
      <c r="C205" s="90"/>
      <c r="D205" s="90"/>
      <c r="E205" s="90"/>
      <c r="F205" s="90"/>
      <c r="G205" s="90"/>
      <c r="H205" s="90"/>
    </row>
    <row r="206" spans="1:8" ht="14.25" customHeight="1" x14ac:dyDescent="0.25">
      <c r="A206" s="90"/>
      <c r="B206" s="90"/>
      <c r="C206" s="90"/>
      <c r="D206" s="90"/>
      <c r="E206" s="90"/>
      <c r="F206" s="90"/>
      <c r="G206" s="90"/>
      <c r="H206" s="90"/>
    </row>
    <row r="207" spans="1:8" ht="14.25" customHeight="1" x14ac:dyDescent="0.25">
      <c r="A207" s="90"/>
      <c r="B207" s="90"/>
      <c r="C207" s="90"/>
      <c r="D207" s="90"/>
      <c r="E207" s="90"/>
      <c r="F207" s="90"/>
      <c r="G207" s="90"/>
      <c r="H207" s="90"/>
    </row>
    <row r="208" spans="1:8" ht="14.25" customHeight="1" x14ac:dyDescent="0.25">
      <c r="A208" s="90"/>
      <c r="B208" s="90"/>
      <c r="C208" s="90"/>
      <c r="D208" s="90"/>
      <c r="E208" s="90"/>
      <c r="F208" s="90"/>
      <c r="G208" s="90"/>
      <c r="H208" s="90"/>
    </row>
    <row r="209" spans="1:8" ht="14.25" customHeight="1" x14ac:dyDescent="0.25">
      <c r="A209" s="90"/>
      <c r="B209" s="90"/>
      <c r="C209" s="90"/>
      <c r="D209" s="90"/>
      <c r="E209" s="90"/>
      <c r="F209" s="90"/>
      <c r="G209" s="90"/>
      <c r="H209" s="90"/>
    </row>
    <row r="210" spans="1:8" ht="14.25" customHeight="1" x14ac:dyDescent="0.25">
      <c r="A210" s="90"/>
      <c r="B210" s="90"/>
      <c r="C210" s="90"/>
      <c r="D210" s="90"/>
      <c r="E210" s="90"/>
      <c r="F210" s="90"/>
      <c r="G210" s="90"/>
      <c r="H210" s="90"/>
    </row>
    <row r="211" spans="1:8" ht="14.25" customHeight="1" x14ac:dyDescent="0.25">
      <c r="A211" s="90"/>
      <c r="B211" s="90"/>
      <c r="C211" s="90"/>
      <c r="D211" s="90"/>
      <c r="E211" s="90"/>
      <c r="F211" s="90"/>
      <c r="G211" s="90"/>
      <c r="H211" s="90"/>
    </row>
    <row r="212" spans="1:8" ht="14.25" customHeight="1" x14ac:dyDescent="0.25">
      <c r="A212" s="90"/>
      <c r="B212" s="90"/>
      <c r="C212" s="90"/>
      <c r="D212" s="90"/>
      <c r="E212" s="90"/>
      <c r="F212" s="90"/>
      <c r="G212" s="90"/>
      <c r="H212" s="90"/>
    </row>
    <row r="213" spans="1:8" ht="14.25" customHeight="1" x14ac:dyDescent="0.25">
      <c r="A213" s="90"/>
      <c r="B213" s="90"/>
      <c r="C213" s="90"/>
      <c r="D213" s="90"/>
      <c r="E213" s="90"/>
      <c r="F213" s="90"/>
      <c r="G213" s="90"/>
      <c r="H213" s="90"/>
    </row>
    <row r="214" spans="1:8" ht="14.25" customHeight="1" x14ac:dyDescent="0.25">
      <c r="A214" s="90"/>
      <c r="B214" s="90"/>
      <c r="C214" s="90"/>
      <c r="D214" s="90"/>
      <c r="E214" s="90"/>
      <c r="F214" s="90"/>
      <c r="G214" s="90"/>
      <c r="H214" s="90"/>
    </row>
    <row r="215" spans="1:8" ht="14.25" customHeight="1" x14ac:dyDescent="0.25">
      <c r="A215" s="90"/>
      <c r="B215" s="90"/>
      <c r="C215" s="90"/>
      <c r="D215" s="90"/>
      <c r="E215" s="90"/>
      <c r="F215" s="90"/>
      <c r="G215" s="90"/>
      <c r="H215" s="90"/>
    </row>
    <row r="216" spans="1:8" ht="14.25" customHeight="1" x14ac:dyDescent="0.25">
      <c r="A216" s="90"/>
      <c r="B216" s="90"/>
      <c r="C216" s="90"/>
      <c r="D216" s="90"/>
      <c r="E216" s="90"/>
      <c r="F216" s="90"/>
      <c r="G216" s="90"/>
      <c r="H216" s="90"/>
    </row>
    <row r="217" spans="1:8" ht="14.25" customHeight="1" x14ac:dyDescent="0.25">
      <c r="A217" s="90"/>
      <c r="B217" s="90"/>
      <c r="C217" s="90"/>
      <c r="D217" s="90"/>
      <c r="E217" s="90"/>
      <c r="F217" s="90"/>
      <c r="G217" s="90"/>
      <c r="H217" s="90"/>
    </row>
    <row r="218" spans="1:8" ht="14.25" customHeight="1" x14ac:dyDescent="0.25">
      <c r="A218" s="90"/>
      <c r="B218" s="90"/>
      <c r="C218" s="90"/>
      <c r="D218" s="90"/>
      <c r="E218" s="90"/>
      <c r="F218" s="90"/>
      <c r="G218" s="90"/>
      <c r="H218" s="90"/>
    </row>
    <row r="219" spans="1:8" ht="14.25" customHeight="1" x14ac:dyDescent="0.25">
      <c r="A219" s="90"/>
      <c r="B219" s="90"/>
      <c r="C219" s="90"/>
      <c r="D219" s="90"/>
      <c r="E219" s="90"/>
      <c r="F219" s="90"/>
      <c r="G219" s="90"/>
      <c r="H219" s="90"/>
    </row>
    <row r="220" spans="1:8" ht="14.25" customHeight="1" x14ac:dyDescent="0.25">
      <c r="A220" s="90"/>
      <c r="B220" s="90"/>
      <c r="C220" s="90"/>
      <c r="D220" s="90"/>
      <c r="E220" s="90"/>
      <c r="F220" s="90"/>
      <c r="G220" s="90"/>
      <c r="H220" s="90"/>
    </row>
    <row r="221" spans="1:8" ht="14.25" customHeight="1" x14ac:dyDescent="0.25">
      <c r="A221" s="90"/>
      <c r="B221" s="90"/>
      <c r="C221" s="90"/>
      <c r="D221" s="90"/>
      <c r="E221" s="90"/>
      <c r="F221" s="90"/>
      <c r="G221" s="90"/>
      <c r="H221" s="90"/>
    </row>
    <row r="222" spans="1:8" ht="14.25" customHeight="1" x14ac:dyDescent="0.25">
      <c r="A222" s="90"/>
      <c r="B222" s="90"/>
      <c r="C222" s="90"/>
      <c r="D222" s="90"/>
      <c r="E222" s="90"/>
      <c r="F222" s="90"/>
      <c r="G222" s="90"/>
      <c r="H222" s="90"/>
    </row>
    <row r="223" spans="1:8" ht="14.25" customHeight="1" x14ac:dyDescent="0.25">
      <c r="A223" s="90"/>
      <c r="B223" s="90"/>
      <c r="C223" s="90"/>
      <c r="D223" s="90"/>
      <c r="E223" s="90"/>
      <c r="F223" s="90"/>
      <c r="G223" s="90"/>
      <c r="H223" s="90"/>
    </row>
    <row r="224" spans="1:8" ht="14.25" customHeight="1" x14ac:dyDescent="0.25">
      <c r="A224" s="90"/>
      <c r="B224" s="90"/>
      <c r="C224" s="90"/>
      <c r="D224" s="90"/>
      <c r="E224" s="90"/>
      <c r="F224" s="90"/>
      <c r="G224" s="90"/>
      <c r="H224" s="90"/>
    </row>
    <row r="225" spans="1:8" ht="14.25" customHeight="1" x14ac:dyDescent="0.25">
      <c r="A225" s="90"/>
      <c r="B225" s="90"/>
      <c r="C225" s="90"/>
      <c r="D225" s="90"/>
      <c r="E225" s="90"/>
      <c r="F225" s="90"/>
      <c r="G225" s="90"/>
      <c r="H225" s="90"/>
    </row>
    <row r="226" spans="1:8" ht="14.25" customHeight="1" x14ac:dyDescent="0.25">
      <c r="A226" s="90"/>
      <c r="B226" s="90"/>
      <c r="C226" s="90"/>
      <c r="D226" s="90"/>
      <c r="E226" s="90"/>
      <c r="F226" s="90"/>
      <c r="G226" s="90"/>
      <c r="H226" s="90"/>
    </row>
    <row r="227" spans="1:8" ht="14.25" customHeight="1" x14ac:dyDescent="0.25">
      <c r="A227" s="90"/>
      <c r="B227" s="90"/>
      <c r="C227" s="90"/>
      <c r="D227" s="90"/>
      <c r="E227" s="90"/>
      <c r="F227" s="90"/>
      <c r="G227" s="90"/>
      <c r="H227" s="90"/>
    </row>
    <row r="228" spans="1:8" ht="14.25" customHeight="1" x14ac:dyDescent="0.25">
      <c r="A228" s="90"/>
      <c r="B228" s="90"/>
      <c r="C228" s="90"/>
      <c r="D228" s="90"/>
      <c r="E228" s="90"/>
      <c r="F228" s="90"/>
      <c r="G228" s="90"/>
      <c r="H228" s="90"/>
    </row>
    <row r="229" spans="1:8" ht="14.25" customHeight="1" x14ac:dyDescent="0.25">
      <c r="A229" s="90"/>
      <c r="B229" s="90"/>
      <c r="C229" s="90"/>
      <c r="D229" s="90"/>
      <c r="E229" s="90"/>
      <c r="F229" s="90"/>
      <c r="G229" s="90"/>
      <c r="H229" s="90"/>
    </row>
    <row r="230" spans="1:8" ht="14.25" customHeight="1" x14ac:dyDescent="0.25">
      <c r="A230" s="90"/>
      <c r="B230" s="90"/>
      <c r="C230" s="90"/>
      <c r="D230" s="90"/>
      <c r="E230" s="90"/>
      <c r="F230" s="90"/>
      <c r="G230" s="90"/>
      <c r="H230" s="90"/>
    </row>
    <row r="231" spans="1:8" ht="14.25" customHeight="1" x14ac:dyDescent="0.25">
      <c r="A231" s="90"/>
      <c r="B231" s="90"/>
      <c r="C231" s="90"/>
      <c r="D231" s="90"/>
      <c r="E231" s="90"/>
      <c r="F231" s="90"/>
      <c r="G231" s="90"/>
      <c r="H231" s="90"/>
    </row>
    <row r="232" spans="1:8" ht="14.25" customHeight="1" x14ac:dyDescent="0.25">
      <c r="A232" s="90"/>
      <c r="B232" s="90"/>
      <c r="C232" s="90"/>
      <c r="D232" s="90"/>
      <c r="E232" s="90"/>
      <c r="F232" s="90"/>
      <c r="G232" s="90"/>
      <c r="H232" s="90"/>
    </row>
    <row r="233" spans="1:8" ht="14.25" customHeight="1" x14ac:dyDescent="0.25">
      <c r="A233" s="90"/>
      <c r="B233" s="90"/>
      <c r="C233" s="90"/>
      <c r="D233" s="90"/>
      <c r="E233" s="90"/>
      <c r="F233" s="90"/>
      <c r="G233" s="90"/>
      <c r="H233" s="90"/>
    </row>
    <row r="234" spans="1:8" ht="14.25" customHeight="1" x14ac:dyDescent="0.25">
      <c r="A234" s="90"/>
      <c r="B234" s="90"/>
      <c r="C234" s="90"/>
      <c r="D234" s="90"/>
      <c r="E234" s="90"/>
      <c r="F234" s="90"/>
      <c r="G234" s="90"/>
      <c r="H234" s="90"/>
    </row>
    <row r="235" spans="1:8" ht="14.25" customHeight="1" x14ac:dyDescent="0.25">
      <c r="A235" s="90"/>
      <c r="B235" s="90"/>
      <c r="C235" s="90"/>
      <c r="D235" s="90"/>
      <c r="E235" s="90"/>
      <c r="F235" s="90"/>
      <c r="G235" s="90"/>
      <c r="H235" s="90"/>
    </row>
    <row r="236" spans="1:8" ht="14.25" customHeight="1" x14ac:dyDescent="0.25">
      <c r="A236" s="90"/>
      <c r="B236" s="90"/>
      <c r="C236" s="90"/>
      <c r="D236" s="90"/>
      <c r="E236" s="90"/>
      <c r="F236" s="90"/>
      <c r="G236" s="90"/>
      <c r="H236" s="90"/>
    </row>
    <row r="237" spans="1:8" ht="14.25" customHeight="1" x14ac:dyDescent="0.25">
      <c r="A237" s="90"/>
      <c r="B237" s="90"/>
      <c r="C237" s="90"/>
      <c r="D237" s="90"/>
      <c r="E237" s="90"/>
      <c r="F237" s="90"/>
      <c r="G237" s="90"/>
      <c r="H237" s="90"/>
    </row>
    <row r="238" spans="1:8" ht="14.25" customHeight="1" x14ac:dyDescent="0.25">
      <c r="A238" s="90"/>
      <c r="B238" s="90"/>
      <c r="C238" s="90"/>
      <c r="D238" s="90"/>
      <c r="E238" s="90"/>
      <c r="F238" s="90"/>
      <c r="G238" s="90"/>
      <c r="H238" s="90"/>
    </row>
    <row r="239" spans="1:8" ht="14.25" customHeight="1" x14ac:dyDescent="0.25">
      <c r="A239" s="90"/>
      <c r="B239" s="90"/>
      <c r="C239" s="90"/>
      <c r="D239" s="90"/>
      <c r="E239" s="90"/>
      <c r="F239" s="90"/>
      <c r="G239" s="90"/>
      <c r="H239" s="90"/>
    </row>
    <row r="240" spans="1:8" ht="14.25" customHeight="1" x14ac:dyDescent="0.25">
      <c r="A240" s="90"/>
      <c r="B240" s="90"/>
      <c r="C240" s="90"/>
      <c r="D240" s="90"/>
      <c r="E240" s="90"/>
      <c r="F240" s="90"/>
      <c r="G240" s="90"/>
      <c r="H240" s="90"/>
    </row>
    <row r="241" spans="1:8" ht="14.25" customHeight="1" x14ac:dyDescent="0.25">
      <c r="A241" s="90"/>
      <c r="B241" s="90"/>
      <c r="C241" s="90"/>
      <c r="D241" s="90"/>
      <c r="E241" s="90"/>
      <c r="F241" s="90"/>
      <c r="G241" s="90"/>
      <c r="H241" s="90"/>
    </row>
    <row r="242" spans="1:8" ht="14.25" customHeight="1" x14ac:dyDescent="0.25">
      <c r="A242" s="90"/>
      <c r="B242" s="90"/>
      <c r="C242" s="90"/>
      <c r="D242" s="90"/>
      <c r="E242" s="90"/>
      <c r="F242" s="90"/>
      <c r="G242" s="90"/>
      <c r="H242" s="90"/>
    </row>
    <row r="243" spans="1:8" ht="14.25" customHeight="1" x14ac:dyDescent="0.25">
      <c r="A243" s="90"/>
      <c r="B243" s="90"/>
      <c r="C243" s="90"/>
      <c r="D243" s="90"/>
      <c r="E243" s="90"/>
      <c r="F243" s="90"/>
      <c r="G243" s="90"/>
      <c r="H243" s="90"/>
    </row>
    <row r="244" spans="1:8" ht="14.25" customHeight="1" x14ac:dyDescent="0.25">
      <c r="A244" s="90"/>
      <c r="B244" s="90"/>
      <c r="C244" s="90"/>
      <c r="D244" s="90"/>
      <c r="E244" s="90"/>
      <c r="F244" s="90"/>
      <c r="G244" s="90"/>
      <c r="H244" s="90"/>
    </row>
    <row r="245" spans="1:8" ht="14.25" customHeight="1" x14ac:dyDescent="0.25">
      <c r="A245" s="90"/>
      <c r="B245" s="90"/>
      <c r="C245" s="90"/>
      <c r="D245" s="90"/>
      <c r="E245" s="90"/>
      <c r="F245" s="90"/>
      <c r="G245" s="90"/>
      <c r="H245" s="90"/>
    </row>
    <row r="246" spans="1:8" ht="14.25" customHeight="1" x14ac:dyDescent="0.25">
      <c r="A246" s="90"/>
      <c r="B246" s="90"/>
      <c r="C246" s="90"/>
      <c r="D246" s="90"/>
      <c r="E246" s="90"/>
      <c r="F246" s="90"/>
      <c r="G246" s="90"/>
      <c r="H246" s="90"/>
    </row>
    <row r="247" spans="1:8" ht="14.25" customHeight="1" x14ac:dyDescent="0.25">
      <c r="A247" s="90"/>
      <c r="B247" s="90"/>
      <c r="C247" s="90"/>
      <c r="D247" s="90"/>
      <c r="E247" s="90"/>
      <c r="F247" s="90"/>
      <c r="G247" s="90"/>
      <c r="H247" s="90"/>
    </row>
    <row r="248" spans="1:8" ht="14.25" customHeight="1" x14ac:dyDescent="0.25">
      <c r="A248" s="90"/>
      <c r="B248" s="90"/>
      <c r="C248" s="90"/>
      <c r="D248" s="90"/>
      <c r="E248" s="90"/>
      <c r="F248" s="90"/>
      <c r="G248" s="90"/>
      <c r="H248" s="90"/>
    </row>
    <row r="249" spans="1:8" ht="14.25" customHeight="1" x14ac:dyDescent="0.25">
      <c r="A249" s="90"/>
      <c r="B249" s="90"/>
      <c r="C249" s="90"/>
      <c r="D249" s="90"/>
      <c r="E249" s="90"/>
      <c r="F249" s="90"/>
      <c r="G249" s="90"/>
      <c r="H249" s="90"/>
    </row>
    <row r="250" spans="1:8" ht="14.25" customHeight="1" x14ac:dyDescent="0.25">
      <c r="A250" s="90"/>
      <c r="B250" s="90"/>
      <c r="C250" s="90"/>
      <c r="D250" s="90"/>
      <c r="E250" s="90"/>
      <c r="F250" s="90"/>
      <c r="G250" s="90"/>
      <c r="H250" s="90"/>
    </row>
    <row r="251" spans="1:8" ht="14.25" customHeight="1" x14ac:dyDescent="0.25">
      <c r="A251" s="90"/>
      <c r="B251" s="90"/>
      <c r="C251" s="90"/>
      <c r="D251" s="90"/>
      <c r="E251" s="90"/>
      <c r="F251" s="90"/>
      <c r="G251" s="90"/>
      <c r="H251" s="90"/>
    </row>
    <row r="252" spans="1:8" ht="14.25" customHeight="1" x14ac:dyDescent="0.25">
      <c r="A252" s="90"/>
      <c r="B252" s="90"/>
      <c r="C252" s="90"/>
      <c r="D252" s="90"/>
      <c r="E252" s="90"/>
      <c r="F252" s="90"/>
      <c r="G252" s="90"/>
      <c r="H252" s="90"/>
    </row>
    <row r="253" spans="1:8" ht="14.25" customHeight="1" x14ac:dyDescent="0.25">
      <c r="A253" s="90"/>
      <c r="B253" s="90"/>
      <c r="C253" s="90"/>
      <c r="D253" s="90"/>
      <c r="E253" s="90"/>
      <c r="F253" s="90"/>
      <c r="G253" s="90"/>
      <c r="H253" s="90"/>
    </row>
    <row r="254" spans="1:8" ht="14.25" customHeight="1" x14ac:dyDescent="0.25">
      <c r="A254" s="90"/>
      <c r="B254" s="90"/>
      <c r="C254" s="90"/>
      <c r="D254" s="90"/>
      <c r="E254" s="90"/>
      <c r="F254" s="90"/>
      <c r="G254" s="90"/>
      <c r="H254" s="90"/>
    </row>
    <row r="255" spans="1:8" ht="14.25" customHeight="1" x14ac:dyDescent="0.25">
      <c r="A255" s="90"/>
      <c r="B255" s="90"/>
      <c r="C255" s="90"/>
      <c r="D255" s="90"/>
      <c r="E255" s="90"/>
      <c r="F255" s="90"/>
      <c r="G255" s="90"/>
      <c r="H255" s="90"/>
    </row>
    <row r="256" spans="1:8" ht="14.25" customHeight="1" x14ac:dyDescent="0.25">
      <c r="A256" s="90"/>
      <c r="B256" s="90"/>
      <c r="C256" s="90"/>
      <c r="D256" s="90"/>
      <c r="E256" s="90"/>
      <c r="F256" s="90"/>
      <c r="G256" s="90"/>
      <c r="H256" s="90"/>
    </row>
    <row r="257" spans="1:8" ht="14.25" customHeight="1" x14ac:dyDescent="0.25">
      <c r="A257" s="90"/>
      <c r="B257" s="90"/>
      <c r="C257" s="90"/>
      <c r="D257" s="90"/>
      <c r="E257" s="90"/>
      <c r="F257" s="90"/>
      <c r="G257" s="90"/>
      <c r="H257" s="90"/>
    </row>
    <row r="258" spans="1:8" ht="14.25" customHeight="1" x14ac:dyDescent="0.25">
      <c r="A258" s="90"/>
      <c r="B258" s="90"/>
      <c r="C258" s="90"/>
      <c r="D258" s="90"/>
      <c r="E258" s="90"/>
      <c r="F258" s="90"/>
      <c r="G258" s="90"/>
      <c r="H258" s="90"/>
    </row>
    <row r="259" spans="1:8" ht="14.25" customHeight="1" x14ac:dyDescent="0.25">
      <c r="A259" s="90"/>
      <c r="B259" s="90"/>
      <c r="C259" s="90"/>
      <c r="D259" s="90"/>
      <c r="E259" s="90"/>
      <c r="F259" s="90"/>
      <c r="G259" s="90"/>
      <c r="H259" s="90"/>
    </row>
    <row r="260" spans="1:8" ht="14.25" customHeight="1" x14ac:dyDescent="0.25">
      <c r="A260" s="90"/>
      <c r="B260" s="90"/>
      <c r="C260" s="90"/>
      <c r="D260" s="90"/>
      <c r="E260" s="90"/>
      <c r="F260" s="90"/>
      <c r="G260" s="90"/>
      <c r="H260" s="90"/>
    </row>
    <row r="261" spans="1:8" ht="14.25" customHeight="1" x14ac:dyDescent="0.25">
      <c r="A261" s="90"/>
      <c r="B261" s="90"/>
      <c r="C261" s="90"/>
      <c r="D261" s="90"/>
      <c r="E261" s="90"/>
      <c r="F261" s="90"/>
      <c r="G261" s="90"/>
      <c r="H261" s="90"/>
    </row>
    <row r="262" spans="1:8" ht="14.25" customHeight="1" x14ac:dyDescent="0.25">
      <c r="A262" s="90"/>
      <c r="B262" s="90"/>
      <c r="C262" s="90"/>
      <c r="D262" s="90"/>
      <c r="E262" s="90"/>
      <c r="F262" s="90"/>
      <c r="G262" s="90"/>
      <c r="H262" s="90"/>
    </row>
    <row r="263" spans="1:8" ht="14.25" customHeight="1" x14ac:dyDescent="0.25">
      <c r="A263" s="90"/>
      <c r="B263" s="90"/>
      <c r="C263" s="90"/>
      <c r="D263" s="90"/>
      <c r="E263" s="90"/>
      <c r="F263" s="90"/>
      <c r="G263" s="90"/>
      <c r="H263" s="90"/>
    </row>
    <row r="264" spans="1:8" ht="14.25" customHeight="1" x14ac:dyDescent="0.25">
      <c r="A264" s="90"/>
      <c r="B264" s="90"/>
      <c r="C264" s="90"/>
      <c r="D264" s="90"/>
      <c r="E264" s="90"/>
      <c r="F264" s="90"/>
      <c r="G264" s="90"/>
      <c r="H264" s="90"/>
    </row>
    <row r="265" spans="1:8" ht="14.25" customHeight="1" x14ac:dyDescent="0.25">
      <c r="A265" s="90"/>
      <c r="B265" s="90"/>
      <c r="C265" s="90"/>
      <c r="D265" s="90"/>
      <c r="E265" s="90"/>
      <c r="F265" s="90"/>
      <c r="G265" s="90"/>
      <c r="H265" s="90"/>
    </row>
    <row r="266" spans="1:8" ht="14.25" customHeight="1" x14ac:dyDescent="0.25">
      <c r="A266" s="90"/>
      <c r="B266" s="90"/>
      <c r="C266" s="90"/>
      <c r="D266" s="90"/>
      <c r="E266" s="90"/>
      <c r="F266" s="90"/>
      <c r="G266" s="90"/>
      <c r="H266" s="90"/>
    </row>
    <row r="267" spans="1:8" ht="14.25" customHeight="1" x14ac:dyDescent="0.25">
      <c r="A267" s="90"/>
      <c r="B267" s="90"/>
      <c r="C267" s="90"/>
      <c r="D267" s="90"/>
      <c r="E267" s="90"/>
      <c r="F267" s="90"/>
      <c r="G267" s="90"/>
      <c r="H267" s="90"/>
    </row>
    <row r="268" spans="1:8" ht="14.25" customHeight="1" x14ac:dyDescent="0.25">
      <c r="A268" s="90"/>
      <c r="B268" s="90"/>
      <c r="C268" s="90"/>
      <c r="D268" s="90"/>
      <c r="E268" s="90"/>
      <c r="F268" s="90"/>
      <c r="G268" s="90"/>
      <c r="H268" s="90"/>
    </row>
    <row r="269" spans="1:8" ht="14.25" customHeight="1" x14ac:dyDescent="0.25">
      <c r="A269" s="90"/>
      <c r="B269" s="90"/>
      <c r="C269" s="90"/>
      <c r="D269" s="90"/>
      <c r="E269" s="90"/>
      <c r="F269" s="90"/>
      <c r="G269" s="90"/>
      <c r="H269" s="90"/>
    </row>
    <row r="270" spans="1:8" ht="14.25" customHeight="1" x14ac:dyDescent="0.25">
      <c r="A270" s="90"/>
      <c r="B270" s="90"/>
      <c r="C270" s="90"/>
      <c r="D270" s="90"/>
      <c r="E270" s="90"/>
      <c r="F270" s="90"/>
      <c r="G270" s="90"/>
      <c r="H270" s="90"/>
    </row>
    <row r="271" spans="1:8" ht="14.25" customHeight="1" x14ac:dyDescent="0.25">
      <c r="A271" s="90"/>
      <c r="B271" s="90"/>
      <c r="C271" s="90"/>
      <c r="D271" s="90"/>
      <c r="E271" s="90"/>
      <c r="F271" s="90"/>
      <c r="G271" s="90"/>
      <c r="H271" s="90"/>
    </row>
    <row r="272" spans="1:8" ht="14.25" customHeight="1" x14ac:dyDescent="0.25">
      <c r="A272" s="90"/>
      <c r="B272" s="90"/>
      <c r="C272" s="90"/>
      <c r="D272" s="90"/>
      <c r="E272" s="90"/>
      <c r="F272" s="90"/>
      <c r="G272" s="90"/>
      <c r="H272" s="90"/>
    </row>
    <row r="273" spans="1:8" ht="14.25" customHeight="1" x14ac:dyDescent="0.25">
      <c r="A273" s="90"/>
      <c r="B273" s="90"/>
      <c r="C273" s="90"/>
      <c r="D273" s="90"/>
      <c r="E273" s="90"/>
      <c r="F273" s="90"/>
      <c r="G273" s="90"/>
      <c r="H273" s="90"/>
    </row>
    <row r="274" spans="1:8" ht="14.25" customHeight="1" x14ac:dyDescent="0.25">
      <c r="A274" s="90"/>
      <c r="B274" s="90"/>
      <c r="C274" s="90"/>
      <c r="D274" s="90"/>
      <c r="E274" s="90"/>
      <c r="F274" s="90"/>
      <c r="G274" s="90"/>
      <c r="H274" s="90"/>
    </row>
    <row r="275" spans="1:8" ht="14.25" customHeight="1" x14ac:dyDescent="0.25">
      <c r="A275" s="90"/>
      <c r="B275" s="90"/>
      <c r="C275" s="90"/>
      <c r="D275" s="90"/>
      <c r="E275" s="90"/>
      <c r="F275" s="90"/>
      <c r="G275" s="90"/>
      <c r="H275" s="90"/>
    </row>
    <row r="276" spans="1:8" ht="14.25" customHeight="1" x14ac:dyDescent="0.25">
      <c r="A276" s="90"/>
      <c r="B276" s="90"/>
      <c r="C276" s="90"/>
      <c r="D276" s="90"/>
      <c r="E276" s="90"/>
      <c r="F276" s="90"/>
      <c r="G276" s="90"/>
      <c r="H276" s="90"/>
    </row>
    <row r="277" spans="1:8" ht="14.25" customHeight="1" x14ac:dyDescent="0.25">
      <c r="A277" s="90"/>
      <c r="B277" s="90"/>
      <c r="C277" s="90"/>
      <c r="D277" s="90"/>
      <c r="E277" s="90"/>
      <c r="F277" s="90"/>
      <c r="G277" s="90"/>
      <c r="H277" s="90"/>
    </row>
    <row r="278" spans="1:8" ht="14.25" customHeight="1" x14ac:dyDescent="0.25">
      <c r="A278" s="90"/>
      <c r="B278" s="90"/>
      <c r="C278" s="90"/>
      <c r="D278" s="90"/>
      <c r="E278" s="90"/>
      <c r="F278" s="90"/>
      <c r="G278" s="90"/>
      <c r="H278" s="90"/>
    </row>
    <row r="279" spans="1:8" ht="14.25" customHeight="1" x14ac:dyDescent="0.25">
      <c r="A279" s="90"/>
      <c r="B279" s="90"/>
      <c r="C279" s="90"/>
      <c r="D279" s="90"/>
      <c r="E279" s="90"/>
      <c r="F279" s="90"/>
      <c r="G279" s="90"/>
      <c r="H279" s="90"/>
    </row>
    <row r="280" spans="1:8" ht="14.25" customHeight="1" x14ac:dyDescent="0.25">
      <c r="A280" s="90"/>
      <c r="B280" s="90"/>
      <c r="C280" s="90"/>
      <c r="D280" s="90"/>
      <c r="E280" s="90"/>
      <c r="F280" s="90"/>
      <c r="G280" s="90"/>
      <c r="H280" s="90"/>
    </row>
    <row r="281" spans="1:8" ht="14.25" customHeight="1" x14ac:dyDescent="0.25">
      <c r="A281" s="90"/>
      <c r="B281" s="90"/>
      <c r="C281" s="90"/>
      <c r="D281" s="90"/>
      <c r="E281" s="90"/>
      <c r="F281" s="90"/>
      <c r="G281" s="90"/>
      <c r="H281" s="90"/>
    </row>
    <row r="282" spans="1:8" ht="14.25" customHeight="1" x14ac:dyDescent="0.25">
      <c r="A282" s="90"/>
      <c r="B282" s="90"/>
      <c r="C282" s="90"/>
      <c r="D282" s="90"/>
      <c r="E282" s="90"/>
      <c r="F282" s="90"/>
      <c r="G282" s="90"/>
      <c r="H282" s="90"/>
    </row>
    <row r="283" spans="1:8" ht="14.25" customHeight="1" x14ac:dyDescent="0.25">
      <c r="A283" s="90"/>
      <c r="B283" s="90"/>
      <c r="C283" s="90"/>
      <c r="D283" s="90"/>
      <c r="E283" s="90"/>
      <c r="F283" s="90"/>
      <c r="G283" s="90"/>
      <c r="H283" s="90"/>
    </row>
    <row r="284" spans="1:8" ht="14.25" customHeight="1" x14ac:dyDescent="0.25">
      <c r="A284" s="90"/>
      <c r="B284" s="90"/>
      <c r="C284" s="90"/>
      <c r="D284" s="90"/>
      <c r="E284" s="90"/>
      <c r="F284" s="90"/>
      <c r="G284" s="90"/>
      <c r="H284" s="90"/>
    </row>
    <row r="285" spans="1:8" ht="14.25" customHeight="1" x14ac:dyDescent="0.25">
      <c r="A285" s="90"/>
      <c r="B285" s="90"/>
      <c r="C285" s="90"/>
      <c r="D285" s="90"/>
      <c r="E285" s="90"/>
      <c r="F285" s="90"/>
      <c r="G285" s="90"/>
      <c r="H285" s="90"/>
    </row>
    <row r="286" spans="1:8" ht="14.25" customHeight="1" x14ac:dyDescent="0.25">
      <c r="A286" s="90"/>
      <c r="B286" s="90"/>
      <c r="C286" s="90"/>
      <c r="D286" s="90"/>
      <c r="E286" s="90"/>
      <c r="F286" s="90"/>
      <c r="G286" s="90"/>
      <c r="H286" s="90"/>
    </row>
    <row r="287" spans="1:8" ht="14.25" customHeight="1" x14ac:dyDescent="0.25">
      <c r="A287" s="90"/>
      <c r="B287" s="90"/>
      <c r="C287" s="90"/>
      <c r="D287" s="90"/>
      <c r="E287" s="90"/>
      <c r="F287" s="90"/>
      <c r="G287" s="90"/>
      <c r="H287" s="90"/>
    </row>
    <row r="288" spans="1:8" ht="14.25" customHeight="1" x14ac:dyDescent="0.25">
      <c r="A288" s="90"/>
      <c r="B288" s="90"/>
      <c r="C288" s="90"/>
      <c r="D288" s="90"/>
      <c r="E288" s="90"/>
      <c r="F288" s="90"/>
      <c r="G288" s="90"/>
      <c r="H288" s="90"/>
    </row>
    <row r="289" spans="1:8" ht="14.25" customHeight="1" x14ac:dyDescent="0.25">
      <c r="A289" s="90"/>
      <c r="B289" s="90"/>
      <c r="C289" s="90"/>
      <c r="D289" s="90"/>
      <c r="E289" s="90"/>
      <c r="F289" s="90"/>
      <c r="G289" s="90"/>
      <c r="H289" s="90"/>
    </row>
    <row r="290" spans="1:8" ht="14.25" customHeight="1" x14ac:dyDescent="0.25">
      <c r="A290" s="90"/>
      <c r="B290" s="90"/>
      <c r="C290" s="90"/>
      <c r="D290" s="90"/>
      <c r="E290" s="90"/>
      <c r="F290" s="90"/>
      <c r="G290" s="90"/>
      <c r="H290" s="90"/>
    </row>
    <row r="291" spans="1:8" ht="14.25" customHeight="1" x14ac:dyDescent="0.25">
      <c r="A291" s="90"/>
      <c r="B291" s="90"/>
      <c r="C291" s="90"/>
      <c r="D291" s="90"/>
      <c r="E291" s="90"/>
      <c r="F291" s="90"/>
      <c r="G291" s="90"/>
      <c r="H291" s="90"/>
    </row>
    <row r="292" spans="1:8" ht="14.25" customHeight="1" x14ac:dyDescent="0.25">
      <c r="A292" s="90"/>
      <c r="B292" s="90"/>
      <c r="C292" s="90"/>
      <c r="D292" s="90"/>
      <c r="E292" s="90"/>
      <c r="F292" s="90"/>
      <c r="G292" s="90"/>
      <c r="H292" s="90"/>
    </row>
    <row r="293" spans="1:8" ht="14.25" customHeight="1" x14ac:dyDescent="0.25">
      <c r="A293" s="90"/>
      <c r="B293" s="90"/>
      <c r="C293" s="90"/>
      <c r="D293" s="90"/>
      <c r="E293" s="90"/>
      <c r="F293" s="90"/>
      <c r="G293" s="90"/>
      <c r="H293" s="90"/>
    </row>
    <row r="294" spans="1:8" ht="14.25" customHeight="1" x14ac:dyDescent="0.25">
      <c r="A294" s="90"/>
      <c r="B294" s="90"/>
      <c r="C294" s="90"/>
      <c r="D294" s="90"/>
      <c r="E294" s="90"/>
      <c r="F294" s="90"/>
      <c r="G294" s="90"/>
      <c r="H294" s="90"/>
    </row>
    <row r="295" spans="1:8" ht="14.25" customHeight="1" x14ac:dyDescent="0.25">
      <c r="A295" s="90"/>
      <c r="B295" s="90"/>
      <c r="C295" s="90"/>
      <c r="D295" s="90"/>
      <c r="E295" s="90"/>
      <c r="F295" s="90"/>
      <c r="G295" s="90"/>
      <c r="H295" s="90"/>
    </row>
    <row r="296" spans="1:8" ht="14.25" customHeight="1" x14ac:dyDescent="0.25">
      <c r="A296" s="90"/>
      <c r="B296" s="90"/>
      <c r="C296" s="90"/>
      <c r="D296" s="90"/>
      <c r="E296" s="90"/>
      <c r="F296" s="90"/>
      <c r="G296" s="90"/>
      <c r="H296" s="90"/>
    </row>
    <row r="297" spans="1:8" ht="14.25" customHeight="1" x14ac:dyDescent="0.25">
      <c r="A297" s="90"/>
      <c r="B297" s="90"/>
      <c r="C297" s="90"/>
      <c r="D297" s="90"/>
      <c r="E297" s="90"/>
      <c r="F297" s="90"/>
      <c r="G297" s="90"/>
      <c r="H297" s="90"/>
    </row>
    <row r="298" spans="1:8" ht="14.25" customHeight="1" x14ac:dyDescent="0.25">
      <c r="A298" s="90"/>
      <c r="B298" s="90"/>
      <c r="C298" s="90"/>
      <c r="D298" s="90"/>
      <c r="E298" s="90"/>
      <c r="F298" s="90"/>
      <c r="G298" s="90"/>
      <c r="H298" s="90"/>
    </row>
    <row r="299" spans="1:8" ht="14.25" customHeight="1" x14ac:dyDescent="0.25">
      <c r="A299" s="90"/>
      <c r="B299" s="90"/>
      <c r="C299" s="90"/>
      <c r="D299" s="90"/>
      <c r="E299" s="90"/>
      <c r="F299" s="90"/>
      <c r="G299" s="90"/>
      <c r="H299" s="90"/>
    </row>
    <row r="300" spans="1:8" ht="14.25" customHeight="1" x14ac:dyDescent="0.25">
      <c r="A300" s="90"/>
      <c r="B300" s="90"/>
      <c r="C300" s="90"/>
      <c r="D300" s="90"/>
      <c r="E300" s="90"/>
      <c r="F300" s="90"/>
      <c r="G300" s="90"/>
      <c r="H300" s="90"/>
    </row>
    <row r="301" spans="1:8" ht="14.25" customHeight="1" x14ac:dyDescent="0.25">
      <c r="A301" s="90"/>
      <c r="B301" s="90"/>
      <c r="C301" s="90"/>
      <c r="D301" s="90"/>
      <c r="E301" s="90"/>
      <c r="F301" s="90"/>
      <c r="G301" s="90"/>
      <c r="H301" s="90"/>
    </row>
    <row r="302" spans="1:8" ht="14.25" customHeight="1" x14ac:dyDescent="0.25">
      <c r="A302" s="90"/>
      <c r="B302" s="90"/>
      <c r="C302" s="90"/>
      <c r="D302" s="90"/>
      <c r="E302" s="90"/>
      <c r="F302" s="90"/>
      <c r="G302" s="90"/>
      <c r="H302" s="90"/>
    </row>
    <row r="303" spans="1:8" ht="14.25" customHeight="1" x14ac:dyDescent="0.25">
      <c r="A303" s="90"/>
      <c r="B303" s="90"/>
      <c r="C303" s="90"/>
      <c r="D303" s="90"/>
      <c r="E303" s="90"/>
      <c r="F303" s="90"/>
      <c r="G303" s="90"/>
      <c r="H303" s="90"/>
    </row>
    <row r="304" spans="1:8" ht="14.25" customHeight="1" x14ac:dyDescent="0.25">
      <c r="A304" s="90"/>
      <c r="B304" s="90"/>
      <c r="C304" s="90"/>
      <c r="D304" s="90"/>
      <c r="E304" s="90"/>
      <c r="F304" s="90"/>
      <c r="G304" s="90"/>
      <c r="H304" s="90"/>
    </row>
    <row r="305" spans="1:8" ht="14.25" customHeight="1" x14ac:dyDescent="0.25">
      <c r="A305" s="90"/>
      <c r="B305" s="90"/>
      <c r="C305" s="90"/>
      <c r="D305" s="90"/>
      <c r="E305" s="90"/>
      <c r="F305" s="90"/>
      <c r="G305" s="90"/>
      <c r="H305" s="90"/>
    </row>
    <row r="306" spans="1:8" ht="14.25" customHeight="1" x14ac:dyDescent="0.25">
      <c r="A306" s="90"/>
      <c r="B306" s="90"/>
      <c r="C306" s="90"/>
      <c r="D306" s="90"/>
      <c r="E306" s="90"/>
      <c r="F306" s="90"/>
      <c r="G306" s="90"/>
      <c r="H306" s="90"/>
    </row>
    <row r="307" spans="1:8" ht="14.25" customHeight="1" x14ac:dyDescent="0.25">
      <c r="A307" s="90"/>
      <c r="B307" s="90"/>
      <c r="C307" s="90"/>
      <c r="D307" s="90"/>
      <c r="E307" s="90"/>
      <c r="F307" s="90"/>
      <c r="G307" s="90"/>
      <c r="H307" s="90"/>
    </row>
    <row r="308" spans="1:8" ht="14.25" customHeight="1" x14ac:dyDescent="0.25">
      <c r="A308" s="90"/>
      <c r="B308" s="90"/>
      <c r="C308" s="90"/>
      <c r="D308" s="90"/>
      <c r="E308" s="90"/>
      <c r="F308" s="90"/>
      <c r="G308" s="90"/>
      <c r="H308" s="90"/>
    </row>
    <row r="309" spans="1:8" ht="14.25" customHeight="1" x14ac:dyDescent="0.25">
      <c r="A309" s="90"/>
      <c r="B309" s="90"/>
      <c r="C309" s="90"/>
      <c r="D309" s="90"/>
      <c r="E309" s="90"/>
      <c r="F309" s="90"/>
      <c r="G309" s="90"/>
      <c r="H309" s="90"/>
    </row>
    <row r="310" spans="1:8" ht="14.25" customHeight="1" x14ac:dyDescent="0.25">
      <c r="A310" s="90"/>
      <c r="B310" s="90"/>
      <c r="C310" s="90"/>
      <c r="D310" s="90"/>
      <c r="E310" s="90"/>
      <c r="F310" s="90"/>
      <c r="G310" s="90"/>
      <c r="H310" s="90"/>
    </row>
    <row r="311" spans="1:8" ht="14.25" customHeight="1" x14ac:dyDescent="0.25">
      <c r="A311" s="90"/>
      <c r="B311" s="90"/>
      <c r="C311" s="90"/>
      <c r="D311" s="90"/>
      <c r="E311" s="90"/>
      <c r="F311" s="90"/>
      <c r="G311" s="90"/>
      <c r="H311" s="90"/>
    </row>
    <row r="312" spans="1:8" ht="14.25" customHeight="1" x14ac:dyDescent="0.25">
      <c r="A312" s="90"/>
      <c r="B312" s="90"/>
      <c r="C312" s="90"/>
      <c r="D312" s="90"/>
      <c r="E312" s="90"/>
      <c r="F312" s="90"/>
      <c r="G312" s="90"/>
      <c r="H312" s="90"/>
    </row>
    <row r="313" spans="1:8" ht="14.25" customHeight="1" x14ac:dyDescent="0.25">
      <c r="A313" s="90"/>
      <c r="B313" s="90"/>
      <c r="C313" s="90"/>
      <c r="D313" s="90"/>
      <c r="E313" s="90"/>
      <c r="F313" s="90"/>
      <c r="G313" s="90"/>
      <c r="H313" s="90"/>
    </row>
    <row r="314" spans="1:8" ht="14.25" customHeight="1" x14ac:dyDescent="0.25">
      <c r="A314" s="90"/>
      <c r="B314" s="90"/>
      <c r="C314" s="90"/>
      <c r="D314" s="90"/>
      <c r="E314" s="90"/>
      <c r="F314" s="90"/>
      <c r="G314" s="90"/>
      <c r="H314" s="90"/>
    </row>
    <row r="315" spans="1:8" ht="14.25" customHeight="1" x14ac:dyDescent="0.25">
      <c r="A315" s="90"/>
      <c r="B315" s="90"/>
      <c r="C315" s="90"/>
      <c r="D315" s="90"/>
      <c r="E315" s="90"/>
      <c r="F315" s="90"/>
      <c r="G315" s="90"/>
      <c r="H315" s="90"/>
    </row>
    <row r="316" spans="1:8" ht="14.25" customHeight="1" x14ac:dyDescent="0.25">
      <c r="A316" s="90"/>
      <c r="B316" s="90"/>
      <c r="C316" s="90"/>
      <c r="D316" s="90"/>
      <c r="E316" s="90"/>
      <c r="F316" s="90"/>
      <c r="G316" s="90"/>
      <c r="H316" s="90"/>
    </row>
    <row r="317" spans="1:8" ht="14.25" customHeight="1" x14ac:dyDescent="0.25">
      <c r="A317" s="90"/>
      <c r="B317" s="90"/>
      <c r="C317" s="90"/>
      <c r="D317" s="90"/>
      <c r="E317" s="90"/>
      <c r="F317" s="90"/>
      <c r="G317" s="90"/>
      <c r="H317" s="90"/>
    </row>
    <row r="318" spans="1:8" ht="14.25" customHeight="1" x14ac:dyDescent="0.25">
      <c r="A318" s="90"/>
      <c r="B318" s="90"/>
      <c r="C318" s="90"/>
      <c r="D318" s="90"/>
      <c r="E318" s="90"/>
      <c r="F318" s="90"/>
      <c r="G318" s="90"/>
      <c r="H318" s="90"/>
    </row>
    <row r="319" spans="1:8" ht="14.25" customHeight="1" x14ac:dyDescent="0.25">
      <c r="A319" s="90"/>
      <c r="B319" s="90"/>
      <c r="C319" s="90"/>
      <c r="D319" s="90"/>
      <c r="E319" s="90"/>
      <c r="F319" s="90"/>
      <c r="G319" s="90"/>
      <c r="H319" s="90"/>
    </row>
    <row r="320" spans="1:8" ht="14.25" customHeight="1" x14ac:dyDescent="0.25">
      <c r="A320" s="90"/>
      <c r="B320" s="90"/>
      <c r="C320" s="90"/>
      <c r="D320" s="90"/>
      <c r="E320" s="90"/>
      <c r="F320" s="90"/>
      <c r="G320" s="90"/>
      <c r="H320" s="90"/>
    </row>
    <row r="321" spans="1:8" ht="14.25" customHeight="1" x14ac:dyDescent="0.25">
      <c r="A321" s="90"/>
      <c r="B321" s="90"/>
      <c r="C321" s="90"/>
      <c r="D321" s="90"/>
      <c r="E321" s="90"/>
      <c r="F321" s="90"/>
      <c r="G321" s="90"/>
      <c r="H321" s="90"/>
    </row>
    <row r="322" spans="1:8" ht="14.25" customHeight="1" x14ac:dyDescent="0.25">
      <c r="A322" s="90"/>
      <c r="B322" s="90"/>
      <c r="C322" s="90"/>
      <c r="D322" s="90"/>
      <c r="E322" s="90"/>
      <c r="F322" s="90"/>
      <c r="G322" s="90"/>
      <c r="H322" s="90"/>
    </row>
    <row r="323" spans="1:8" ht="14.25" customHeight="1" x14ac:dyDescent="0.25">
      <c r="A323" s="90"/>
      <c r="B323" s="90"/>
      <c r="C323" s="90"/>
      <c r="D323" s="90"/>
      <c r="E323" s="90"/>
      <c r="F323" s="90"/>
      <c r="G323" s="90"/>
      <c r="H323" s="90"/>
    </row>
    <row r="324" spans="1:8" ht="14.25" customHeight="1" x14ac:dyDescent="0.25">
      <c r="A324" s="90"/>
      <c r="B324" s="90"/>
      <c r="C324" s="90"/>
      <c r="D324" s="90"/>
      <c r="E324" s="90"/>
      <c r="F324" s="90"/>
      <c r="G324" s="90"/>
      <c r="H324" s="90"/>
    </row>
    <row r="325" spans="1:8" ht="14.25" customHeight="1" x14ac:dyDescent="0.25">
      <c r="A325" s="90"/>
      <c r="B325" s="90"/>
      <c r="C325" s="90"/>
      <c r="D325" s="90"/>
      <c r="E325" s="90"/>
      <c r="F325" s="90"/>
      <c r="G325" s="90"/>
      <c r="H325" s="90"/>
    </row>
    <row r="326" spans="1:8" ht="14.25" customHeight="1" x14ac:dyDescent="0.25">
      <c r="A326" s="90"/>
      <c r="B326" s="90"/>
      <c r="C326" s="90"/>
      <c r="D326" s="90"/>
      <c r="E326" s="90"/>
      <c r="F326" s="90"/>
      <c r="G326" s="90"/>
      <c r="H326" s="90"/>
    </row>
    <row r="327" spans="1:8" ht="14.25" customHeight="1" x14ac:dyDescent="0.25">
      <c r="A327" s="90"/>
      <c r="B327" s="90"/>
      <c r="C327" s="90"/>
      <c r="D327" s="90"/>
      <c r="E327" s="90"/>
      <c r="F327" s="90"/>
      <c r="G327" s="90"/>
      <c r="H327" s="90"/>
    </row>
    <row r="328" spans="1:8" ht="14.25" customHeight="1" x14ac:dyDescent="0.25">
      <c r="A328" s="90"/>
      <c r="B328" s="90"/>
      <c r="C328" s="90"/>
      <c r="D328" s="90"/>
      <c r="E328" s="90"/>
      <c r="F328" s="90"/>
      <c r="G328" s="90"/>
      <c r="H328" s="90"/>
    </row>
    <row r="329" spans="1:8" ht="14.25" customHeight="1" x14ac:dyDescent="0.25">
      <c r="A329" s="90"/>
      <c r="B329" s="90"/>
      <c r="C329" s="90"/>
      <c r="D329" s="90"/>
      <c r="E329" s="90"/>
      <c r="F329" s="90"/>
      <c r="G329" s="90"/>
      <c r="H329" s="90"/>
    </row>
    <row r="330" spans="1:8" ht="14.25" customHeight="1" x14ac:dyDescent="0.25">
      <c r="A330" s="90"/>
      <c r="B330" s="90"/>
      <c r="C330" s="90"/>
      <c r="D330" s="90"/>
      <c r="E330" s="90"/>
      <c r="F330" s="90"/>
      <c r="G330" s="90"/>
      <c r="H330" s="90"/>
    </row>
    <row r="331" spans="1:8" ht="14.25" customHeight="1" x14ac:dyDescent="0.25">
      <c r="A331" s="90"/>
      <c r="B331" s="90"/>
      <c r="C331" s="90"/>
      <c r="D331" s="90"/>
      <c r="E331" s="90"/>
      <c r="F331" s="90"/>
      <c r="G331" s="90"/>
      <c r="H331" s="90"/>
    </row>
    <row r="332" spans="1:8" ht="14.25" customHeight="1" x14ac:dyDescent="0.25">
      <c r="A332" s="90"/>
      <c r="B332" s="90"/>
      <c r="C332" s="90"/>
      <c r="D332" s="90"/>
      <c r="E332" s="90"/>
      <c r="F332" s="90"/>
      <c r="G332" s="90"/>
      <c r="H332" s="90"/>
    </row>
    <row r="333" spans="1:8" ht="14.25" customHeight="1" x14ac:dyDescent="0.25">
      <c r="A333" s="90"/>
      <c r="B333" s="90"/>
      <c r="C333" s="90"/>
      <c r="D333" s="90"/>
      <c r="E333" s="90"/>
      <c r="F333" s="90"/>
      <c r="G333" s="90"/>
      <c r="H333" s="90"/>
    </row>
    <row r="334" spans="1:8" ht="14.25" customHeight="1" x14ac:dyDescent="0.25">
      <c r="A334" s="90"/>
      <c r="B334" s="90"/>
      <c r="C334" s="90"/>
      <c r="D334" s="90"/>
      <c r="E334" s="90"/>
      <c r="F334" s="90"/>
      <c r="G334" s="90"/>
      <c r="H334" s="90"/>
    </row>
    <row r="335" spans="1:8" ht="14.25" customHeight="1" x14ac:dyDescent="0.25">
      <c r="A335" s="90"/>
      <c r="B335" s="90"/>
      <c r="C335" s="90"/>
      <c r="D335" s="90"/>
      <c r="E335" s="90"/>
      <c r="F335" s="90"/>
      <c r="G335" s="90"/>
      <c r="H335" s="90"/>
    </row>
    <row r="336" spans="1:8" ht="14.25" customHeight="1" x14ac:dyDescent="0.25">
      <c r="A336" s="90"/>
      <c r="B336" s="90"/>
      <c r="C336" s="90"/>
      <c r="D336" s="90"/>
      <c r="E336" s="90"/>
      <c r="F336" s="90"/>
      <c r="G336" s="90"/>
      <c r="H336" s="90"/>
    </row>
    <row r="337" spans="1:8" ht="14.25" customHeight="1" x14ac:dyDescent="0.25">
      <c r="A337" s="90"/>
      <c r="B337" s="90"/>
      <c r="C337" s="90"/>
      <c r="D337" s="90"/>
      <c r="E337" s="90"/>
      <c r="F337" s="90"/>
      <c r="G337" s="90"/>
      <c r="H337" s="90"/>
    </row>
    <row r="338" spans="1:8" ht="14.25" customHeight="1" x14ac:dyDescent="0.25">
      <c r="A338" s="90"/>
      <c r="B338" s="90"/>
      <c r="C338" s="90"/>
      <c r="D338" s="90"/>
      <c r="E338" s="90"/>
      <c r="F338" s="90"/>
      <c r="G338" s="90"/>
      <c r="H338" s="90"/>
    </row>
    <row r="339" spans="1:8" ht="14.25" customHeight="1" x14ac:dyDescent="0.25">
      <c r="A339" s="90"/>
      <c r="B339" s="90"/>
      <c r="C339" s="90"/>
      <c r="D339" s="90"/>
      <c r="E339" s="90"/>
      <c r="F339" s="90"/>
      <c r="G339" s="90"/>
      <c r="H339" s="90"/>
    </row>
    <row r="340" spans="1:8" ht="14.25" customHeight="1" x14ac:dyDescent="0.25">
      <c r="A340" s="90"/>
      <c r="B340" s="90"/>
      <c r="C340" s="90"/>
      <c r="D340" s="90"/>
      <c r="E340" s="90"/>
      <c r="F340" s="90"/>
      <c r="G340" s="90"/>
      <c r="H340" s="90"/>
    </row>
    <row r="341" spans="1:8" ht="14.25" customHeight="1" x14ac:dyDescent="0.25">
      <c r="A341" s="90"/>
      <c r="B341" s="90"/>
      <c r="C341" s="90"/>
      <c r="D341" s="90"/>
      <c r="E341" s="90"/>
      <c r="F341" s="90"/>
      <c r="G341" s="90"/>
      <c r="H341" s="90"/>
    </row>
    <row r="342" spans="1:8" ht="14.25" customHeight="1" x14ac:dyDescent="0.25">
      <c r="A342" s="90"/>
      <c r="B342" s="90"/>
      <c r="C342" s="90"/>
      <c r="D342" s="90"/>
      <c r="E342" s="90"/>
      <c r="F342" s="90"/>
      <c r="G342" s="90"/>
      <c r="H342" s="90"/>
    </row>
    <row r="343" spans="1:8" ht="14.25" customHeight="1" x14ac:dyDescent="0.25">
      <c r="A343" s="90"/>
      <c r="B343" s="90"/>
      <c r="C343" s="90"/>
      <c r="D343" s="90"/>
      <c r="E343" s="90"/>
      <c r="F343" s="90"/>
      <c r="G343" s="90"/>
      <c r="H343" s="90"/>
    </row>
    <row r="344" spans="1:8" ht="14.25" customHeight="1" x14ac:dyDescent="0.25">
      <c r="A344" s="90"/>
      <c r="B344" s="90"/>
      <c r="C344" s="90"/>
      <c r="D344" s="90"/>
      <c r="E344" s="90"/>
      <c r="F344" s="90"/>
      <c r="G344" s="90"/>
      <c r="H344" s="90"/>
    </row>
    <row r="345" spans="1:8" ht="14.25" customHeight="1" x14ac:dyDescent="0.25">
      <c r="A345" s="90"/>
      <c r="B345" s="90"/>
      <c r="C345" s="90"/>
      <c r="D345" s="90"/>
      <c r="E345" s="90"/>
      <c r="F345" s="90"/>
      <c r="G345" s="90"/>
      <c r="H345" s="90"/>
    </row>
    <row r="346" spans="1:8" ht="14.25" customHeight="1" x14ac:dyDescent="0.25">
      <c r="A346" s="90"/>
      <c r="B346" s="90"/>
      <c r="C346" s="90"/>
      <c r="D346" s="90"/>
      <c r="E346" s="90"/>
      <c r="F346" s="90"/>
      <c r="G346" s="90"/>
      <c r="H346" s="90"/>
    </row>
    <row r="347" spans="1:8" ht="14.25" customHeight="1" x14ac:dyDescent="0.25">
      <c r="A347" s="90"/>
      <c r="B347" s="90"/>
      <c r="C347" s="90"/>
      <c r="D347" s="90"/>
      <c r="E347" s="90"/>
      <c r="F347" s="90"/>
      <c r="G347" s="90"/>
      <c r="H347" s="90"/>
    </row>
    <row r="348" spans="1:8" ht="14.25" customHeight="1" x14ac:dyDescent="0.25">
      <c r="A348" s="90"/>
      <c r="B348" s="90"/>
      <c r="C348" s="90"/>
      <c r="D348" s="90"/>
      <c r="E348" s="90"/>
      <c r="F348" s="90"/>
      <c r="G348" s="90"/>
      <c r="H348" s="90"/>
    </row>
    <row r="349" spans="1:8" ht="14.25" customHeight="1" x14ac:dyDescent="0.25">
      <c r="A349" s="90"/>
      <c r="B349" s="90"/>
      <c r="C349" s="90"/>
      <c r="D349" s="90"/>
      <c r="E349" s="90"/>
      <c r="F349" s="90"/>
      <c r="G349" s="90"/>
      <c r="H349" s="90"/>
    </row>
    <row r="350" spans="1:8" ht="14.25" customHeight="1" x14ac:dyDescent="0.25">
      <c r="A350" s="90"/>
      <c r="B350" s="90"/>
      <c r="C350" s="90"/>
      <c r="D350" s="90"/>
      <c r="E350" s="90"/>
      <c r="F350" s="90"/>
      <c r="G350" s="90"/>
      <c r="H350" s="90"/>
    </row>
    <row r="351" spans="1:8" ht="14.25" customHeight="1" x14ac:dyDescent="0.25">
      <c r="A351" s="90"/>
      <c r="B351" s="90"/>
      <c r="C351" s="90"/>
      <c r="D351" s="90"/>
      <c r="E351" s="90"/>
      <c r="F351" s="90"/>
      <c r="G351" s="90"/>
      <c r="H351" s="90"/>
    </row>
    <row r="352" spans="1:8" ht="14.25" customHeight="1" x14ac:dyDescent="0.25">
      <c r="A352" s="90"/>
      <c r="B352" s="90"/>
      <c r="C352" s="90"/>
      <c r="D352" s="90"/>
      <c r="E352" s="90"/>
      <c r="F352" s="90"/>
      <c r="G352" s="90"/>
      <c r="H352" s="90"/>
    </row>
    <row r="353" spans="1:8" ht="14.25" customHeight="1" x14ac:dyDescent="0.25">
      <c r="A353" s="90"/>
      <c r="B353" s="90"/>
      <c r="C353" s="90"/>
      <c r="D353" s="90"/>
      <c r="E353" s="90"/>
      <c r="F353" s="90"/>
      <c r="G353" s="90"/>
      <c r="H353" s="90"/>
    </row>
    <row r="354" spans="1:8" ht="14.25" customHeight="1" x14ac:dyDescent="0.25">
      <c r="A354" s="90"/>
      <c r="B354" s="90"/>
      <c r="C354" s="90"/>
      <c r="D354" s="90"/>
      <c r="E354" s="90"/>
      <c r="F354" s="90"/>
      <c r="G354" s="90"/>
      <c r="H354" s="90"/>
    </row>
    <row r="355" spans="1:8" ht="14.25" customHeight="1" x14ac:dyDescent="0.25">
      <c r="A355" s="90"/>
      <c r="B355" s="90"/>
      <c r="C355" s="90"/>
      <c r="D355" s="90"/>
      <c r="E355" s="90"/>
      <c r="F355" s="90"/>
      <c r="G355" s="90"/>
      <c r="H355" s="90"/>
    </row>
    <row r="356" spans="1:8" ht="14.25" customHeight="1" x14ac:dyDescent="0.25">
      <c r="A356" s="90"/>
      <c r="B356" s="90"/>
      <c r="C356" s="90"/>
      <c r="D356" s="90"/>
      <c r="E356" s="90"/>
      <c r="F356" s="90"/>
      <c r="G356" s="90"/>
      <c r="H356" s="90"/>
    </row>
    <row r="357" spans="1:8" ht="14.25" customHeight="1" x14ac:dyDescent="0.25">
      <c r="A357" s="90"/>
      <c r="B357" s="90"/>
      <c r="C357" s="90"/>
      <c r="D357" s="90"/>
      <c r="E357" s="90"/>
      <c r="F357" s="90"/>
      <c r="G357" s="90"/>
      <c r="H357" s="90"/>
    </row>
    <row r="358" spans="1:8" ht="14.25" customHeight="1" x14ac:dyDescent="0.25">
      <c r="A358" s="90"/>
      <c r="B358" s="90"/>
      <c r="C358" s="90"/>
      <c r="D358" s="90"/>
      <c r="E358" s="90"/>
      <c r="F358" s="90"/>
      <c r="G358" s="90"/>
      <c r="H358" s="90"/>
    </row>
    <row r="359" spans="1:8" ht="14.25" customHeight="1" x14ac:dyDescent="0.25">
      <c r="A359" s="90"/>
      <c r="B359" s="90"/>
      <c r="C359" s="90"/>
      <c r="D359" s="90"/>
      <c r="E359" s="90"/>
      <c r="F359" s="90"/>
      <c r="G359" s="90"/>
      <c r="H359" s="90"/>
    </row>
    <row r="360" spans="1:8" ht="14.25" customHeight="1" x14ac:dyDescent="0.25">
      <c r="A360" s="90"/>
      <c r="B360" s="90"/>
      <c r="C360" s="90"/>
      <c r="D360" s="90"/>
      <c r="E360" s="90"/>
      <c r="F360" s="90"/>
      <c r="G360" s="90"/>
      <c r="H360" s="90"/>
    </row>
    <row r="361" spans="1:8" ht="14.25" customHeight="1" x14ac:dyDescent="0.25">
      <c r="A361" s="90"/>
      <c r="B361" s="90"/>
      <c r="C361" s="90"/>
      <c r="D361" s="90"/>
      <c r="E361" s="90"/>
      <c r="F361" s="90"/>
      <c r="G361" s="90"/>
      <c r="H361" s="90"/>
    </row>
    <row r="362" spans="1:8" ht="14.25" customHeight="1" x14ac:dyDescent="0.25">
      <c r="A362" s="90"/>
      <c r="B362" s="90"/>
      <c r="C362" s="90"/>
      <c r="D362" s="90"/>
      <c r="E362" s="90"/>
      <c r="F362" s="90"/>
      <c r="G362" s="90"/>
      <c r="H362" s="90"/>
    </row>
    <row r="363" spans="1:8" ht="14.25" customHeight="1" x14ac:dyDescent="0.25">
      <c r="A363" s="90"/>
      <c r="B363" s="90"/>
      <c r="C363" s="90"/>
      <c r="D363" s="90"/>
      <c r="E363" s="90"/>
      <c r="F363" s="90"/>
      <c r="G363" s="90"/>
      <c r="H363" s="90"/>
    </row>
    <row r="364" spans="1:8" ht="14.25" customHeight="1" x14ac:dyDescent="0.25">
      <c r="A364" s="90"/>
      <c r="B364" s="90"/>
      <c r="C364" s="90"/>
      <c r="D364" s="90"/>
      <c r="E364" s="90"/>
      <c r="F364" s="90"/>
      <c r="G364" s="90"/>
      <c r="H364" s="90"/>
    </row>
    <row r="365" spans="1:8" ht="14.25" customHeight="1" x14ac:dyDescent="0.25">
      <c r="A365" s="90"/>
      <c r="B365" s="90"/>
      <c r="C365" s="90"/>
      <c r="D365" s="90"/>
      <c r="E365" s="90"/>
      <c r="F365" s="90"/>
      <c r="G365" s="90"/>
      <c r="H365" s="90"/>
    </row>
    <row r="366" spans="1:8" ht="14.25" customHeight="1" x14ac:dyDescent="0.25">
      <c r="A366" s="90"/>
      <c r="B366" s="90"/>
      <c r="C366" s="90"/>
      <c r="D366" s="90"/>
      <c r="E366" s="90"/>
      <c r="F366" s="90"/>
      <c r="G366" s="90"/>
      <c r="H366" s="90"/>
    </row>
    <row r="367" spans="1:8" ht="14.25" customHeight="1" x14ac:dyDescent="0.25">
      <c r="A367" s="90"/>
      <c r="B367" s="90"/>
      <c r="C367" s="90"/>
      <c r="D367" s="90"/>
      <c r="E367" s="90"/>
      <c r="F367" s="90"/>
      <c r="G367" s="90"/>
      <c r="H367" s="90"/>
    </row>
    <row r="368" spans="1:8" ht="14.25" customHeight="1" x14ac:dyDescent="0.25">
      <c r="A368" s="90"/>
      <c r="B368" s="90"/>
      <c r="C368" s="90"/>
      <c r="D368" s="90"/>
      <c r="E368" s="90"/>
      <c r="F368" s="90"/>
      <c r="G368" s="90"/>
      <c r="H368" s="90"/>
    </row>
    <row r="369" spans="1:8" ht="14.25" customHeight="1" x14ac:dyDescent="0.25">
      <c r="A369" s="90"/>
      <c r="B369" s="90"/>
      <c r="C369" s="90"/>
      <c r="D369" s="90"/>
      <c r="E369" s="90"/>
      <c r="F369" s="90"/>
      <c r="G369" s="90"/>
      <c r="H369" s="90"/>
    </row>
    <row r="370" spans="1:8" ht="14.25" customHeight="1" x14ac:dyDescent="0.25">
      <c r="A370" s="90"/>
      <c r="B370" s="90"/>
      <c r="C370" s="90"/>
      <c r="D370" s="90"/>
      <c r="E370" s="90"/>
      <c r="F370" s="90"/>
      <c r="G370" s="90"/>
      <c r="H370" s="90"/>
    </row>
    <row r="371" spans="1:8" ht="14.25" customHeight="1" x14ac:dyDescent="0.25">
      <c r="A371" s="90"/>
      <c r="B371" s="90"/>
      <c r="C371" s="90"/>
      <c r="D371" s="90"/>
      <c r="E371" s="90"/>
      <c r="F371" s="90"/>
      <c r="G371" s="90"/>
      <c r="H371" s="90"/>
    </row>
    <row r="372" spans="1:8" ht="14.25" customHeight="1" x14ac:dyDescent="0.25">
      <c r="A372" s="90"/>
      <c r="B372" s="90"/>
      <c r="C372" s="90"/>
      <c r="D372" s="90"/>
      <c r="E372" s="90"/>
      <c r="F372" s="90"/>
      <c r="G372" s="90"/>
      <c r="H372" s="90"/>
    </row>
    <row r="373" spans="1:8" ht="14.25" customHeight="1" x14ac:dyDescent="0.25">
      <c r="A373" s="90"/>
      <c r="B373" s="90"/>
      <c r="C373" s="90"/>
      <c r="D373" s="90"/>
      <c r="E373" s="90"/>
      <c r="F373" s="90"/>
      <c r="G373" s="90"/>
      <c r="H373" s="90"/>
    </row>
    <row r="374" spans="1:8" ht="14.25" customHeight="1" x14ac:dyDescent="0.25">
      <c r="A374" s="90"/>
      <c r="B374" s="90"/>
      <c r="C374" s="90"/>
      <c r="D374" s="90"/>
      <c r="E374" s="90"/>
      <c r="F374" s="90"/>
      <c r="G374" s="90"/>
      <c r="H374" s="90"/>
    </row>
    <row r="375" spans="1:8" ht="14.25" customHeight="1" x14ac:dyDescent="0.25">
      <c r="A375" s="90"/>
      <c r="B375" s="90"/>
      <c r="C375" s="90"/>
      <c r="D375" s="90"/>
      <c r="E375" s="90"/>
      <c r="F375" s="90"/>
      <c r="G375" s="90"/>
      <c r="H375" s="90"/>
    </row>
    <row r="376" spans="1:8" ht="14.25" customHeight="1" x14ac:dyDescent="0.25">
      <c r="A376" s="90"/>
      <c r="B376" s="90"/>
      <c r="C376" s="90"/>
      <c r="D376" s="90"/>
      <c r="E376" s="90"/>
      <c r="F376" s="90"/>
      <c r="G376" s="90"/>
      <c r="H376" s="90"/>
    </row>
    <row r="377" spans="1:8" ht="14.25" customHeight="1" x14ac:dyDescent="0.25">
      <c r="A377" s="90"/>
      <c r="B377" s="90"/>
      <c r="C377" s="90"/>
      <c r="D377" s="90"/>
      <c r="E377" s="90"/>
      <c r="F377" s="90"/>
      <c r="G377" s="90"/>
      <c r="H377" s="90"/>
    </row>
    <row r="378" spans="1:8" ht="14.25" customHeight="1" x14ac:dyDescent="0.25">
      <c r="A378" s="90"/>
      <c r="B378" s="90"/>
      <c r="C378" s="90"/>
      <c r="D378" s="90"/>
      <c r="E378" s="90"/>
      <c r="F378" s="90"/>
      <c r="G378" s="90"/>
      <c r="H378" s="90"/>
    </row>
    <row r="379" spans="1:8" ht="14.25" customHeight="1" x14ac:dyDescent="0.25">
      <c r="A379" s="90"/>
      <c r="B379" s="90"/>
      <c r="C379" s="90"/>
      <c r="D379" s="90"/>
      <c r="E379" s="90"/>
      <c r="F379" s="90"/>
      <c r="G379" s="90"/>
      <c r="H379" s="90"/>
    </row>
    <row r="380" spans="1:8" ht="14.25" customHeight="1" x14ac:dyDescent="0.25">
      <c r="A380" s="90"/>
      <c r="B380" s="90"/>
      <c r="C380" s="90"/>
      <c r="D380" s="90"/>
      <c r="E380" s="90"/>
      <c r="F380" s="90"/>
      <c r="G380" s="90"/>
      <c r="H380" s="90"/>
    </row>
    <row r="381" spans="1:8" ht="14.25" customHeight="1" x14ac:dyDescent="0.25">
      <c r="A381" s="90"/>
      <c r="B381" s="90"/>
      <c r="C381" s="90"/>
      <c r="D381" s="90"/>
      <c r="E381" s="90"/>
      <c r="F381" s="90"/>
      <c r="G381" s="90"/>
      <c r="H381" s="90"/>
    </row>
    <row r="382" spans="1:8" ht="14.25" customHeight="1" x14ac:dyDescent="0.25">
      <c r="A382" s="90"/>
      <c r="B382" s="90"/>
      <c r="C382" s="90"/>
      <c r="D382" s="90"/>
      <c r="E382" s="90"/>
      <c r="F382" s="90"/>
      <c r="G382" s="90"/>
      <c r="H382" s="90"/>
    </row>
    <row r="383" spans="1:8" ht="14.25" customHeight="1" x14ac:dyDescent="0.25">
      <c r="A383" s="90"/>
      <c r="B383" s="90"/>
      <c r="C383" s="90"/>
      <c r="D383" s="90"/>
      <c r="E383" s="90"/>
      <c r="F383" s="90"/>
      <c r="G383" s="90"/>
      <c r="H383" s="90"/>
    </row>
    <row r="384" spans="1:8" ht="14.25" customHeight="1" x14ac:dyDescent="0.25">
      <c r="A384" s="90"/>
      <c r="B384" s="90"/>
      <c r="C384" s="90"/>
      <c r="D384" s="90"/>
      <c r="E384" s="90"/>
      <c r="F384" s="90"/>
      <c r="G384" s="90"/>
      <c r="H384" s="90"/>
    </row>
    <row r="385" spans="1:8" ht="14.25" customHeight="1" x14ac:dyDescent="0.25">
      <c r="A385" s="90"/>
      <c r="B385" s="90"/>
      <c r="C385" s="90"/>
      <c r="D385" s="90"/>
      <c r="E385" s="90"/>
      <c r="F385" s="90"/>
      <c r="G385" s="90"/>
      <c r="H385" s="90"/>
    </row>
    <row r="386" spans="1:8" ht="14.25" customHeight="1" x14ac:dyDescent="0.25">
      <c r="A386" s="90"/>
      <c r="B386" s="90"/>
      <c r="C386" s="90"/>
      <c r="D386" s="90"/>
      <c r="E386" s="90"/>
      <c r="F386" s="90"/>
      <c r="G386" s="90"/>
      <c r="H386" s="90"/>
    </row>
    <row r="387" spans="1:8" ht="14.25" customHeight="1" x14ac:dyDescent="0.25">
      <c r="A387" s="90"/>
      <c r="B387" s="90"/>
      <c r="C387" s="90"/>
      <c r="D387" s="90"/>
      <c r="E387" s="90"/>
      <c r="F387" s="90"/>
      <c r="G387" s="90"/>
      <c r="H387" s="90"/>
    </row>
    <row r="388" spans="1:8" ht="14.25" customHeight="1" x14ac:dyDescent="0.25">
      <c r="A388" s="90"/>
      <c r="B388" s="90"/>
      <c r="C388" s="90"/>
      <c r="D388" s="90"/>
      <c r="E388" s="90"/>
      <c r="F388" s="90"/>
      <c r="G388" s="90"/>
      <c r="H388" s="90"/>
    </row>
    <row r="389" spans="1:8" ht="14.25" customHeight="1" x14ac:dyDescent="0.25">
      <c r="A389" s="90"/>
      <c r="B389" s="90"/>
      <c r="C389" s="90"/>
      <c r="D389" s="90"/>
      <c r="E389" s="90"/>
      <c r="F389" s="90"/>
      <c r="G389" s="90"/>
      <c r="H389" s="90"/>
    </row>
    <row r="390" spans="1:8" ht="14.25" customHeight="1" x14ac:dyDescent="0.25">
      <c r="A390" s="90"/>
      <c r="B390" s="90"/>
      <c r="C390" s="90"/>
      <c r="D390" s="90"/>
      <c r="E390" s="90"/>
      <c r="F390" s="90"/>
      <c r="G390" s="90"/>
      <c r="H390" s="90"/>
    </row>
    <row r="391" spans="1:8" ht="14.25" customHeight="1" x14ac:dyDescent="0.25">
      <c r="A391" s="90"/>
      <c r="B391" s="90"/>
      <c r="C391" s="90"/>
      <c r="D391" s="90"/>
      <c r="E391" s="90"/>
      <c r="F391" s="90"/>
      <c r="G391" s="90"/>
      <c r="H391" s="90"/>
    </row>
    <row r="392" spans="1:8" ht="14.25" customHeight="1" x14ac:dyDescent="0.25">
      <c r="A392" s="90"/>
      <c r="B392" s="90"/>
      <c r="C392" s="90"/>
      <c r="D392" s="90"/>
      <c r="E392" s="90"/>
      <c r="F392" s="90"/>
      <c r="G392" s="90"/>
      <c r="H392" s="90"/>
    </row>
    <row r="393" spans="1:8" ht="14.25" customHeight="1" x14ac:dyDescent="0.25">
      <c r="A393" s="90"/>
      <c r="B393" s="90"/>
      <c r="C393" s="90"/>
      <c r="D393" s="90"/>
      <c r="E393" s="90"/>
      <c r="F393" s="90"/>
      <c r="G393" s="90"/>
      <c r="H393" s="90"/>
    </row>
    <row r="394" spans="1:8" ht="14.25" customHeight="1" x14ac:dyDescent="0.25">
      <c r="A394" s="90"/>
      <c r="B394" s="90"/>
      <c r="C394" s="90"/>
      <c r="D394" s="90"/>
      <c r="E394" s="90"/>
      <c r="F394" s="90"/>
      <c r="G394" s="90"/>
      <c r="H394" s="90"/>
    </row>
    <row r="395" spans="1:8" ht="14.25" customHeight="1" x14ac:dyDescent="0.25">
      <c r="A395" s="90"/>
      <c r="B395" s="90"/>
      <c r="C395" s="90"/>
      <c r="D395" s="90"/>
      <c r="E395" s="90"/>
      <c r="F395" s="90"/>
      <c r="G395" s="90"/>
      <c r="H395" s="90"/>
    </row>
    <row r="396" spans="1:8" ht="14.25" customHeight="1" x14ac:dyDescent="0.25">
      <c r="A396" s="90"/>
      <c r="B396" s="90"/>
      <c r="C396" s="90"/>
      <c r="D396" s="90"/>
      <c r="E396" s="90"/>
      <c r="F396" s="90"/>
      <c r="G396" s="90"/>
      <c r="H396" s="90"/>
    </row>
    <row r="397" spans="1:8" ht="14.25" customHeight="1" x14ac:dyDescent="0.25">
      <c r="A397" s="90"/>
      <c r="B397" s="90"/>
      <c r="C397" s="90"/>
      <c r="D397" s="90"/>
      <c r="E397" s="90"/>
      <c r="F397" s="90"/>
      <c r="G397" s="90"/>
      <c r="H397" s="90"/>
    </row>
    <row r="398" spans="1:8" ht="14.25" customHeight="1" x14ac:dyDescent="0.25">
      <c r="A398" s="90"/>
      <c r="B398" s="90"/>
      <c r="C398" s="90"/>
      <c r="D398" s="90"/>
      <c r="E398" s="90"/>
      <c r="F398" s="90"/>
      <c r="G398" s="90"/>
      <c r="H398" s="90"/>
    </row>
    <row r="399" spans="1:8" ht="14.25" customHeight="1" x14ac:dyDescent="0.25">
      <c r="A399" s="90"/>
      <c r="B399" s="90"/>
      <c r="C399" s="90"/>
      <c r="D399" s="90"/>
      <c r="E399" s="90"/>
      <c r="F399" s="90"/>
      <c r="G399" s="90"/>
      <c r="H399" s="90"/>
    </row>
    <row r="400" spans="1:8" ht="14.25" customHeight="1" x14ac:dyDescent="0.25">
      <c r="A400" s="90"/>
      <c r="B400" s="90"/>
      <c r="C400" s="90"/>
      <c r="D400" s="90"/>
      <c r="E400" s="90"/>
      <c r="F400" s="90"/>
      <c r="G400" s="90"/>
      <c r="H400" s="90"/>
    </row>
    <row r="401" spans="1:8" ht="14.25" customHeight="1" x14ac:dyDescent="0.25">
      <c r="A401" s="90"/>
      <c r="B401" s="90"/>
      <c r="C401" s="90"/>
      <c r="D401" s="90"/>
      <c r="E401" s="90"/>
      <c r="F401" s="90"/>
      <c r="G401" s="90"/>
      <c r="H401" s="90"/>
    </row>
    <row r="402" spans="1:8" ht="14.25" customHeight="1" x14ac:dyDescent="0.25">
      <c r="A402" s="90"/>
      <c r="B402" s="90"/>
      <c r="C402" s="90"/>
      <c r="D402" s="90"/>
      <c r="E402" s="90"/>
      <c r="F402" s="90"/>
      <c r="G402" s="90"/>
      <c r="H402" s="90"/>
    </row>
    <row r="403" spans="1:8" ht="14.25" customHeight="1" x14ac:dyDescent="0.25">
      <c r="A403" s="90"/>
      <c r="B403" s="90"/>
      <c r="C403" s="90"/>
      <c r="D403" s="90"/>
      <c r="E403" s="90"/>
      <c r="F403" s="90"/>
      <c r="G403" s="90"/>
      <c r="H403" s="90"/>
    </row>
    <row r="404" spans="1:8" ht="14.25" customHeight="1" x14ac:dyDescent="0.25">
      <c r="A404" s="90"/>
      <c r="B404" s="90"/>
      <c r="C404" s="90"/>
      <c r="D404" s="90"/>
      <c r="E404" s="90"/>
      <c r="F404" s="90"/>
      <c r="G404" s="90"/>
      <c r="H404" s="90"/>
    </row>
    <row r="405" spans="1:8" ht="14.25" customHeight="1" x14ac:dyDescent="0.25">
      <c r="A405" s="90"/>
      <c r="B405" s="90"/>
      <c r="C405" s="90"/>
      <c r="D405" s="90"/>
      <c r="E405" s="90"/>
      <c r="F405" s="90"/>
      <c r="G405" s="90"/>
      <c r="H405" s="90"/>
    </row>
    <row r="406" spans="1:8" ht="14.25" customHeight="1" x14ac:dyDescent="0.25">
      <c r="A406" s="90"/>
      <c r="B406" s="90"/>
      <c r="C406" s="90"/>
      <c r="D406" s="90"/>
      <c r="E406" s="90"/>
      <c r="F406" s="90"/>
      <c r="G406" s="90"/>
      <c r="H406" s="90"/>
    </row>
    <row r="407" spans="1:8" ht="14.25" customHeight="1" x14ac:dyDescent="0.25">
      <c r="A407" s="90"/>
      <c r="B407" s="90"/>
      <c r="C407" s="90"/>
      <c r="D407" s="90"/>
      <c r="E407" s="90"/>
      <c r="F407" s="90"/>
      <c r="G407" s="90"/>
      <c r="H407" s="90"/>
    </row>
    <row r="408" spans="1:8" ht="14.25" customHeight="1" x14ac:dyDescent="0.25">
      <c r="A408" s="90"/>
      <c r="B408" s="90"/>
      <c r="C408" s="90"/>
      <c r="D408" s="90"/>
      <c r="E408" s="90"/>
      <c r="F408" s="90"/>
      <c r="G408" s="90"/>
      <c r="H408" s="90"/>
    </row>
    <row r="409" spans="1:8" ht="14.25" customHeight="1" x14ac:dyDescent="0.25">
      <c r="A409" s="90"/>
      <c r="B409" s="90"/>
      <c r="C409" s="90"/>
      <c r="D409" s="90"/>
      <c r="E409" s="90"/>
      <c r="F409" s="90"/>
      <c r="G409" s="90"/>
      <c r="H409" s="90"/>
    </row>
    <row r="410" spans="1:8" ht="14.25" customHeight="1" x14ac:dyDescent="0.25">
      <c r="A410" s="90"/>
      <c r="B410" s="90"/>
      <c r="C410" s="90"/>
      <c r="D410" s="90"/>
      <c r="E410" s="90"/>
      <c r="F410" s="90"/>
      <c r="G410" s="90"/>
      <c r="H410" s="90"/>
    </row>
    <row r="411" spans="1:8" ht="14.25" customHeight="1" x14ac:dyDescent="0.25">
      <c r="A411" s="90"/>
      <c r="B411" s="90"/>
      <c r="C411" s="90"/>
      <c r="D411" s="90"/>
      <c r="E411" s="90"/>
      <c r="F411" s="90"/>
      <c r="G411" s="90"/>
      <c r="H411" s="90"/>
    </row>
    <row r="412" spans="1:8" ht="14.25" customHeight="1" x14ac:dyDescent="0.25">
      <c r="A412" s="90"/>
      <c r="B412" s="90"/>
      <c r="C412" s="90"/>
      <c r="D412" s="90"/>
      <c r="E412" s="90"/>
      <c r="F412" s="90"/>
      <c r="G412" s="90"/>
      <c r="H412" s="90"/>
    </row>
    <row r="413" spans="1:8" ht="14.25" customHeight="1" x14ac:dyDescent="0.25">
      <c r="A413" s="90"/>
      <c r="B413" s="90"/>
      <c r="C413" s="90"/>
      <c r="D413" s="90"/>
      <c r="E413" s="90"/>
      <c r="F413" s="90"/>
      <c r="G413" s="90"/>
      <c r="H413" s="90"/>
    </row>
    <row r="414" spans="1:8" ht="14.25" customHeight="1" x14ac:dyDescent="0.25">
      <c r="A414" s="90"/>
      <c r="B414" s="90"/>
      <c r="C414" s="90"/>
      <c r="D414" s="90"/>
      <c r="E414" s="90"/>
      <c r="F414" s="90"/>
      <c r="G414" s="90"/>
      <c r="H414" s="90"/>
    </row>
    <row r="415" spans="1:8" ht="14.25" customHeight="1" x14ac:dyDescent="0.25">
      <c r="A415" s="90"/>
      <c r="B415" s="90"/>
      <c r="C415" s="90"/>
      <c r="D415" s="90"/>
      <c r="E415" s="90"/>
      <c r="F415" s="90"/>
      <c r="G415" s="90"/>
      <c r="H415" s="90"/>
    </row>
    <row r="416" spans="1:8" ht="14.25" customHeight="1" x14ac:dyDescent="0.25">
      <c r="A416" s="90"/>
      <c r="B416" s="90"/>
      <c r="C416" s="90"/>
      <c r="D416" s="90"/>
      <c r="E416" s="90"/>
      <c r="F416" s="90"/>
      <c r="G416" s="90"/>
      <c r="H416" s="90"/>
    </row>
    <row r="417" spans="1:8" ht="14.25" customHeight="1" x14ac:dyDescent="0.25">
      <c r="A417" s="90"/>
      <c r="B417" s="90"/>
      <c r="C417" s="90"/>
      <c r="D417" s="90"/>
      <c r="E417" s="90"/>
      <c r="F417" s="90"/>
      <c r="G417" s="90"/>
      <c r="H417" s="90"/>
    </row>
    <row r="418" spans="1:8" ht="14.25" customHeight="1" x14ac:dyDescent="0.25">
      <c r="A418" s="90"/>
      <c r="B418" s="90"/>
      <c r="C418" s="90"/>
      <c r="D418" s="90"/>
      <c r="E418" s="90"/>
      <c r="F418" s="90"/>
      <c r="G418" s="90"/>
      <c r="H418" s="90"/>
    </row>
    <row r="419" spans="1:8" ht="14.25" customHeight="1" x14ac:dyDescent="0.25">
      <c r="A419" s="90"/>
      <c r="B419" s="90"/>
      <c r="C419" s="90"/>
      <c r="D419" s="90"/>
      <c r="E419" s="90"/>
      <c r="F419" s="90"/>
      <c r="G419" s="90"/>
      <c r="H419" s="90"/>
    </row>
    <row r="420" spans="1:8" ht="14.25" customHeight="1" x14ac:dyDescent="0.25">
      <c r="A420" s="90"/>
      <c r="B420" s="90"/>
      <c r="C420" s="90"/>
      <c r="D420" s="90"/>
      <c r="E420" s="90"/>
      <c r="F420" s="90"/>
      <c r="G420" s="90"/>
      <c r="H420" s="90"/>
    </row>
    <row r="421" spans="1:8" ht="14.25" customHeight="1" x14ac:dyDescent="0.25">
      <c r="A421" s="90"/>
      <c r="B421" s="90"/>
      <c r="C421" s="90"/>
      <c r="D421" s="90"/>
      <c r="E421" s="90"/>
      <c r="F421" s="90"/>
      <c r="G421" s="90"/>
      <c r="H421" s="90"/>
    </row>
    <row r="422" spans="1:8" ht="14.25" customHeight="1" x14ac:dyDescent="0.25">
      <c r="A422" s="90"/>
      <c r="B422" s="90"/>
      <c r="C422" s="90"/>
      <c r="D422" s="90"/>
      <c r="E422" s="90"/>
      <c r="F422" s="90"/>
      <c r="G422" s="90"/>
      <c r="H422" s="90"/>
    </row>
    <row r="423" spans="1:8" ht="14.25" customHeight="1" x14ac:dyDescent="0.25">
      <c r="A423" s="90"/>
      <c r="B423" s="90"/>
      <c r="C423" s="90"/>
      <c r="D423" s="90"/>
      <c r="E423" s="90"/>
      <c r="F423" s="90"/>
      <c r="G423" s="90"/>
      <c r="H423" s="90"/>
    </row>
    <row r="424" spans="1:8" ht="14.25" customHeight="1" x14ac:dyDescent="0.25">
      <c r="A424" s="90"/>
      <c r="B424" s="90"/>
      <c r="C424" s="90"/>
      <c r="D424" s="90"/>
      <c r="E424" s="90"/>
      <c r="F424" s="90"/>
      <c r="G424" s="90"/>
      <c r="H424" s="90"/>
    </row>
    <row r="425" spans="1:8" ht="14.25" customHeight="1" x14ac:dyDescent="0.25">
      <c r="A425" s="90"/>
      <c r="B425" s="90"/>
      <c r="C425" s="90"/>
      <c r="D425" s="90"/>
      <c r="E425" s="90"/>
      <c r="F425" s="90"/>
      <c r="G425" s="90"/>
      <c r="H425" s="90"/>
    </row>
    <row r="426" spans="1:8" ht="14.25" customHeight="1" x14ac:dyDescent="0.25">
      <c r="A426" s="90"/>
      <c r="B426" s="90"/>
      <c r="C426" s="90"/>
      <c r="D426" s="90"/>
      <c r="E426" s="90"/>
      <c r="F426" s="90"/>
      <c r="G426" s="90"/>
      <c r="H426" s="90"/>
    </row>
    <row r="427" spans="1:8" ht="14.25" customHeight="1" x14ac:dyDescent="0.25">
      <c r="A427" s="90"/>
      <c r="B427" s="90"/>
      <c r="C427" s="90"/>
      <c r="D427" s="90"/>
      <c r="E427" s="90"/>
      <c r="F427" s="90"/>
      <c r="G427" s="90"/>
      <c r="H427" s="90"/>
    </row>
    <row r="428" spans="1:8" ht="14.25" customHeight="1" x14ac:dyDescent="0.25">
      <c r="A428" s="90"/>
      <c r="B428" s="90"/>
      <c r="C428" s="90"/>
      <c r="D428" s="90"/>
      <c r="E428" s="90"/>
      <c r="F428" s="90"/>
      <c r="G428" s="90"/>
      <c r="H428" s="90"/>
    </row>
    <row r="429" spans="1:8" ht="14.25" customHeight="1" x14ac:dyDescent="0.25">
      <c r="A429" s="90"/>
      <c r="B429" s="90"/>
      <c r="C429" s="90"/>
      <c r="D429" s="90"/>
      <c r="E429" s="90"/>
      <c r="F429" s="90"/>
      <c r="G429" s="90"/>
      <c r="H429" s="90"/>
    </row>
    <row r="430" spans="1:8" ht="14.25" customHeight="1" x14ac:dyDescent="0.25">
      <c r="A430" s="90"/>
      <c r="B430" s="90"/>
      <c r="C430" s="90"/>
      <c r="D430" s="90"/>
      <c r="E430" s="90"/>
      <c r="F430" s="90"/>
      <c r="G430" s="90"/>
      <c r="H430" s="90"/>
    </row>
    <row r="431" spans="1:8" ht="14.25" customHeight="1" x14ac:dyDescent="0.25">
      <c r="A431" s="90"/>
      <c r="B431" s="90"/>
      <c r="C431" s="90"/>
      <c r="D431" s="90"/>
      <c r="E431" s="90"/>
      <c r="F431" s="90"/>
      <c r="G431" s="90"/>
      <c r="H431" s="90"/>
    </row>
    <row r="432" spans="1:8" ht="14.25" customHeight="1" x14ac:dyDescent="0.25">
      <c r="A432" s="90"/>
      <c r="B432" s="90"/>
      <c r="C432" s="90"/>
      <c r="D432" s="90"/>
      <c r="E432" s="90"/>
      <c r="F432" s="90"/>
      <c r="G432" s="90"/>
      <c r="H432" s="90"/>
    </row>
    <row r="433" spans="1:8" ht="14.25" customHeight="1" x14ac:dyDescent="0.25">
      <c r="A433" s="90"/>
      <c r="B433" s="90"/>
      <c r="C433" s="90"/>
      <c r="D433" s="90"/>
      <c r="E433" s="90"/>
      <c r="F433" s="90"/>
      <c r="G433" s="90"/>
      <c r="H433" s="90"/>
    </row>
    <row r="434" spans="1:8" ht="14.25" customHeight="1" x14ac:dyDescent="0.25">
      <c r="A434" s="90"/>
      <c r="B434" s="90"/>
      <c r="C434" s="90"/>
      <c r="D434" s="90"/>
      <c r="E434" s="90"/>
      <c r="F434" s="90"/>
      <c r="G434" s="90"/>
      <c r="H434" s="90"/>
    </row>
    <row r="435" spans="1:8" ht="14.25" customHeight="1" x14ac:dyDescent="0.25">
      <c r="A435" s="90"/>
      <c r="B435" s="90"/>
      <c r="C435" s="90"/>
      <c r="D435" s="90"/>
      <c r="E435" s="90"/>
      <c r="F435" s="90"/>
      <c r="G435" s="90"/>
      <c r="H435" s="90"/>
    </row>
    <row r="436" spans="1:8" ht="14.25" customHeight="1" x14ac:dyDescent="0.25">
      <c r="A436" s="90"/>
      <c r="B436" s="90"/>
      <c r="C436" s="90"/>
      <c r="D436" s="90"/>
      <c r="E436" s="90"/>
      <c r="F436" s="90"/>
      <c r="G436" s="90"/>
      <c r="H436" s="90"/>
    </row>
    <row r="437" spans="1:8" ht="14.25" customHeight="1" x14ac:dyDescent="0.25">
      <c r="A437" s="90"/>
      <c r="B437" s="90"/>
      <c r="C437" s="90"/>
      <c r="D437" s="90"/>
      <c r="E437" s="90"/>
      <c r="F437" s="90"/>
      <c r="G437" s="90"/>
      <c r="H437" s="90"/>
    </row>
    <row r="438" spans="1:8" ht="14.25" customHeight="1" x14ac:dyDescent="0.25">
      <c r="A438" s="90"/>
      <c r="B438" s="90"/>
      <c r="C438" s="90"/>
      <c r="D438" s="90"/>
      <c r="E438" s="90"/>
      <c r="F438" s="90"/>
      <c r="G438" s="90"/>
      <c r="H438" s="90"/>
    </row>
    <row r="439" spans="1:8" ht="14.25" customHeight="1" x14ac:dyDescent="0.25">
      <c r="A439" s="90"/>
      <c r="B439" s="90"/>
      <c r="C439" s="90"/>
      <c r="D439" s="90"/>
      <c r="E439" s="90"/>
      <c r="F439" s="90"/>
      <c r="G439" s="90"/>
      <c r="H439" s="90"/>
    </row>
    <row r="440" spans="1:8" ht="14.25" customHeight="1" x14ac:dyDescent="0.25">
      <c r="A440" s="90"/>
      <c r="B440" s="90"/>
      <c r="C440" s="90"/>
      <c r="D440" s="90"/>
      <c r="E440" s="90"/>
      <c r="F440" s="90"/>
      <c r="G440" s="90"/>
      <c r="H440" s="90"/>
    </row>
    <row r="441" spans="1:8" ht="14.25" customHeight="1" x14ac:dyDescent="0.25">
      <c r="A441" s="90"/>
      <c r="B441" s="90"/>
      <c r="C441" s="90"/>
      <c r="D441" s="90"/>
      <c r="E441" s="90"/>
      <c r="F441" s="90"/>
      <c r="G441" s="90"/>
      <c r="H441" s="90"/>
    </row>
    <row r="442" spans="1:8" ht="14.25" customHeight="1" x14ac:dyDescent="0.25">
      <c r="A442" s="90"/>
      <c r="B442" s="90"/>
      <c r="C442" s="90"/>
      <c r="D442" s="90"/>
      <c r="E442" s="90"/>
      <c r="F442" s="90"/>
      <c r="G442" s="90"/>
      <c r="H442" s="90"/>
    </row>
    <row r="443" spans="1:8" ht="14.25" customHeight="1" x14ac:dyDescent="0.25">
      <c r="A443" s="90"/>
      <c r="B443" s="90"/>
      <c r="C443" s="90"/>
      <c r="D443" s="90"/>
      <c r="E443" s="90"/>
      <c r="F443" s="90"/>
      <c r="G443" s="90"/>
      <c r="H443" s="90"/>
    </row>
    <row r="444" spans="1:8" ht="14.25" customHeight="1" x14ac:dyDescent="0.25">
      <c r="A444" s="90"/>
      <c r="B444" s="90"/>
      <c r="C444" s="90"/>
      <c r="D444" s="90"/>
      <c r="E444" s="90"/>
      <c r="F444" s="90"/>
      <c r="G444" s="90"/>
      <c r="H444" s="90"/>
    </row>
    <row r="445" spans="1:8" ht="14.25" customHeight="1" x14ac:dyDescent="0.25">
      <c r="A445" s="90"/>
      <c r="B445" s="90"/>
      <c r="C445" s="90"/>
      <c r="D445" s="90"/>
      <c r="E445" s="90"/>
      <c r="F445" s="90"/>
      <c r="G445" s="90"/>
      <c r="H445" s="90"/>
    </row>
    <row r="446" spans="1:8" ht="14.25" customHeight="1" x14ac:dyDescent="0.25">
      <c r="A446" s="90"/>
      <c r="B446" s="90"/>
      <c r="C446" s="90"/>
      <c r="D446" s="90"/>
      <c r="E446" s="90"/>
      <c r="F446" s="90"/>
      <c r="G446" s="90"/>
      <c r="H446" s="90"/>
    </row>
    <row r="447" spans="1:8" ht="14.25" customHeight="1" x14ac:dyDescent="0.25">
      <c r="A447" s="90"/>
      <c r="B447" s="90"/>
      <c r="C447" s="90"/>
      <c r="D447" s="90"/>
      <c r="E447" s="90"/>
      <c r="F447" s="90"/>
      <c r="G447" s="90"/>
      <c r="H447" s="90"/>
    </row>
    <row r="448" spans="1:8" ht="14.25" customHeight="1" x14ac:dyDescent="0.25">
      <c r="A448" s="90"/>
      <c r="B448" s="90"/>
      <c r="C448" s="90"/>
      <c r="D448" s="90"/>
      <c r="E448" s="90"/>
      <c r="F448" s="90"/>
      <c r="G448" s="90"/>
      <c r="H448" s="90"/>
    </row>
    <row r="449" spans="1:8" ht="14.25" customHeight="1" x14ac:dyDescent="0.25">
      <c r="A449" s="90"/>
      <c r="B449" s="90"/>
      <c r="C449" s="90"/>
      <c r="D449" s="90"/>
      <c r="E449" s="90"/>
      <c r="F449" s="90"/>
      <c r="G449" s="90"/>
      <c r="H449" s="90"/>
    </row>
    <row r="450" spans="1:8" ht="14.25" customHeight="1" x14ac:dyDescent="0.25">
      <c r="A450" s="90"/>
      <c r="B450" s="90"/>
      <c r="C450" s="90"/>
      <c r="D450" s="90"/>
      <c r="E450" s="90"/>
      <c r="F450" s="90"/>
      <c r="G450" s="90"/>
      <c r="H450" s="90"/>
    </row>
    <row r="451" spans="1:8" ht="14.25" customHeight="1" x14ac:dyDescent="0.25">
      <c r="A451" s="90"/>
      <c r="B451" s="90"/>
      <c r="C451" s="90"/>
      <c r="D451" s="90"/>
      <c r="E451" s="90"/>
      <c r="F451" s="90"/>
      <c r="G451" s="90"/>
      <c r="H451" s="90"/>
    </row>
    <row r="452" spans="1:8" ht="14.25" customHeight="1" x14ac:dyDescent="0.25">
      <c r="A452" s="90"/>
      <c r="B452" s="90"/>
      <c r="C452" s="90"/>
      <c r="D452" s="90"/>
      <c r="E452" s="90"/>
      <c r="F452" s="90"/>
      <c r="G452" s="90"/>
      <c r="H452" s="90"/>
    </row>
    <row r="453" spans="1:8" ht="14.25" customHeight="1" x14ac:dyDescent="0.25">
      <c r="A453" s="90"/>
      <c r="B453" s="90"/>
      <c r="C453" s="90"/>
      <c r="D453" s="90"/>
      <c r="E453" s="90"/>
      <c r="F453" s="90"/>
      <c r="G453" s="90"/>
      <c r="H453" s="90"/>
    </row>
    <row r="454" spans="1:8" ht="14.25" customHeight="1" x14ac:dyDescent="0.25">
      <c r="A454" s="90"/>
      <c r="B454" s="90"/>
      <c r="C454" s="90"/>
      <c r="D454" s="90"/>
      <c r="E454" s="90"/>
      <c r="F454" s="90"/>
      <c r="G454" s="90"/>
      <c r="H454" s="90"/>
    </row>
    <row r="455" spans="1:8" ht="14.25" customHeight="1" x14ac:dyDescent="0.25">
      <c r="A455" s="90"/>
      <c r="B455" s="90"/>
      <c r="C455" s="90"/>
      <c r="D455" s="90"/>
      <c r="E455" s="90"/>
      <c r="F455" s="90"/>
      <c r="G455" s="90"/>
      <c r="H455" s="90"/>
    </row>
    <row r="456" spans="1:8" ht="14.25" customHeight="1" x14ac:dyDescent="0.25">
      <c r="A456" s="90"/>
      <c r="B456" s="90"/>
      <c r="C456" s="90"/>
      <c r="D456" s="90"/>
      <c r="E456" s="90"/>
      <c r="F456" s="90"/>
      <c r="G456" s="90"/>
      <c r="H456" s="90"/>
    </row>
    <row r="457" spans="1:8" ht="14.25" customHeight="1" x14ac:dyDescent="0.25">
      <c r="A457" s="90"/>
      <c r="B457" s="90"/>
      <c r="C457" s="90"/>
      <c r="D457" s="90"/>
      <c r="E457" s="90"/>
      <c r="F457" s="90"/>
      <c r="G457" s="90"/>
      <c r="H457" s="90"/>
    </row>
    <row r="458" spans="1:8" ht="14.25" customHeight="1" x14ac:dyDescent="0.25">
      <c r="A458" s="90"/>
      <c r="B458" s="90"/>
      <c r="C458" s="90"/>
      <c r="D458" s="90"/>
      <c r="E458" s="90"/>
      <c r="F458" s="90"/>
      <c r="G458" s="90"/>
      <c r="H458" s="90"/>
    </row>
    <row r="459" spans="1:8" ht="14.25" customHeight="1" x14ac:dyDescent="0.25">
      <c r="A459" s="90"/>
      <c r="B459" s="90"/>
      <c r="C459" s="90"/>
      <c r="D459" s="90"/>
      <c r="E459" s="90"/>
      <c r="F459" s="90"/>
      <c r="G459" s="90"/>
      <c r="H459" s="90"/>
    </row>
    <row r="460" spans="1:8" ht="14.25" customHeight="1" x14ac:dyDescent="0.25">
      <c r="A460" s="90"/>
      <c r="B460" s="90"/>
      <c r="C460" s="90"/>
      <c r="D460" s="90"/>
      <c r="E460" s="90"/>
      <c r="F460" s="90"/>
      <c r="G460" s="90"/>
      <c r="H460" s="90"/>
    </row>
    <row r="461" spans="1:8" ht="14.25" customHeight="1" x14ac:dyDescent="0.25">
      <c r="A461" s="90"/>
      <c r="B461" s="90"/>
      <c r="C461" s="90"/>
      <c r="D461" s="90"/>
      <c r="E461" s="90"/>
      <c r="F461" s="90"/>
      <c r="G461" s="90"/>
      <c r="H461" s="90"/>
    </row>
    <row r="462" spans="1:8" ht="14.25" customHeight="1" x14ac:dyDescent="0.25">
      <c r="A462" s="90"/>
      <c r="B462" s="90"/>
      <c r="C462" s="90"/>
      <c r="D462" s="90"/>
      <c r="E462" s="90"/>
      <c r="F462" s="90"/>
      <c r="G462" s="90"/>
      <c r="H462" s="90"/>
    </row>
    <row r="463" spans="1:8" ht="14.25" customHeight="1" x14ac:dyDescent="0.25">
      <c r="A463" s="90"/>
      <c r="B463" s="90"/>
      <c r="C463" s="90"/>
      <c r="D463" s="90"/>
      <c r="E463" s="90"/>
      <c r="F463" s="90"/>
      <c r="G463" s="90"/>
      <c r="H463" s="90"/>
    </row>
    <row r="464" spans="1:8" ht="14.25" customHeight="1" x14ac:dyDescent="0.25">
      <c r="A464" s="90"/>
      <c r="B464" s="90"/>
      <c r="C464" s="90"/>
      <c r="D464" s="90"/>
      <c r="E464" s="90"/>
      <c r="F464" s="90"/>
      <c r="G464" s="90"/>
      <c r="H464" s="90"/>
    </row>
    <row r="465" spans="1:8" ht="14.25" customHeight="1" x14ac:dyDescent="0.25">
      <c r="A465" s="90"/>
      <c r="B465" s="90"/>
      <c r="C465" s="90"/>
      <c r="D465" s="90"/>
      <c r="E465" s="90"/>
      <c r="F465" s="90"/>
      <c r="G465" s="90"/>
      <c r="H465" s="90"/>
    </row>
    <row r="466" spans="1:8" ht="14.25" customHeight="1" x14ac:dyDescent="0.25">
      <c r="A466" s="90"/>
      <c r="B466" s="90"/>
      <c r="C466" s="90"/>
      <c r="D466" s="90"/>
      <c r="E466" s="90"/>
      <c r="F466" s="90"/>
      <c r="G466" s="90"/>
      <c r="H466" s="90"/>
    </row>
    <row r="467" spans="1:8" ht="14.25" customHeight="1" x14ac:dyDescent="0.25">
      <c r="A467" s="90"/>
      <c r="B467" s="90"/>
      <c r="C467" s="90"/>
      <c r="D467" s="90"/>
      <c r="E467" s="90"/>
      <c r="F467" s="90"/>
      <c r="G467" s="90"/>
      <c r="H467" s="90"/>
    </row>
    <row r="468" spans="1:8" ht="14.25" customHeight="1" x14ac:dyDescent="0.25">
      <c r="A468" s="90"/>
      <c r="B468" s="90"/>
      <c r="C468" s="90"/>
      <c r="D468" s="90"/>
      <c r="E468" s="90"/>
      <c r="F468" s="90"/>
      <c r="G468" s="90"/>
      <c r="H468" s="90"/>
    </row>
    <row r="469" spans="1:8" ht="14.25" customHeight="1" x14ac:dyDescent="0.25">
      <c r="A469" s="90"/>
      <c r="B469" s="90"/>
      <c r="C469" s="90"/>
      <c r="D469" s="90"/>
      <c r="E469" s="90"/>
      <c r="F469" s="90"/>
      <c r="G469" s="90"/>
      <c r="H469" s="90"/>
    </row>
    <row r="470" spans="1:8" ht="14.25" customHeight="1" x14ac:dyDescent="0.25">
      <c r="A470" s="90"/>
      <c r="B470" s="90"/>
      <c r="C470" s="90"/>
      <c r="D470" s="90"/>
      <c r="E470" s="90"/>
      <c r="F470" s="90"/>
      <c r="G470" s="90"/>
      <c r="H470" s="90"/>
    </row>
    <row r="471" spans="1:8" ht="14.25" customHeight="1" x14ac:dyDescent="0.25">
      <c r="A471" s="90"/>
      <c r="B471" s="90"/>
      <c r="C471" s="90"/>
      <c r="D471" s="90"/>
      <c r="E471" s="90"/>
      <c r="F471" s="90"/>
      <c r="G471" s="90"/>
      <c r="H471" s="90"/>
    </row>
    <row r="472" spans="1:8" ht="14.25" customHeight="1" x14ac:dyDescent="0.25">
      <c r="A472" s="90"/>
      <c r="B472" s="90"/>
      <c r="C472" s="90"/>
      <c r="D472" s="90"/>
      <c r="E472" s="90"/>
      <c r="F472" s="90"/>
      <c r="G472" s="90"/>
      <c r="H472" s="90"/>
    </row>
    <row r="473" spans="1:8" ht="14.25" customHeight="1" x14ac:dyDescent="0.25">
      <c r="A473" s="90"/>
      <c r="B473" s="90"/>
      <c r="C473" s="90"/>
      <c r="D473" s="90"/>
      <c r="E473" s="90"/>
      <c r="F473" s="90"/>
      <c r="G473" s="90"/>
      <c r="H473" s="90"/>
    </row>
    <row r="474" spans="1:8" ht="14.25" customHeight="1" x14ac:dyDescent="0.25">
      <c r="A474" s="90"/>
      <c r="B474" s="90"/>
      <c r="C474" s="90"/>
      <c r="D474" s="90"/>
      <c r="E474" s="90"/>
      <c r="F474" s="90"/>
      <c r="G474" s="90"/>
      <c r="H474" s="90"/>
    </row>
    <row r="475" spans="1:8" ht="14.25" customHeight="1" x14ac:dyDescent="0.25">
      <c r="A475" s="90"/>
      <c r="B475" s="90"/>
      <c r="C475" s="90"/>
      <c r="D475" s="90"/>
      <c r="E475" s="90"/>
      <c r="F475" s="90"/>
      <c r="G475" s="90"/>
      <c r="H475" s="90"/>
    </row>
    <row r="476" spans="1:8" ht="14.25" customHeight="1" x14ac:dyDescent="0.25">
      <c r="A476" s="90"/>
      <c r="B476" s="90"/>
      <c r="C476" s="90"/>
      <c r="D476" s="90"/>
      <c r="E476" s="90"/>
      <c r="F476" s="90"/>
      <c r="G476" s="90"/>
      <c r="H476" s="90"/>
    </row>
    <row r="477" spans="1:8" ht="14.25" customHeight="1" x14ac:dyDescent="0.25">
      <c r="A477" s="90"/>
      <c r="B477" s="90"/>
      <c r="C477" s="90"/>
      <c r="D477" s="90"/>
      <c r="E477" s="90"/>
      <c r="F477" s="90"/>
      <c r="G477" s="90"/>
      <c r="H477" s="90"/>
    </row>
    <row r="478" spans="1:8" ht="14.25" customHeight="1" x14ac:dyDescent="0.25">
      <c r="A478" s="90"/>
      <c r="B478" s="90"/>
      <c r="C478" s="90"/>
      <c r="D478" s="90"/>
      <c r="E478" s="90"/>
      <c r="F478" s="90"/>
      <c r="G478" s="90"/>
      <c r="H478" s="90"/>
    </row>
    <row r="479" spans="1:8" ht="14.25" customHeight="1" x14ac:dyDescent="0.25">
      <c r="A479" s="90"/>
      <c r="B479" s="90"/>
      <c r="C479" s="90"/>
      <c r="D479" s="90"/>
      <c r="E479" s="90"/>
      <c r="F479" s="90"/>
      <c r="G479" s="90"/>
      <c r="H479" s="90"/>
    </row>
    <row r="480" spans="1:8" ht="14.25" customHeight="1" x14ac:dyDescent="0.25">
      <c r="A480" s="90"/>
      <c r="B480" s="90"/>
      <c r="C480" s="90"/>
      <c r="D480" s="90"/>
      <c r="E480" s="90"/>
      <c r="F480" s="90"/>
      <c r="G480" s="90"/>
      <c r="H480" s="90"/>
    </row>
    <row r="481" spans="1:8" ht="14.25" customHeight="1" x14ac:dyDescent="0.25">
      <c r="A481" s="90"/>
      <c r="B481" s="90"/>
      <c r="C481" s="90"/>
      <c r="D481" s="90"/>
      <c r="E481" s="90"/>
      <c r="F481" s="90"/>
      <c r="G481" s="90"/>
      <c r="H481" s="90"/>
    </row>
    <row r="482" spans="1:8" ht="14.25" customHeight="1" x14ac:dyDescent="0.25">
      <c r="A482" s="90"/>
      <c r="B482" s="90"/>
      <c r="C482" s="90"/>
      <c r="D482" s="90"/>
      <c r="E482" s="90"/>
      <c r="F482" s="90"/>
      <c r="G482" s="90"/>
      <c r="H482" s="90"/>
    </row>
    <row r="483" spans="1:8" ht="14.25" customHeight="1" x14ac:dyDescent="0.25">
      <c r="A483" s="90"/>
      <c r="B483" s="90"/>
      <c r="C483" s="90"/>
      <c r="D483" s="90"/>
      <c r="E483" s="90"/>
      <c r="F483" s="90"/>
      <c r="G483" s="90"/>
      <c r="H483" s="90"/>
    </row>
    <row r="484" spans="1:8" ht="14.25" customHeight="1" x14ac:dyDescent="0.25">
      <c r="A484" s="90"/>
      <c r="B484" s="90"/>
      <c r="C484" s="90"/>
      <c r="D484" s="90"/>
      <c r="E484" s="90"/>
      <c r="F484" s="90"/>
      <c r="G484" s="90"/>
      <c r="H484" s="90"/>
    </row>
    <row r="485" spans="1:8" ht="14.25" customHeight="1" x14ac:dyDescent="0.25">
      <c r="A485" s="90"/>
      <c r="B485" s="90"/>
      <c r="C485" s="90"/>
      <c r="D485" s="90"/>
      <c r="E485" s="90"/>
      <c r="F485" s="90"/>
      <c r="G485" s="90"/>
      <c r="H485" s="90"/>
    </row>
    <row r="486" spans="1:8" ht="14.25" customHeight="1" x14ac:dyDescent="0.25">
      <c r="A486" s="90"/>
      <c r="B486" s="90"/>
      <c r="C486" s="90"/>
      <c r="D486" s="90"/>
      <c r="E486" s="90"/>
      <c r="F486" s="90"/>
      <c r="G486" s="90"/>
      <c r="H486" s="90"/>
    </row>
    <row r="487" spans="1:8" ht="14.25" customHeight="1" x14ac:dyDescent="0.25">
      <c r="A487" s="90"/>
      <c r="B487" s="90"/>
      <c r="C487" s="90"/>
      <c r="D487" s="90"/>
      <c r="E487" s="90"/>
      <c r="F487" s="90"/>
      <c r="G487" s="90"/>
      <c r="H487" s="90"/>
    </row>
    <row r="488" spans="1:8" ht="14.25" customHeight="1" x14ac:dyDescent="0.25">
      <c r="A488" s="90"/>
      <c r="B488" s="90"/>
      <c r="C488" s="90"/>
      <c r="D488" s="90"/>
      <c r="E488" s="90"/>
      <c r="F488" s="90"/>
      <c r="G488" s="90"/>
      <c r="H488" s="90"/>
    </row>
    <row r="489" spans="1:8" ht="14.25" customHeight="1" x14ac:dyDescent="0.25">
      <c r="A489" s="90"/>
      <c r="B489" s="90"/>
      <c r="C489" s="90"/>
      <c r="D489" s="90"/>
      <c r="E489" s="90"/>
      <c r="F489" s="90"/>
      <c r="G489" s="90"/>
      <c r="H489" s="90"/>
    </row>
    <row r="490" spans="1:8" ht="14.25" customHeight="1" x14ac:dyDescent="0.25">
      <c r="A490" s="90"/>
      <c r="B490" s="90"/>
      <c r="C490" s="90"/>
      <c r="D490" s="90"/>
      <c r="E490" s="90"/>
      <c r="F490" s="90"/>
      <c r="G490" s="90"/>
      <c r="H490" s="90"/>
    </row>
    <row r="491" spans="1:8" ht="14.25" customHeight="1" x14ac:dyDescent="0.25">
      <c r="A491" s="90"/>
      <c r="B491" s="90"/>
      <c r="C491" s="90"/>
      <c r="D491" s="90"/>
      <c r="E491" s="90"/>
      <c r="F491" s="90"/>
      <c r="G491" s="90"/>
      <c r="H491" s="90"/>
    </row>
    <row r="492" spans="1:8" ht="14.25" customHeight="1" x14ac:dyDescent="0.25">
      <c r="A492" s="90"/>
      <c r="B492" s="90"/>
      <c r="C492" s="90"/>
      <c r="D492" s="90"/>
      <c r="E492" s="90"/>
      <c r="F492" s="90"/>
      <c r="G492" s="90"/>
      <c r="H492" s="90"/>
    </row>
    <row r="493" spans="1:8" ht="14.25" customHeight="1" x14ac:dyDescent="0.25">
      <c r="A493" s="90"/>
      <c r="B493" s="90"/>
      <c r="C493" s="90"/>
      <c r="D493" s="90"/>
      <c r="E493" s="90"/>
      <c r="F493" s="90"/>
      <c r="G493" s="90"/>
      <c r="H493" s="90"/>
    </row>
    <row r="494" spans="1:8" ht="14.25" customHeight="1" x14ac:dyDescent="0.25">
      <c r="A494" s="90"/>
      <c r="B494" s="90"/>
      <c r="C494" s="90"/>
      <c r="D494" s="90"/>
      <c r="E494" s="90"/>
      <c r="F494" s="90"/>
      <c r="G494" s="90"/>
      <c r="H494" s="90"/>
    </row>
    <row r="495" spans="1:8" ht="14.25" customHeight="1" x14ac:dyDescent="0.25">
      <c r="A495" s="90"/>
      <c r="B495" s="90"/>
      <c r="C495" s="90"/>
      <c r="D495" s="90"/>
      <c r="E495" s="90"/>
      <c r="F495" s="90"/>
      <c r="G495" s="90"/>
      <c r="H495" s="90"/>
    </row>
    <row r="496" spans="1:8" ht="14.25" customHeight="1" x14ac:dyDescent="0.25">
      <c r="A496" s="90"/>
      <c r="B496" s="90"/>
      <c r="C496" s="90"/>
      <c r="D496" s="90"/>
      <c r="E496" s="90"/>
      <c r="F496" s="90"/>
      <c r="G496" s="90"/>
      <c r="H496" s="90"/>
    </row>
    <row r="497" spans="1:8" ht="14.25" customHeight="1" x14ac:dyDescent="0.25">
      <c r="A497" s="90"/>
      <c r="B497" s="90"/>
      <c r="C497" s="90"/>
      <c r="D497" s="90"/>
      <c r="E497" s="90"/>
      <c r="F497" s="90"/>
      <c r="G497" s="90"/>
      <c r="H497" s="90"/>
    </row>
    <row r="498" spans="1:8" ht="14.25" customHeight="1" x14ac:dyDescent="0.25">
      <c r="A498" s="90"/>
      <c r="B498" s="90"/>
      <c r="C498" s="90"/>
      <c r="D498" s="90"/>
      <c r="E498" s="90"/>
      <c r="F498" s="90"/>
      <c r="G498" s="90"/>
      <c r="H498" s="90"/>
    </row>
    <row r="499" spans="1:8" ht="14.25" customHeight="1" x14ac:dyDescent="0.25">
      <c r="A499" s="90"/>
      <c r="B499" s="90"/>
      <c r="C499" s="90"/>
      <c r="D499" s="90"/>
      <c r="E499" s="90"/>
      <c r="F499" s="90"/>
      <c r="G499" s="90"/>
      <c r="H499" s="90"/>
    </row>
    <row r="500" spans="1:8" ht="14.25" customHeight="1" x14ac:dyDescent="0.25">
      <c r="A500" s="90"/>
      <c r="B500" s="90"/>
      <c r="C500" s="90"/>
      <c r="D500" s="90"/>
      <c r="E500" s="90"/>
      <c r="F500" s="90"/>
      <c r="G500" s="90"/>
      <c r="H500" s="90"/>
    </row>
    <row r="501" spans="1:8" ht="14.25" customHeight="1" x14ac:dyDescent="0.25">
      <c r="A501" s="90"/>
      <c r="B501" s="90"/>
      <c r="C501" s="90"/>
      <c r="D501" s="90"/>
      <c r="E501" s="90"/>
      <c r="F501" s="90"/>
      <c r="G501" s="90"/>
      <c r="H501" s="90"/>
    </row>
    <row r="502" spans="1:8" ht="14.25" customHeight="1" x14ac:dyDescent="0.25">
      <c r="A502" s="90"/>
      <c r="B502" s="90"/>
      <c r="C502" s="90"/>
      <c r="D502" s="90"/>
      <c r="E502" s="90"/>
      <c r="F502" s="90"/>
      <c r="G502" s="90"/>
      <c r="H502" s="90"/>
    </row>
    <row r="503" spans="1:8" ht="14.25" customHeight="1" x14ac:dyDescent="0.25">
      <c r="A503" s="90"/>
      <c r="B503" s="90"/>
      <c r="C503" s="90"/>
      <c r="D503" s="90"/>
      <c r="E503" s="90"/>
      <c r="F503" s="90"/>
      <c r="G503" s="90"/>
      <c r="H503" s="90"/>
    </row>
    <row r="504" spans="1:8" ht="14.25" customHeight="1" x14ac:dyDescent="0.25">
      <c r="A504" s="90"/>
      <c r="B504" s="90"/>
      <c r="C504" s="90"/>
      <c r="D504" s="90"/>
      <c r="E504" s="90"/>
      <c r="F504" s="90"/>
      <c r="G504" s="90"/>
      <c r="H504" s="90"/>
    </row>
    <row r="505" spans="1:8" ht="14.25" customHeight="1" x14ac:dyDescent="0.25">
      <c r="A505" s="90"/>
      <c r="B505" s="90"/>
      <c r="C505" s="90"/>
      <c r="D505" s="90"/>
      <c r="E505" s="90"/>
      <c r="F505" s="90"/>
      <c r="G505" s="90"/>
      <c r="H505" s="90"/>
    </row>
    <row r="506" spans="1:8" ht="14.25" customHeight="1" x14ac:dyDescent="0.25">
      <c r="A506" s="90"/>
      <c r="B506" s="90"/>
      <c r="C506" s="90"/>
      <c r="D506" s="90"/>
      <c r="E506" s="90"/>
      <c r="F506" s="90"/>
      <c r="G506" s="90"/>
      <c r="H506" s="90"/>
    </row>
    <row r="507" spans="1:8" ht="14.25" customHeight="1" x14ac:dyDescent="0.25">
      <c r="A507" s="90"/>
      <c r="B507" s="90"/>
      <c r="C507" s="90"/>
      <c r="D507" s="90"/>
      <c r="E507" s="90"/>
      <c r="F507" s="90"/>
      <c r="G507" s="90"/>
      <c r="H507" s="90"/>
    </row>
    <row r="508" spans="1:8" ht="14.25" customHeight="1" x14ac:dyDescent="0.25">
      <c r="A508" s="90"/>
      <c r="B508" s="90"/>
      <c r="C508" s="90"/>
      <c r="D508" s="90"/>
      <c r="E508" s="90"/>
      <c r="F508" s="90"/>
      <c r="G508" s="90"/>
      <c r="H508" s="90"/>
    </row>
    <row r="509" spans="1:8" ht="14.25" customHeight="1" x14ac:dyDescent="0.25">
      <c r="A509" s="90"/>
      <c r="B509" s="90"/>
      <c r="C509" s="90"/>
      <c r="D509" s="90"/>
      <c r="E509" s="90"/>
      <c r="F509" s="90"/>
      <c r="G509" s="90"/>
      <c r="H509" s="90"/>
    </row>
    <row r="510" spans="1:8" ht="14.25" customHeight="1" x14ac:dyDescent="0.25">
      <c r="A510" s="90"/>
      <c r="B510" s="90"/>
      <c r="C510" s="90"/>
      <c r="D510" s="90"/>
      <c r="E510" s="90"/>
      <c r="F510" s="90"/>
      <c r="G510" s="90"/>
      <c r="H510" s="90"/>
    </row>
    <row r="511" spans="1:8" ht="14.25" customHeight="1" x14ac:dyDescent="0.25">
      <c r="A511" s="90"/>
      <c r="B511" s="90"/>
      <c r="C511" s="90"/>
      <c r="D511" s="90"/>
      <c r="E511" s="90"/>
      <c r="F511" s="90"/>
      <c r="G511" s="90"/>
      <c r="H511" s="90"/>
    </row>
    <row r="512" spans="1:8" ht="14.25" customHeight="1" x14ac:dyDescent="0.25">
      <c r="A512" s="90"/>
      <c r="B512" s="90"/>
      <c r="C512" s="90"/>
      <c r="D512" s="90"/>
      <c r="E512" s="90"/>
      <c r="F512" s="90"/>
      <c r="G512" s="90"/>
      <c r="H512" s="90"/>
    </row>
    <row r="513" spans="1:8" ht="14.25" customHeight="1" x14ac:dyDescent="0.25">
      <c r="A513" s="90"/>
      <c r="B513" s="90"/>
      <c r="C513" s="90"/>
      <c r="D513" s="90"/>
      <c r="E513" s="90"/>
      <c r="F513" s="90"/>
      <c r="G513" s="90"/>
      <c r="H513" s="90"/>
    </row>
    <row r="514" spans="1:8" ht="14.25" customHeight="1" x14ac:dyDescent="0.25">
      <c r="A514" s="90"/>
      <c r="B514" s="90"/>
      <c r="C514" s="90"/>
      <c r="D514" s="90"/>
      <c r="E514" s="90"/>
      <c r="F514" s="90"/>
      <c r="G514" s="90"/>
      <c r="H514" s="90"/>
    </row>
    <row r="515" spans="1:8" ht="14.25" customHeight="1" x14ac:dyDescent="0.25">
      <c r="A515" s="90"/>
      <c r="B515" s="90"/>
      <c r="C515" s="90"/>
      <c r="D515" s="90"/>
      <c r="E515" s="90"/>
      <c r="F515" s="90"/>
      <c r="G515" s="90"/>
      <c r="H515" s="90"/>
    </row>
    <row r="516" spans="1:8" ht="14.25" customHeight="1" x14ac:dyDescent="0.25">
      <c r="A516" s="90"/>
      <c r="B516" s="90"/>
      <c r="C516" s="90"/>
      <c r="D516" s="90"/>
      <c r="E516" s="90"/>
      <c r="F516" s="90"/>
      <c r="G516" s="90"/>
      <c r="H516" s="90"/>
    </row>
    <row r="517" spans="1:8" ht="14.25" customHeight="1" x14ac:dyDescent="0.25">
      <c r="A517" s="90"/>
      <c r="B517" s="90"/>
      <c r="C517" s="90"/>
      <c r="D517" s="90"/>
      <c r="E517" s="90"/>
      <c r="F517" s="90"/>
      <c r="G517" s="90"/>
      <c r="H517" s="90"/>
    </row>
    <row r="518" spans="1:8" ht="14.25" customHeight="1" x14ac:dyDescent="0.25">
      <c r="A518" s="90"/>
      <c r="B518" s="90"/>
      <c r="C518" s="90"/>
      <c r="D518" s="90"/>
      <c r="E518" s="90"/>
      <c r="F518" s="90"/>
      <c r="G518" s="90"/>
      <c r="H518" s="90"/>
    </row>
    <row r="519" spans="1:8" ht="14.25" customHeight="1" x14ac:dyDescent="0.25">
      <c r="A519" s="90"/>
      <c r="B519" s="90"/>
      <c r="C519" s="90"/>
      <c r="D519" s="90"/>
      <c r="E519" s="90"/>
      <c r="F519" s="90"/>
      <c r="G519" s="90"/>
      <c r="H519" s="90"/>
    </row>
    <row r="520" spans="1:8" ht="14.25" customHeight="1" x14ac:dyDescent="0.25">
      <c r="A520" s="90"/>
      <c r="B520" s="90"/>
      <c r="C520" s="90"/>
      <c r="D520" s="90"/>
      <c r="E520" s="90"/>
      <c r="F520" s="90"/>
      <c r="G520" s="90"/>
      <c r="H520" s="90"/>
    </row>
    <row r="521" spans="1:8" ht="14.25" customHeight="1" x14ac:dyDescent="0.25">
      <c r="A521" s="90"/>
      <c r="B521" s="90"/>
      <c r="C521" s="90"/>
      <c r="D521" s="90"/>
      <c r="E521" s="90"/>
      <c r="F521" s="90"/>
      <c r="G521" s="90"/>
      <c r="H521" s="90"/>
    </row>
    <row r="522" spans="1:8" ht="14.25" customHeight="1" x14ac:dyDescent="0.25">
      <c r="A522" s="90"/>
      <c r="B522" s="90"/>
      <c r="C522" s="90"/>
      <c r="D522" s="90"/>
      <c r="E522" s="90"/>
      <c r="F522" s="90"/>
      <c r="G522" s="90"/>
      <c r="H522" s="90"/>
    </row>
    <row r="523" spans="1:8" ht="14.25" customHeight="1" x14ac:dyDescent="0.25">
      <c r="A523" s="90"/>
      <c r="B523" s="90"/>
      <c r="C523" s="90"/>
      <c r="D523" s="90"/>
      <c r="E523" s="90"/>
      <c r="F523" s="90"/>
      <c r="G523" s="90"/>
      <c r="H523" s="90"/>
    </row>
    <row r="524" spans="1:8" ht="14.25" customHeight="1" x14ac:dyDescent="0.25">
      <c r="A524" s="90"/>
      <c r="B524" s="90"/>
      <c r="C524" s="90"/>
      <c r="D524" s="90"/>
      <c r="E524" s="90"/>
      <c r="F524" s="90"/>
      <c r="G524" s="90"/>
      <c r="H524" s="90"/>
    </row>
    <row r="525" spans="1:8" ht="14.25" customHeight="1" x14ac:dyDescent="0.25">
      <c r="A525" s="90"/>
      <c r="B525" s="90"/>
      <c r="C525" s="90"/>
      <c r="D525" s="90"/>
      <c r="E525" s="90"/>
      <c r="F525" s="90"/>
      <c r="G525" s="90"/>
      <c r="H525" s="90"/>
    </row>
    <row r="526" spans="1:8" ht="14.25" customHeight="1" x14ac:dyDescent="0.25">
      <c r="A526" s="90"/>
      <c r="B526" s="90"/>
      <c r="C526" s="90"/>
      <c r="D526" s="90"/>
      <c r="E526" s="90"/>
      <c r="F526" s="90"/>
      <c r="G526" s="90"/>
      <c r="H526" s="90"/>
    </row>
    <row r="527" spans="1:8" ht="14.25" customHeight="1" x14ac:dyDescent="0.25">
      <c r="A527" s="90"/>
      <c r="B527" s="90"/>
      <c r="C527" s="90"/>
      <c r="D527" s="90"/>
      <c r="E527" s="90"/>
      <c r="F527" s="90"/>
      <c r="G527" s="90"/>
      <c r="H527" s="90"/>
    </row>
    <row r="528" spans="1:8" ht="14.25" customHeight="1" x14ac:dyDescent="0.25">
      <c r="A528" s="90"/>
      <c r="B528" s="90"/>
      <c r="C528" s="90"/>
      <c r="D528" s="90"/>
      <c r="E528" s="90"/>
      <c r="F528" s="90"/>
      <c r="G528" s="90"/>
      <c r="H528" s="90"/>
    </row>
    <row r="529" spans="1:8" ht="14.25" customHeight="1" x14ac:dyDescent="0.25">
      <c r="A529" s="90"/>
      <c r="B529" s="90"/>
      <c r="C529" s="90"/>
      <c r="D529" s="90"/>
      <c r="E529" s="90"/>
      <c r="F529" s="90"/>
      <c r="G529" s="90"/>
      <c r="H529" s="90"/>
    </row>
    <row r="530" spans="1:8" ht="14.25" customHeight="1" x14ac:dyDescent="0.25">
      <c r="A530" s="90"/>
      <c r="B530" s="90"/>
      <c r="C530" s="90"/>
      <c r="D530" s="90"/>
      <c r="E530" s="90"/>
      <c r="F530" s="90"/>
      <c r="G530" s="90"/>
      <c r="H530" s="90"/>
    </row>
    <row r="531" spans="1:8" ht="14.25" customHeight="1" x14ac:dyDescent="0.25">
      <c r="A531" s="90"/>
      <c r="B531" s="90"/>
      <c r="C531" s="90"/>
      <c r="D531" s="90"/>
      <c r="E531" s="90"/>
      <c r="F531" s="90"/>
      <c r="G531" s="90"/>
      <c r="H531" s="90"/>
    </row>
    <row r="532" spans="1:8" ht="14.25" customHeight="1" x14ac:dyDescent="0.25">
      <c r="A532" s="90"/>
      <c r="B532" s="90"/>
      <c r="C532" s="90"/>
      <c r="D532" s="90"/>
      <c r="E532" s="90"/>
      <c r="F532" s="90"/>
      <c r="G532" s="90"/>
      <c r="H532" s="90"/>
    </row>
    <row r="533" spans="1:8" ht="14.25" customHeight="1" x14ac:dyDescent="0.25">
      <c r="A533" s="90"/>
      <c r="B533" s="90"/>
      <c r="C533" s="90"/>
      <c r="D533" s="90"/>
      <c r="E533" s="90"/>
      <c r="F533" s="90"/>
      <c r="G533" s="90"/>
      <c r="H533" s="90"/>
    </row>
    <row r="534" spans="1:8" ht="14.25" customHeight="1" x14ac:dyDescent="0.25">
      <c r="A534" s="90"/>
      <c r="B534" s="90"/>
      <c r="C534" s="90"/>
      <c r="D534" s="90"/>
      <c r="E534" s="90"/>
      <c r="F534" s="90"/>
      <c r="G534" s="90"/>
      <c r="H534" s="90"/>
    </row>
    <row r="535" spans="1:8" ht="14.25" customHeight="1" x14ac:dyDescent="0.25">
      <c r="A535" s="90"/>
      <c r="B535" s="90"/>
      <c r="C535" s="90"/>
      <c r="D535" s="90"/>
      <c r="E535" s="90"/>
      <c r="F535" s="90"/>
      <c r="G535" s="90"/>
      <c r="H535" s="90"/>
    </row>
    <row r="536" spans="1:8" ht="14.25" customHeight="1" x14ac:dyDescent="0.25">
      <c r="A536" s="90"/>
      <c r="B536" s="90"/>
      <c r="C536" s="90"/>
      <c r="D536" s="90"/>
      <c r="E536" s="90"/>
      <c r="F536" s="90"/>
      <c r="G536" s="90"/>
      <c r="H536" s="90"/>
    </row>
    <row r="537" spans="1:8" ht="14.25" customHeight="1" x14ac:dyDescent="0.25">
      <c r="A537" s="90"/>
      <c r="B537" s="90"/>
      <c r="C537" s="90"/>
      <c r="D537" s="90"/>
      <c r="E537" s="90"/>
      <c r="F537" s="90"/>
      <c r="G537" s="90"/>
      <c r="H537" s="90"/>
    </row>
    <row r="538" spans="1:8" ht="14.25" customHeight="1" x14ac:dyDescent="0.25">
      <c r="A538" s="90"/>
      <c r="B538" s="90"/>
      <c r="C538" s="90"/>
      <c r="D538" s="90"/>
      <c r="E538" s="90"/>
      <c r="F538" s="90"/>
      <c r="G538" s="90"/>
      <c r="H538" s="90"/>
    </row>
    <row r="539" spans="1:8" ht="14.25" customHeight="1" x14ac:dyDescent="0.25">
      <c r="A539" s="90"/>
      <c r="B539" s="90"/>
      <c r="C539" s="90"/>
      <c r="D539" s="90"/>
      <c r="E539" s="90"/>
      <c r="F539" s="90"/>
      <c r="G539" s="90"/>
      <c r="H539" s="90"/>
    </row>
    <row r="540" spans="1:8" ht="14.25" customHeight="1" x14ac:dyDescent="0.25">
      <c r="A540" s="90"/>
      <c r="B540" s="90"/>
      <c r="C540" s="90"/>
      <c r="D540" s="90"/>
      <c r="E540" s="90"/>
      <c r="F540" s="90"/>
      <c r="G540" s="90"/>
      <c r="H540" s="90"/>
    </row>
    <row r="541" spans="1:8" ht="14.25" customHeight="1" x14ac:dyDescent="0.25">
      <c r="A541" s="90"/>
      <c r="B541" s="90"/>
      <c r="C541" s="90"/>
      <c r="D541" s="90"/>
      <c r="E541" s="90"/>
      <c r="F541" s="90"/>
      <c r="G541" s="90"/>
      <c r="H541" s="90"/>
    </row>
    <row r="542" spans="1:8" ht="14.25" customHeight="1" x14ac:dyDescent="0.25">
      <c r="A542" s="90"/>
      <c r="B542" s="90"/>
      <c r="C542" s="90"/>
      <c r="D542" s="90"/>
      <c r="E542" s="90"/>
      <c r="F542" s="90"/>
      <c r="G542" s="90"/>
      <c r="H542" s="90"/>
    </row>
    <row r="543" spans="1:8" ht="14.25" customHeight="1" x14ac:dyDescent="0.25">
      <c r="A543" s="90"/>
      <c r="B543" s="90"/>
      <c r="C543" s="90"/>
      <c r="D543" s="90"/>
      <c r="E543" s="90"/>
      <c r="F543" s="90"/>
      <c r="G543" s="90"/>
      <c r="H543" s="90"/>
    </row>
    <row r="544" spans="1:8" ht="14.25" customHeight="1" x14ac:dyDescent="0.25">
      <c r="A544" s="90"/>
      <c r="B544" s="90"/>
      <c r="C544" s="90"/>
      <c r="D544" s="90"/>
      <c r="E544" s="90"/>
      <c r="F544" s="90"/>
      <c r="G544" s="90"/>
      <c r="H544" s="90"/>
    </row>
    <row r="545" spans="1:8" ht="14.25" customHeight="1" x14ac:dyDescent="0.25">
      <c r="A545" s="90"/>
      <c r="B545" s="90"/>
      <c r="C545" s="90"/>
      <c r="D545" s="90"/>
      <c r="E545" s="90"/>
      <c r="F545" s="90"/>
      <c r="G545" s="90"/>
      <c r="H545" s="90"/>
    </row>
    <row r="546" spans="1:8" ht="14.25" customHeight="1" x14ac:dyDescent="0.25">
      <c r="A546" s="90"/>
      <c r="B546" s="90"/>
      <c r="C546" s="90"/>
      <c r="D546" s="90"/>
      <c r="E546" s="90"/>
      <c r="F546" s="90"/>
      <c r="G546" s="90"/>
      <c r="H546" s="90"/>
    </row>
    <row r="547" spans="1:8" ht="14.25" customHeight="1" x14ac:dyDescent="0.25">
      <c r="A547" s="90"/>
      <c r="B547" s="90"/>
      <c r="C547" s="90"/>
      <c r="D547" s="90"/>
      <c r="E547" s="90"/>
      <c r="F547" s="90"/>
      <c r="G547" s="90"/>
      <c r="H547" s="90"/>
    </row>
    <row r="548" spans="1:8" ht="14.25" customHeight="1" x14ac:dyDescent="0.25">
      <c r="A548" s="90"/>
      <c r="B548" s="90"/>
      <c r="C548" s="90"/>
      <c r="D548" s="90"/>
      <c r="E548" s="90"/>
      <c r="F548" s="90"/>
      <c r="G548" s="90"/>
      <c r="H548" s="90"/>
    </row>
    <row r="549" spans="1:8" ht="14.25" customHeight="1" x14ac:dyDescent="0.25">
      <c r="A549" s="90"/>
      <c r="B549" s="90"/>
      <c r="C549" s="90"/>
      <c r="D549" s="90"/>
      <c r="E549" s="90"/>
      <c r="F549" s="90"/>
      <c r="G549" s="90"/>
      <c r="H549" s="90"/>
    </row>
    <row r="550" spans="1:8" ht="14.25" customHeight="1" x14ac:dyDescent="0.25">
      <c r="A550" s="90"/>
      <c r="B550" s="90"/>
      <c r="C550" s="90"/>
      <c r="D550" s="90"/>
      <c r="E550" s="90"/>
      <c r="F550" s="90"/>
      <c r="G550" s="90"/>
      <c r="H550" s="90"/>
    </row>
    <row r="551" spans="1:8" ht="14.25" customHeight="1" x14ac:dyDescent="0.25">
      <c r="A551" s="90"/>
      <c r="B551" s="90"/>
      <c r="C551" s="90"/>
      <c r="D551" s="90"/>
      <c r="E551" s="90"/>
      <c r="F551" s="90"/>
      <c r="G551" s="90"/>
      <c r="H551" s="90"/>
    </row>
    <row r="552" spans="1:8" ht="14.25" customHeight="1" x14ac:dyDescent="0.25">
      <c r="A552" s="90"/>
      <c r="B552" s="90"/>
      <c r="C552" s="90"/>
      <c r="D552" s="90"/>
      <c r="E552" s="90"/>
      <c r="F552" s="90"/>
      <c r="G552" s="90"/>
      <c r="H552" s="90"/>
    </row>
    <row r="553" spans="1:8" ht="14.25" customHeight="1" x14ac:dyDescent="0.25">
      <c r="A553" s="90"/>
      <c r="B553" s="90"/>
      <c r="C553" s="90"/>
      <c r="D553" s="90"/>
      <c r="E553" s="90"/>
      <c r="F553" s="90"/>
      <c r="G553" s="90"/>
      <c r="H553" s="90"/>
    </row>
    <row r="554" spans="1:8" ht="14.25" customHeight="1" x14ac:dyDescent="0.25">
      <c r="A554" s="90"/>
      <c r="B554" s="90"/>
      <c r="C554" s="90"/>
      <c r="D554" s="90"/>
      <c r="E554" s="90"/>
      <c r="F554" s="90"/>
      <c r="G554" s="90"/>
      <c r="H554" s="90"/>
    </row>
    <row r="555" spans="1:8" ht="14.25" customHeight="1" x14ac:dyDescent="0.25">
      <c r="A555" s="90"/>
      <c r="B555" s="90"/>
      <c r="C555" s="90"/>
      <c r="D555" s="90"/>
      <c r="E555" s="90"/>
      <c r="F555" s="90"/>
      <c r="G555" s="90"/>
      <c r="H555" s="90"/>
    </row>
    <row r="556" spans="1:8" ht="14.25" customHeight="1" x14ac:dyDescent="0.25">
      <c r="A556" s="90"/>
      <c r="B556" s="90"/>
      <c r="C556" s="90"/>
      <c r="D556" s="90"/>
      <c r="E556" s="90"/>
      <c r="F556" s="90"/>
      <c r="G556" s="90"/>
      <c r="H556" s="90"/>
    </row>
    <row r="557" spans="1:8" ht="14.25" customHeight="1" x14ac:dyDescent="0.25">
      <c r="A557" s="90"/>
      <c r="B557" s="90"/>
      <c r="C557" s="90"/>
      <c r="D557" s="90"/>
      <c r="E557" s="90"/>
      <c r="F557" s="90"/>
      <c r="G557" s="90"/>
      <c r="H557" s="90"/>
    </row>
    <row r="558" spans="1:8" ht="14.25" customHeight="1" x14ac:dyDescent="0.25">
      <c r="A558" s="90"/>
      <c r="B558" s="90"/>
      <c r="C558" s="90"/>
      <c r="D558" s="90"/>
      <c r="E558" s="90"/>
      <c r="F558" s="90"/>
      <c r="G558" s="90"/>
      <c r="H558" s="90"/>
    </row>
    <row r="559" spans="1:8" ht="14.25" customHeight="1" x14ac:dyDescent="0.25">
      <c r="A559" s="90"/>
      <c r="B559" s="90"/>
      <c r="C559" s="90"/>
      <c r="D559" s="90"/>
      <c r="E559" s="90"/>
      <c r="F559" s="90"/>
      <c r="G559" s="90"/>
      <c r="H559" s="90"/>
    </row>
    <row r="560" spans="1:8" ht="14.25" customHeight="1" x14ac:dyDescent="0.25">
      <c r="A560" s="90"/>
      <c r="B560" s="90"/>
      <c r="C560" s="90"/>
      <c r="D560" s="90"/>
      <c r="E560" s="90"/>
      <c r="F560" s="90"/>
      <c r="G560" s="90"/>
      <c r="H560" s="90"/>
    </row>
    <row r="561" spans="1:8" ht="14.25" customHeight="1" x14ac:dyDescent="0.25">
      <c r="A561" s="90"/>
      <c r="B561" s="90"/>
      <c r="C561" s="90"/>
      <c r="D561" s="90"/>
      <c r="E561" s="90"/>
      <c r="F561" s="90"/>
      <c r="G561" s="90"/>
      <c r="H561" s="90"/>
    </row>
    <row r="562" spans="1:8" ht="14.25" customHeight="1" x14ac:dyDescent="0.25">
      <c r="A562" s="90"/>
      <c r="B562" s="90"/>
      <c r="C562" s="90"/>
      <c r="D562" s="90"/>
      <c r="E562" s="90"/>
      <c r="F562" s="90"/>
      <c r="G562" s="90"/>
      <c r="H562" s="90"/>
    </row>
    <row r="563" spans="1:8" ht="14.25" customHeight="1" x14ac:dyDescent="0.25">
      <c r="A563" s="90"/>
      <c r="B563" s="90"/>
      <c r="C563" s="90"/>
      <c r="D563" s="90"/>
      <c r="E563" s="90"/>
      <c r="F563" s="90"/>
      <c r="G563" s="90"/>
      <c r="H563" s="90"/>
    </row>
    <row r="564" spans="1:8" ht="14.25" customHeight="1" x14ac:dyDescent="0.25">
      <c r="A564" s="90"/>
      <c r="B564" s="90"/>
      <c r="C564" s="90"/>
      <c r="D564" s="90"/>
      <c r="E564" s="90"/>
      <c r="F564" s="90"/>
      <c r="G564" s="90"/>
      <c r="H564" s="90"/>
    </row>
    <row r="565" spans="1:8" ht="14.25" customHeight="1" x14ac:dyDescent="0.25">
      <c r="A565" s="90"/>
      <c r="B565" s="90"/>
      <c r="C565" s="90"/>
      <c r="D565" s="90"/>
      <c r="E565" s="90"/>
      <c r="F565" s="90"/>
      <c r="G565" s="90"/>
      <c r="H565" s="90"/>
    </row>
    <row r="566" spans="1:8" ht="14.25" customHeight="1" x14ac:dyDescent="0.25">
      <c r="A566" s="90"/>
      <c r="B566" s="90"/>
      <c r="C566" s="90"/>
      <c r="D566" s="90"/>
      <c r="E566" s="90"/>
      <c r="F566" s="90"/>
      <c r="G566" s="90"/>
      <c r="H566" s="90"/>
    </row>
    <row r="567" spans="1:8" ht="14.25" customHeight="1" x14ac:dyDescent="0.25">
      <c r="A567" s="90"/>
      <c r="B567" s="90"/>
      <c r="C567" s="90"/>
      <c r="D567" s="90"/>
      <c r="E567" s="90"/>
      <c r="F567" s="90"/>
      <c r="G567" s="90"/>
      <c r="H567" s="90"/>
    </row>
    <row r="568" spans="1:8" ht="14.25" customHeight="1" x14ac:dyDescent="0.25">
      <c r="A568" s="90"/>
      <c r="B568" s="90"/>
      <c r="C568" s="90"/>
      <c r="D568" s="90"/>
      <c r="E568" s="90"/>
      <c r="F568" s="90"/>
      <c r="G568" s="90"/>
      <c r="H568" s="90"/>
    </row>
    <row r="569" spans="1:8" ht="14.25" customHeight="1" x14ac:dyDescent="0.25">
      <c r="A569" s="90"/>
      <c r="B569" s="90"/>
      <c r="C569" s="90"/>
      <c r="D569" s="90"/>
      <c r="E569" s="90"/>
      <c r="F569" s="90"/>
      <c r="G569" s="90"/>
      <c r="H569" s="90"/>
    </row>
    <row r="570" spans="1:8" ht="14.25" customHeight="1" x14ac:dyDescent="0.25">
      <c r="A570" s="90"/>
      <c r="B570" s="90"/>
      <c r="C570" s="90"/>
      <c r="D570" s="90"/>
      <c r="E570" s="90"/>
      <c r="F570" s="90"/>
      <c r="G570" s="90"/>
      <c r="H570" s="90"/>
    </row>
    <row r="571" spans="1:8" ht="14.25" customHeight="1" x14ac:dyDescent="0.25">
      <c r="A571" s="90"/>
      <c r="B571" s="90"/>
      <c r="C571" s="90"/>
      <c r="D571" s="90"/>
      <c r="E571" s="90"/>
      <c r="F571" s="90"/>
      <c r="G571" s="90"/>
      <c r="H571" s="90"/>
    </row>
    <row r="572" spans="1:8" ht="14.25" customHeight="1" x14ac:dyDescent="0.25">
      <c r="A572" s="90"/>
      <c r="B572" s="90"/>
      <c r="C572" s="90"/>
      <c r="D572" s="90"/>
      <c r="E572" s="90"/>
      <c r="F572" s="90"/>
      <c r="G572" s="90"/>
      <c r="H572" s="90"/>
    </row>
    <row r="573" spans="1:8" ht="14.25" customHeight="1" x14ac:dyDescent="0.25">
      <c r="A573" s="90"/>
      <c r="B573" s="90"/>
      <c r="C573" s="90"/>
      <c r="D573" s="90"/>
      <c r="E573" s="90"/>
      <c r="F573" s="90"/>
      <c r="G573" s="90"/>
      <c r="H573" s="90"/>
    </row>
    <row r="574" spans="1:8" ht="14.25" customHeight="1" x14ac:dyDescent="0.25">
      <c r="A574" s="90"/>
      <c r="B574" s="90"/>
      <c r="C574" s="90"/>
      <c r="D574" s="90"/>
      <c r="E574" s="90"/>
      <c r="F574" s="90"/>
      <c r="G574" s="90"/>
      <c r="H574" s="90"/>
    </row>
    <row r="575" spans="1:8" ht="14.25" customHeight="1" x14ac:dyDescent="0.25">
      <c r="A575" s="90"/>
      <c r="B575" s="90"/>
      <c r="C575" s="90"/>
      <c r="D575" s="90"/>
      <c r="E575" s="90"/>
      <c r="F575" s="90"/>
      <c r="G575" s="90"/>
      <c r="H575" s="90"/>
    </row>
    <row r="576" spans="1:8" ht="14.25" customHeight="1" x14ac:dyDescent="0.25">
      <c r="A576" s="90"/>
      <c r="B576" s="90"/>
      <c r="C576" s="90"/>
      <c r="D576" s="90"/>
      <c r="E576" s="90"/>
      <c r="F576" s="90"/>
      <c r="G576" s="90"/>
      <c r="H576" s="90"/>
    </row>
    <row r="577" spans="1:8" ht="14.25" customHeight="1" x14ac:dyDescent="0.25">
      <c r="A577" s="90"/>
      <c r="B577" s="90"/>
      <c r="C577" s="90"/>
      <c r="D577" s="90"/>
      <c r="E577" s="90"/>
      <c r="F577" s="90"/>
      <c r="G577" s="90"/>
      <c r="H577" s="90"/>
    </row>
    <row r="578" spans="1:8" ht="14.25" customHeight="1" x14ac:dyDescent="0.25">
      <c r="A578" s="90"/>
      <c r="B578" s="90"/>
      <c r="C578" s="90"/>
      <c r="D578" s="90"/>
      <c r="E578" s="90"/>
      <c r="F578" s="90"/>
      <c r="G578" s="90"/>
      <c r="H578" s="90"/>
    </row>
    <row r="579" spans="1:8" ht="14.25" customHeight="1" x14ac:dyDescent="0.25">
      <c r="A579" s="90"/>
      <c r="B579" s="90"/>
      <c r="C579" s="90"/>
      <c r="D579" s="90"/>
      <c r="E579" s="90"/>
      <c r="F579" s="90"/>
      <c r="G579" s="90"/>
      <c r="H579" s="90"/>
    </row>
    <row r="580" spans="1:8" ht="14.25" customHeight="1" x14ac:dyDescent="0.25">
      <c r="A580" s="90"/>
      <c r="B580" s="90"/>
      <c r="C580" s="90"/>
      <c r="D580" s="90"/>
      <c r="E580" s="90"/>
      <c r="F580" s="90"/>
      <c r="G580" s="90"/>
      <c r="H580" s="90"/>
    </row>
    <row r="581" spans="1:8" ht="14.25" customHeight="1" x14ac:dyDescent="0.25">
      <c r="A581" s="90"/>
      <c r="B581" s="90"/>
      <c r="C581" s="90"/>
      <c r="D581" s="90"/>
      <c r="E581" s="90"/>
      <c r="F581" s="90"/>
      <c r="G581" s="90"/>
      <c r="H581" s="90"/>
    </row>
    <row r="582" spans="1:8" ht="14.25" customHeight="1" x14ac:dyDescent="0.25">
      <c r="A582" s="90"/>
      <c r="B582" s="90"/>
      <c r="C582" s="90"/>
      <c r="D582" s="90"/>
      <c r="E582" s="90"/>
      <c r="F582" s="90"/>
      <c r="G582" s="90"/>
      <c r="H582" s="90"/>
    </row>
    <row r="583" spans="1:8" ht="14.25" customHeight="1" x14ac:dyDescent="0.25">
      <c r="A583" s="90"/>
      <c r="B583" s="90"/>
      <c r="C583" s="90"/>
      <c r="D583" s="90"/>
      <c r="E583" s="90"/>
      <c r="F583" s="90"/>
      <c r="G583" s="90"/>
      <c r="H583" s="90"/>
    </row>
    <row r="584" spans="1:8" ht="14.25" customHeight="1" x14ac:dyDescent="0.25">
      <c r="A584" s="90"/>
      <c r="B584" s="90"/>
      <c r="C584" s="90"/>
      <c r="D584" s="90"/>
      <c r="E584" s="90"/>
      <c r="F584" s="90"/>
      <c r="G584" s="90"/>
      <c r="H584" s="90"/>
    </row>
    <row r="585" spans="1:8" ht="14.25" customHeight="1" x14ac:dyDescent="0.25">
      <c r="A585" s="90"/>
      <c r="B585" s="90"/>
      <c r="C585" s="90"/>
      <c r="D585" s="90"/>
      <c r="E585" s="90"/>
      <c r="F585" s="90"/>
      <c r="G585" s="90"/>
      <c r="H585" s="90"/>
    </row>
    <row r="586" spans="1:8" ht="14.25" customHeight="1" x14ac:dyDescent="0.25">
      <c r="A586" s="90"/>
      <c r="B586" s="90"/>
      <c r="C586" s="90"/>
      <c r="D586" s="90"/>
      <c r="E586" s="90"/>
      <c r="F586" s="90"/>
      <c r="G586" s="90"/>
      <c r="H586" s="90"/>
    </row>
    <row r="587" spans="1:8" ht="14.25" customHeight="1" x14ac:dyDescent="0.25">
      <c r="A587" s="90"/>
      <c r="B587" s="90"/>
      <c r="C587" s="90"/>
      <c r="D587" s="90"/>
      <c r="E587" s="90"/>
      <c r="F587" s="90"/>
      <c r="G587" s="90"/>
      <c r="H587" s="90"/>
    </row>
    <row r="588" spans="1:8" ht="14.25" customHeight="1" x14ac:dyDescent="0.25">
      <c r="A588" s="90"/>
      <c r="B588" s="90"/>
      <c r="C588" s="90"/>
      <c r="D588" s="90"/>
      <c r="E588" s="90"/>
      <c r="F588" s="90"/>
      <c r="G588" s="90"/>
      <c r="H588" s="90"/>
    </row>
    <row r="589" spans="1:8" ht="14.25" customHeight="1" x14ac:dyDescent="0.25">
      <c r="A589" s="90"/>
      <c r="B589" s="90"/>
      <c r="C589" s="90"/>
      <c r="D589" s="90"/>
      <c r="E589" s="90"/>
      <c r="F589" s="90"/>
      <c r="G589" s="90"/>
      <c r="H589" s="90"/>
    </row>
    <row r="590" spans="1:8" ht="14.25" customHeight="1" x14ac:dyDescent="0.25">
      <c r="A590" s="90"/>
      <c r="B590" s="90"/>
      <c r="C590" s="90"/>
      <c r="D590" s="90"/>
      <c r="E590" s="90"/>
      <c r="F590" s="90"/>
      <c r="G590" s="90"/>
      <c r="H590" s="90"/>
    </row>
    <row r="591" spans="1:8" ht="14.25" customHeight="1" x14ac:dyDescent="0.25">
      <c r="A591" s="90"/>
      <c r="B591" s="90"/>
      <c r="C591" s="90"/>
      <c r="D591" s="90"/>
      <c r="E591" s="90"/>
      <c r="F591" s="90"/>
      <c r="G591" s="90"/>
      <c r="H591" s="90"/>
    </row>
    <row r="592" spans="1:8" ht="14.25" customHeight="1" x14ac:dyDescent="0.25">
      <c r="A592" s="90"/>
      <c r="B592" s="90"/>
      <c r="C592" s="90"/>
      <c r="D592" s="90"/>
      <c r="E592" s="90"/>
      <c r="F592" s="90"/>
      <c r="G592" s="90"/>
      <c r="H592" s="90"/>
    </row>
    <row r="593" spans="1:8" ht="14.25" customHeight="1" x14ac:dyDescent="0.25">
      <c r="A593" s="90"/>
      <c r="B593" s="90"/>
      <c r="C593" s="90"/>
      <c r="D593" s="90"/>
      <c r="E593" s="90"/>
      <c r="F593" s="90"/>
      <c r="G593" s="90"/>
      <c r="H593" s="90"/>
    </row>
    <row r="594" spans="1:8" ht="14.25" customHeight="1" x14ac:dyDescent="0.25">
      <c r="A594" s="90"/>
      <c r="B594" s="90"/>
      <c r="C594" s="90"/>
      <c r="D594" s="90"/>
      <c r="E594" s="90"/>
      <c r="F594" s="90"/>
      <c r="G594" s="90"/>
      <c r="H594" s="90"/>
    </row>
    <row r="595" spans="1:8" ht="14.25" customHeight="1" x14ac:dyDescent="0.25">
      <c r="A595" s="90"/>
      <c r="B595" s="90"/>
      <c r="C595" s="90"/>
      <c r="D595" s="90"/>
      <c r="E595" s="90"/>
      <c r="F595" s="90"/>
      <c r="G595" s="90"/>
      <c r="H595" s="90"/>
    </row>
    <row r="596" spans="1:8" ht="14.25" customHeight="1" x14ac:dyDescent="0.25">
      <c r="A596" s="90"/>
      <c r="B596" s="90"/>
      <c r="C596" s="90"/>
      <c r="D596" s="90"/>
      <c r="E596" s="90"/>
      <c r="F596" s="90"/>
      <c r="G596" s="90"/>
      <c r="H596" s="90"/>
    </row>
    <row r="597" spans="1:8" ht="14.25" customHeight="1" x14ac:dyDescent="0.25">
      <c r="A597" s="90"/>
      <c r="B597" s="90"/>
      <c r="C597" s="90"/>
      <c r="D597" s="90"/>
      <c r="E597" s="90"/>
      <c r="F597" s="90"/>
      <c r="G597" s="90"/>
      <c r="H597" s="90"/>
    </row>
    <row r="598" spans="1:8" ht="14.25" customHeight="1" x14ac:dyDescent="0.25">
      <c r="A598" s="90"/>
      <c r="B598" s="90"/>
      <c r="C598" s="90"/>
      <c r="D598" s="90"/>
      <c r="E598" s="90"/>
      <c r="F598" s="90"/>
      <c r="G598" s="90"/>
      <c r="H598" s="90"/>
    </row>
    <row r="599" spans="1:8" ht="14.25" customHeight="1" x14ac:dyDescent="0.25">
      <c r="A599" s="90"/>
      <c r="B599" s="90"/>
      <c r="C599" s="90"/>
      <c r="D599" s="90"/>
      <c r="E599" s="90"/>
      <c r="F599" s="90"/>
      <c r="G599" s="90"/>
      <c r="H599" s="90"/>
    </row>
    <row r="600" spans="1:8" ht="14.25" customHeight="1" x14ac:dyDescent="0.25">
      <c r="A600" s="90"/>
      <c r="B600" s="90"/>
      <c r="C600" s="90"/>
      <c r="D600" s="90"/>
      <c r="E600" s="90"/>
      <c r="F600" s="90"/>
      <c r="G600" s="90"/>
      <c r="H600" s="90"/>
    </row>
    <row r="601" spans="1:8" ht="14.25" customHeight="1" x14ac:dyDescent="0.25">
      <c r="A601" s="90"/>
      <c r="B601" s="90"/>
      <c r="C601" s="90"/>
      <c r="D601" s="90"/>
      <c r="E601" s="90"/>
      <c r="F601" s="90"/>
      <c r="G601" s="90"/>
      <c r="H601" s="90"/>
    </row>
    <row r="602" spans="1:8" ht="14.25" customHeight="1" x14ac:dyDescent="0.25">
      <c r="A602" s="90"/>
      <c r="B602" s="90"/>
      <c r="C602" s="90"/>
      <c r="D602" s="90"/>
      <c r="E602" s="90"/>
      <c r="F602" s="90"/>
      <c r="G602" s="90"/>
      <c r="H602" s="90"/>
    </row>
    <row r="603" spans="1:8" ht="14.25" customHeight="1" x14ac:dyDescent="0.25">
      <c r="A603" s="90"/>
      <c r="B603" s="90"/>
      <c r="C603" s="90"/>
      <c r="D603" s="90"/>
      <c r="E603" s="90"/>
      <c r="F603" s="90"/>
      <c r="G603" s="90"/>
      <c r="H603" s="90"/>
    </row>
    <row r="604" spans="1:8" ht="14.25" customHeight="1" x14ac:dyDescent="0.25">
      <c r="A604" s="90"/>
      <c r="B604" s="90"/>
      <c r="C604" s="90"/>
      <c r="D604" s="90"/>
      <c r="E604" s="90"/>
      <c r="F604" s="90"/>
      <c r="G604" s="90"/>
      <c r="H604" s="90"/>
    </row>
    <row r="605" spans="1:8" ht="14.25" customHeight="1" x14ac:dyDescent="0.25">
      <c r="A605" s="90"/>
      <c r="B605" s="90"/>
      <c r="C605" s="90"/>
      <c r="D605" s="90"/>
      <c r="E605" s="90"/>
      <c r="F605" s="90"/>
      <c r="G605" s="90"/>
      <c r="H605" s="90"/>
    </row>
    <row r="606" spans="1:8" ht="14.25" customHeight="1" x14ac:dyDescent="0.25">
      <c r="A606" s="90"/>
      <c r="B606" s="90"/>
      <c r="C606" s="90"/>
      <c r="D606" s="90"/>
      <c r="E606" s="90"/>
      <c r="F606" s="90"/>
      <c r="G606" s="90"/>
      <c r="H606" s="90"/>
    </row>
    <row r="607" spans="1:8" ht="14.25" customHeight="1" x14ac:dyDescent="0.25">
      <c r="A607" s="90"/>
      <c r="B607" s="90"/>
      <c r="C607" s="90"/>
      <c r="D607" s="90"/>
      <c r="E607" s="90"/>
      <c r="F607" s="90"/>
      <c r="G607" s="90"/>
      <c r="H607" s="90"/>
    </row>
    <row r="608" spans="1:8" ht="14.25" customHeight="1" x14ac:dyDescent="0.25">
      <c r="A608" s="90"/>
      <c r="B608" s="90"/>
      <c r="C608" s="90"/>
      <c r="D608" s="90"/>
      <c r="E608" s="90"/>
      <c r="F608" s="90"/>
      <c r="G608" s="90"/>
      <c r="H608" s="90"/>
    </row>
    <row r="609" spans="1:8" ht="14.25" customHeight="1" x14ac:dyDescent="0.25">
      <c r="A609" s="90"/>
      <c r="B609" s="90"/>
      <c r="C609" s="90"/>
      <c r="D609" s="90"/>
      <c r="E609" s="90"/>
      <c r="F609" s="90"/>
      <c r="G609" s="90"/>
      <c r="H609" s="90"/>
    </row>
    <row r="610" spans="1:8" ht="14.25" customHeight="1" x14ac:dyDescent="0.25">
      <c r="A610" s="90"/>
      <c r="B610" s="90"/>
      <c r="C610" s="90"/>
      <c r="D610" s="90"/>
      <c r="E610" s="90"/>
      <c r="F610" s="90"/>
      <c r="G610" s="90"/>
      <c r="H610" s="90"/>
    </row>
    <row r="611" spans="1:8" ht="14.25" customHeight="1" x14ac:dyDescent="0.25">
      <c r="A611" s="90"/>
      <c r="B611" s="90"/>
      <c r="C611" s="90"/>
      <c r="D611" s="90"/>
      <c r="E611" s="90"/>
      <c r="F611" s="90"/>
      <c r="G611" s="90"/>
      <c r="H611" s="90"/>
    </row>
    <row r="612" spans="1:8" ht="14.25" customHeight="1" x14ac:dyDescent="0.25">
      <c r="A612" s="90"/>
      <c r="B612" s="90"/>
      <c r="C612" s="90"/>
      <c r="D612" s="90"/>
      <c r="E612" s="90"/>
      <c r="F612" s="90"/>
      <c r="G612" s="90"/>
      <c r="H612" s="90"/>
    </row>
    <row r="613" spans="1:8" ht="14.25" customHeight="1" x14ac:dyDescent="0.25">
      <c r="A613" s="90"/>
      <c r="B613" s="90"/>
      <c r="C613" s="90"/>
      <c r="D613" s="90"/>
      <c r="E613" s="90"/>
      <c r="F613" s="90"/>
      <c r="G613" s="90"/>
      <c r="H613" s="90"/>
    </row>
    <row r="614" spans="1:8" ht="14.25" customHeight="1" x14ac:dyDescent="0.25">
      <c r="A614" s="90"/>
      <c r="B614" s="90"/>
      <c r="C614" s="90"/>
      <c r="D614" s="90"/>
      <c r="E614" s="90"/>
      <c r="F614" s="90"/>
      <c r="G614" s="90"/>
      <c r="H614" s="90"/>
    </row>
    <row r="615" spans="1:8" ht="14.25" customHeight="1" x14ac:dyDescent="0.25">
      <c r="A615" s="90"/>
      <c r="B615" s="90"/>
      <c r="C615" s="90"/>
      <c r="D615" s="90"/>
      <c r="E615" s="90"/>
      <c r="F615" s="90"/>
      <c r="G615" s="90"/>
      <c r="H615" s="90"/>
    </row>
    <row r="616" spans="1:8" ht="14.25" customHeight="1" x14ac:dyDescent="0.25">
      <c r="A616" s="90"/>
      <c r="B616" s="90"/>
      <c r="C616" s="90"/>
      <c r="D616" s="90"/>
      <c r="E616" s="90"/>
      <c r="F616" s="90"/>
      <c r="G616" s="90"/>
      <c r="H616" s="90"/>
    </row>
    <row r="617" spans="1:8" ht="14.25" customHeight="1" x14ac:dyDescent="0.25">
      <c r="A617" s="90"/>
      <c r="B617" s="90"/>
      <c r="C617" s="90"/>
      <c r="D617" s="90"/>
      <c r="E617" s="90"/>
      <c r="F617" s="90"/>
      <c r="G617" s="90"/>
      <c r="H617" s="90"/>
    </row>
    <row r="618" spans="1:8" ht="14.25" customHeight="1" x14ac:dyDescent="0.25">
      <c r="A618" s="90"/>
      <c r="B618" s="90"/>
      <c r="C618" s="90"/>
      <c r="D618" s="90"/>
      <c r="E618" s="90"/>
      <c r="F618" s="90"/>
      <c r="G618" s="90"/>
      <c r="H618" s="90"/>
    </row>
    <row r="619" spans="1:8" ht="14.25" customHeight="1" x14ac:dyDescent="0.25">
      <c r="A619" s="90"/>
      <c r="B619" s="90"/>
      <c r="C619" s="90"/>
      <c r="D619" s="90"/>
      <c r="E619" s="90"/>
      <c r="F619" s="90"/>
      <c r="G619" s="90"/>
      <c r="H619" s="90"/>
    </row>
    <row r="620" spans="1:8" ht="14.25" customHeight="1" x14ac:dyDescent="0.25">
      <c r="A620" s="90"/>
      <c r="B620" s="90"/>
      <c r="C620" s="90"/>
      <c r="D620" s="90"/>
      <c r="E620" s="90"/>
      <c r="F620" s="90"/>
      <c r="G620" s="90"/>
      <c r="H620" s="90"/>
    </row>
    <row r="621" spans="1:8" ht="14.25" customHeight="1" x14ac:dyDescent="0.25">
      <c r="A621" s="90"/>
      <c r="B621" s="90"/>
      <c r="C621" s="90"/>
      <c r="D621" s="90"/>
      <c r="E621" s="90"/>
      <c r="F621" s="90"/>
      <c r="G621" s="90"/>
      <c r="H621" s="90"/>
    </row>
    <row r="622" spans="1:8" ht="14.25" customHeight="1" x14ac:dyDescent="0.25">
      <c r="A622" s="90"/>
      <c r="B622" s="90"/>
      <c r="C622" s="90"/>
      <c r="D622" s="90"/>
      <c r="E622" s="90"/>
      <c r="F622" s="90"/>
      <c r="G622" s="90"/>
      <c r="H622" s="90"/>
    </row>
    <row r="623" spans="1:8" ht="14.25" customHeight="1" x14ac:dyDescent="0.25">
      <c r="A623" s="90"/>
      <c r="B623" s="90"/>
      <c r="C623" s="90"/>
      <c r="D623" s="90"/>
      <c r="E623" s="90"/>
      <c r="F623" s="90"/>
      <c r="G623" s="90"/>
      <c r="H623" s="90"/>
    </row>
    <row r="624" spans="1:8" ht="14.25" customHeight="1" x14ac:dyDescent="0.25">
      <c r="A624" s="90"/>
      <c r="B624" s="90"/>
      <c r="C624" s="90"/>
      <c r="D624" s="90"/>
      <c r="E624" s="90"/>
      <c r="F624" s="90"/>
      <c r="G624" s="90"/>
      <c r="H624" s="90"/>
    </row>
    <row r="625" spans="1:8" ht="14.25" customHeight="1" x14ac:dyDescent="0.25">
      <c r="A625" s="90"/>
      <c r="B625" s="90"/>
      <c r="C625" s="90"/>
      <c r="D625" s="90"/>
      <c r="E625" s="90"/>
      <c r="F625" s="90"/>
      <c r="G625" s="90"/>
      <c r="H625" s="90"/>
    </row>
    <row r="626" spans="1:8" ht="14.25" customHeight="1" x14ac:dyDescent="0.25">
      <c r="A626" s="90"/>
      <c r="B626" s="90"/>
      <c r="C626" s="90"/>
      <c r="D626" s="90"/>
      <c r="E626" s="90"/>
      <c r="F626" s="90"/>
      <c r="G626" s="90"/>
      <c r="H626" s="90"/>
    </row>
    <row r="627" spans="1:8" ht="14.25" customHeight="1" x14ac:dyDescent="0.25">
      <c r="A627" s="90"/>
      <c r="B627" s="90"/>
      <c r="C627" s="90"/>
      <c r="D627" s="90"/>
      <c r="E627" s="90"/>
      <c r="F627" s="90"/>
      <c r="G627" s="90"/>
      <c r="H627" s="90"/>
    </row>
    <row r="628" spans="1:8" ht="14.25" customHeight="1" x14ac:dyDescent="0.25">
      <c r="A628" s="90"/>
      <c r="B628" s="90"/>
      <c r="C628" s="90"/>
      <c r="D628" s="90"/>
      <c r="E628" s="90"/>
      <c r="F628" s="90"/>
      <c r="G628" s="90"/>
      <c r="H628" s="90"/>
    </row>
    <row r="629" spans="1:8" ht="14.25" customHeight="1" x14ac:dyDescent="0.25">
      <c r="A629" s="90"/>
      <c r="B629" s="90"/>
      <c r="C629" s="90"/>
      <c r="D629" s="90"/>
      <c r="E629" s="90"/>
      <c r="F629" s="90"/>
      <c r="G629" s="90"/>
      <c r="H629" s="90"/>
    </row>
    <row r="630" spans="1:8" ht="14.25" customHeight="1" x14ac:dyDescent="0.25">
      <c r="A630" s="90"/>
      <c r="B630" s="90"/>
      <c r="C630" s="90"/>
      <c r="D630" s="90"/>
      <c r="E630" s="90"/>
      <c r="F630" s="90"/>
      <c r="G630" s="90"/>
      <c r="H630" s="90"/>
    </row>
    <row r="631" spans="1:8" ht="14.25" customHeight="1" x14ac:dyDescent="0.25">
      <c r="A631" s="90"/>
      <c r="B631" s="90"/>
      <c r="C631" s="90"/>
      <c r="D631" s="90"/>
      <c r="E631" s="90"/>
      <c r="F631" s="90"/>
      <c r="G631" s="90"/>
      <c r="H631" s="90"/>
    </row>
    <row r="632" spans="1:8" ht="14.25" customHeight="1" x14ac:dyDescent="0.25">
      <c r="A632" s="90"/>
      <c r="B632" s="90"/>
      <c r="C632" s="90"/>
      <c r="D632" s="90"/>
      <c r="E632" s="90"/>
      <c r="F632" s="90"/>
      <c r="G632" s="90"/>
      <c r="H632" s="90"/>
    </row>
    <row r="633" spans="1:8" ht="14.25" customHeight="1" x14ac:dyDescent="0.25">
      <c r="A633" s="90"/>
      <c r="B633" s="90"/>
      <c r="C633" s="90"/>
      <c r="D633" s="90"/>
      <c r="E633" s="90"/>
      <c r="F633" s="90"/>
      <c r="G633" s="90"/>
      <c r="H633" s="90"/>
    </row>
    <row r="634" spans="1:8" ht="14.25" customHeight="1" x14ac:dyDescent="0.25">
      <c r="A634" s="90"/>
      <c r="B634" s="90"/>
      <c r="C634" s="90"/>
      <c r="D634" s="90"/>
      <c r="E634" s="90"/>
      <c r="F634" s="90"/>
      <c r="G634" s="90"/>
      <c r="H634" s="90"/>
    </row>
    <row r="635" spans="1:8" ht="14.25" customHeight="1" x14ac:dyDescent="0.25">
      <c r="A635" s="90"/>
      <c r="B635" s="90"/>
      <c r="C635" s="90"/>
      <c r="D635" s="90"/>
      <c r="E635" s="90"/>
      <c r="F635" s="90"/>
      <c r="G635" s="90"/>
      <c r="H635" s="90"/>
    </row>
    <row r="636" spans="1:8" ht="14.25" customHeight="1" x14ac:dyDescent="0.25">
      <c r="A636" s="90"/>
      <c r="B636" s="90"/>
      <c r="C636" s="90"/>
      <c r="D636" s="90"/>
      <c r="E636" s="90"/>
      <c r="F636" s="90"/>
      <c r="G636" s="90"/>
      <c r="H636" s="90"/>
    </row>
    <row r="637" spans="1:8" ht="14.25" customHeight="1" x14ac:dyDescent="0.25">
      <c r="A637" s="90"/>
      <c r="B637" s="90"/>
      <c r="C637" s="90"/>
      <c r="D637" s="90"/>
      <c r="E637" s="90"/>
      <c r="F637" s="90"/>
      <c r="G637" s="90"/>
      <c r="H637" s="90"/>
    </row>
    <row r="638" spans="1:8" ht="14.25" customHeight="1" x14ac:dyDescent="0.25">
      <c r="A638" s="90"/>
      <c r="B638" s="90"/>
      <c r="C638" s="90"/>
      <c r="D638" s="90"/>
      <c r="E638" s="90"/>
      <c r="F638" s="90"/>
      <c r="G638" s="90"/>
      <c r="H638" s="90"/>
    </row>
    <row r="639" spans="1:8" ht="14.25" customHeight="1" x14ac:dyDescent="0.25">
      <c r="A639" s="90"/>
      <c r="B639" s="90"/>
      <c r="C639" s="90"/>
      <c r="D639" s="90"/>
      <c r="E639" s="90"/>
      <c r="F639" s="90"/>
      <c r="G639" s="90"/>
      <c r="H639" s="90"/>
    </row>
    <row r="640" spans="1:8" ht="14.25" customHeight="1" x14ac:dyDescent="0.25">
      <c r="A640" s="90"/>
      <c r="B640" s="90"/>
      <c r="C640" s="90"/>
      <c r="D640" s="90"/>
      <c r="E640" s="90"/>
      <c r="F640" s="90"/>
      <c r="G640" s="90"/>
      <c r="H640" s="90"/>
    </row>
    <row r="641" spans="1:8" ht="14.25" customHeight="1" x14ac:dyDescent="0.25">
      <c r="A641" s="90"/>
      <c r="B641" s="90"/>
      <c r="C641" s="90"/>
      <c r="D641" s="90"/>
      <c r="E641" s="90"/>
      <c r="F641" s="90"/>
      <c r="G641" s="90"/>
      <c r="H641" s="90"/>
    </row>
    <row r="642" spans="1:8" ht="14.25" customHeight="1" x14ac:dyDescent="0.25">
      <c r="A642" s="90"/>
      <c r="B642" s="90"/>
      <c r="C642" s="90"/>
      <c r="D642" s="90"/>
      <c r="E642" s="90"/>
      <c r="F642" s="90"/>
      <c r="G642" s="90"/>
      <c r="H642" s="90"/>
    </row>
    <row r="643" spans="1:8" ht="14.25" customHeight="1" x14ac:dyDescent="0.25">
      <c r="A643" s="90"/>
      <c r="B643" s="90"/>
      <c r="C643" s="90"/>
      <c r="D643" s="90"/>
      <c r="E643" s="90"/>
      <c r="F643" s="90"/>
      <c r="G643" s="90"/>
      <c r="H643" s="90"/>
    </row>
    <row r="644" spans="1:8" ht="14.25" customHeight="1" x14ac:dyDescent="0.25">
      <c r="A644" s="90"/>
      <c r="B644" s="90"/>
      <c r="C644" s="90"/>
      <c r="D644" s="90"/>
      <c r="E644" s="90"/>
      <c r="F644" s="90"/>
      <c r="G644" s="90"/>
      <c r="H644" s="90"/>
    </row>
    <row r="645" spans="1:8" ht="14.25" customHeight="1" x14ac:dyDescent="0.25">
      <c r="A645" s="90"/>
      <c r="B645" s="90"/>
      <c r="C645" s="90"/>
      <c r="D645" s="90"/>
      <c r="E645" s="90"/>
      <c r="F645" s="90"/>
      <c r="G645" s="90"/>
      <c r="H645" s="90"/>
    </row>
    <row r="646" spans="1:8" ht="14.25" customHeight="1" x14ac:dyDescent="0.25">
      <c r="A646" s="90"/>
      <c r="B646" s="90"/>
      <c r="C646" s="90"/>
      <c r="D646" s="90"/>
      <c r="E646" s="90"/>
      <c r="F646" s="90"/>
      <c r="G646" s="90"/>
      <c r="H646" s="90"/>
    </row>
    <row r="647" spans="1:8" ht="14.25" customHeight="1" x14ac:dyDescent="0.25">
      <c r="A647" s="90"/>
      <c r="B647" s="90"/>
      <c r="C647" s="90"/>
      <c r="D647" s="90"/>
      <c r="E647" s="90"/>
      <c r="F647" s="90"/>
      <c r="G647" s="90"/>
      <c r="H647" s="90"/>
    </row>
    <row r="648" spans="1:8" ht="14.25" customHeight="1" x14ac:dyDescent="0.25">
      <c r="A648" s="90"/>
      <c r="B648" s="90"/>
      <c r="C648" s="90"/>
      <c r="D648" s="90"/>
      <c r="E648" s="90"/>
      <c r="F648" s="90"/>
      <c r="G648" s="90"/>
      <c r="H648" s="90"/>
    </row>
    <row r="649" spans="1:8" ht="14.25" customHeight="1" x14ac:dyDescent="0.25">
      <c r="A649" s="90"/>
      <c r="B649" s="90"/>
      <c r="C649" s="90"/>
      <c r="D649" s="90"/>
      <c r="E649" s="90"/>
      <c r="F649" s="90"/>
      <c r="G649" s="90"/>
      <c r="H649" s="90"/>
    </row>
    <row r="650" spans="1:8" ht="14.25" customHeight="1" x14ac:dyDescent="0.25">
      <c r="A650" s="90"/>
      <c r="B650" s="90"/>
      <c r="C650" s="90"/>
      <c r="D650" s="90"/>
      <c r="E650" s="90"/>
      <c r="F650" s="90"/>
      <c r="G650" s="90"/>
      <c r="H650" s="90"/>
    </row>
    <row r="651" spans="1:8" ht="14.25" customHeight="1" x14ac:dyDescent="0.25">
      <c r="A651" s="90"/>
      <c r="B651" s="90"/>
      <c r="C651" s="90"/>
      <c r="D651" s="90"/>
      <c r="E651" s="90"/>
      <c r="F651" s="90"/>
      <c r="G651" s="90"/>
      <c r="H651" s="90"/>
    </row>
    <row r="652" spans="1:8" ht="14.25" customHeight="1" x14ac:dyDescent="0.25">
      <c r="A652" s="90"/>
      <c r="B652" s="90"/>
      <c r="C652" s="90"/>
      <c r="D652" s="90"/>
      <c r="E652" s="90"/>
      <c r="F652" s="90"/>
      <c r="G652" s="90"/>
      <c r="H652" s="90"/>
    </row>
    <row r="653" spans="1:8" ht="14.25" customHeight="1" x14ac:dyDescent="0.25">
      <c r="A653" s="90"/>
      <c r="B653" s="90"/>
      <c r="C653" s="90"/>
      <c r="D653" s="90"/>
      <c r="E653" s="90"/>
      <c r="F653" s="90"/>
      <c r="G653" s="90"/>
      <c r="H653" s="90"/>
    </row>
    <row r="654" spans="1:8" ht="14.25" customHeight="1" x14ac:dyDescent="0.25">
      <c r="A654" s="90"/>
      <c r="B654" s="90"/>
      <c r="C654" s="90"/>
      <c r="D654" s="90"/>
      <c r="E654" s="90"/>
      <c r="F654" s="90"/>
      <c r="G654" s="90"/>
      <c r="H654" s="90"/>
    </row>
    <row r="655" spans="1:8" ht="14.25" customHeight="1" x14ac:dyDescent="0.25">
      <c r="A655" s="90"/>
      <c r="B655" s="90"/>
      <c r="C655" s="90"/>
      <c r="D655" s="90"/>
      <c r="E655" s="90"/>
      <c r="F655" s="90"/>
      <c r="G655" s="90"/>
      <c r="H655" s="90"/>
    </row>
    <row r="656" spans="1:8" ht="14.25" customHeight="1" x14ac:dyDescent="0.25">
      <c r="A656" s="90"/>
      <c r="B656" s="90"/>
      <c r="C656" s="90"/>
      <c r="D656" s="90"/>
      <c r="E656" s="90"/>
      <c r="F656" s="90"/>
      <c r="G656" s="90"/>
      <c r="H656" s="90"/>
    </row>
    <row r="657" spans="1:8" ht="14.25" customHeight="1" x14ac:dyDescent="0.25">
      <c r="A657" s="90"/>
      <c r="B657" s="90"/>
      <c r="C657" s="90"/>
      <c r="D657" s="90"/>
      <c r="E657" s="90"/>
      <c r="F657" s="90"/>
      <c r="G657" s="90"/>
      <c r="H657" s="90"/>
    </row>
    <row r="658" spans="1:8" ht="14.25" customHeight="1" x14ac:dyDescent="0.25">
      <c r="A658" s="90"/>
      <c r="B658" s="90"/>
      <c r="C658" s="90"/>
      <c r="D658" s="90"/>
      <c r="E658" s="90"/>
      <c r="F658" s="90"/>
      <c r="G658" s="90"/>
      <c r="H658" s="90"/>
    </row>
    <row r="659" spans="1:8" ht="14.25" customHeight="1" x14ac:dyDescent="0.25">
      <c r="A659" s="90"/>
      <c r="B659" s="90"/>
      <c r="C659" s="90"/>
      <c r="D659" s="90"/>
      <c r="E659" s="90"/>
      <c r="F659" s="90"/>
      <c r="G659" s="90"/>
      <c r="H659" s="90"/>
    </row>
    <row r="660" spans="1:8" ht="14.25" customHeight="1" x14ac:dyDescent="0.25">
      <c r="A660" s="90"/>
      <c r="B660" s="90"/>
      <c r="C660" s="90"/>
      <c r="D660" s="90"/>
      <c r="E660" s="90"/>
      <c r="F660" s="90"/>
      <c r="G660" s="90"/>
      <c r="H660" s="90"/>
    </row>
    <row r="661" spans="1:8" ht="14.25" customHeight="1" x14ac:dyDescent="0.25">
      <c r="A661" s="90"/>
      <c r="B661" s="90"/>
      <c r="C661" s="90"/>
      <c r="D661" s="90"/>
      <c r="E661" s="90"/>
      <c r="F661" s="90"/>
      <c r="G661" s="90"/>
      <c r="H661" s="90"/>
    </row>
    <row r="662" spans="1:8" ht="14.25" customHeight="1" x14ac:dyDescent="0.25">
      <c r="A662" s="90"/>
      <c r="B662" s="90"/>
      <c r="C662" s="90"/>
      <c r="D662" s="90"/>
      <c r="E662" s="90"/>
      <c r="F662" s="90"/>
      <c r="G662" s="90"/>
      <c r="H662" s="90"/>
    </row>
    <row r="663" spans="1:8" ht="14.25" customHeight="1" x14ac:dyDescent="0.25">
      <c r="A663" s="90"/>
      <c r="B663" s="90"/>
      <c r="C663" s="90"/>
      <c r="D663" s="90"/>
      <c r="E663" s="90"/>
      <c r="F663" s="90"/>
      <c r="G663" s="90"/>
      <c r="H663" s="90"/>
    </row>
    <row r="664" spans="1:8" ht="14.25" customHeight="1" x14ac:dyDescent="0.25">
      <c r="A664" s="90"/>
      <c r="B664" s="90"/>
      <c r="C664" s="90"/>
      <c r="D664" s="90"/>
      <c r="E664" s="90"/>
      <c r="F664" s="90"/>
      <c r="G664" s="90"/>
      <c r="H664" s="90"/>
    </row>
    <row r="665" spans="1:8" ht="14.25" customHeight="1" x14ac:dyDescent="0.25">
      <c r="A665" s="90"/>
      <c r="B665" s="90"/>
      <c r="C665" s="90"/>
      <c r="D665" s="90"/>
      <c r="E665" s="90"/>
      <c r="F665" s="90"/>
      <c r="G665" s="90"/>
      <c r="H665" s="90"/>
    </row>
    <row r="666" spans="1:8" ht="14.25" customHeight="1" x14ac:dyDescent="0.25">
      <c r="A666" s="90"/>
      <c r="B666" s="90"/>
      <c r="C666" s="90"/>
      <c r="D666" s="90"/>
      <c r="E666" s="90"/>
      <c r="F666" s="90"/>
      <c r="G666" s="90"/>
      <c r="H666" s="90"/>
    </row>
    <row r="667" spans="1:8" ht="14.25" customHeight="1" x14ac:dyDescent="0.25">
      <c r="A667" s="90"/>
      <c r="B667" s="90"/>
      <c r="C667" s="90"/>
      <c r="D667" s="90"/>
      <c r="E667" s="90"/>
      <c r="F667" s="90"/>
      <c r="G667" s="90"/>
      <c r="H667" s="90"/>
    </row>
    <row r="668" spans="1:8" ht="14.25" customHeight="1" x14ac:dyDescent="0.25">
      <c r="A668" s="90"/>
      <c r="B668" s="90"/>
      <c r="C668" s="90"/>
      <c r="D668" s="90"/>
      <c r="E668" s="90"/>
      <c r="F668" s="90"/>
      <c r="G668" s="90"/>
      <c r="H668" s="90"/>
    </row>
    <row r="669" spans="1:8" ht="14.25" customHeight="1" x14ac:dyDescent="0.25">
      <c r="A669" s="90"/>
      <c r="B669" s="90"/>
      <c r="C669" s="90"/>
      <c r="D669" s="90"/>
      <c r="E669" s="90"/>
      <c r="F669" s="90"/>
      <c r="G669" s="90"/>
      <c r="H669" s="90"/>
    </row>
    <row r="670" spans="1:8" ht="14.25" customHeight="1" x14ac:dyDescent="0.25">
      <c r="A670" s="90"/>
      <c r="B670" s="90"/>
      <c r="C670" s="90"/>
      <c r="D670" s="90"/>
      <c r="E670" s="90"/>
      <c r="F670" s="90"/>
      <c r="G670" s="90"/>
      <c r="H670" s="90"/>
    </row>
    <row r="671" spans="1:8" ht="14.25" customHeight="1" x14ac:dyDescent="0.25">
      <c r="A671" s="90"/>
      <c r="B671" s="90"/>
      <c r="C671" s="90"/>
      <c r="D671" s="90"/>
      <c r="E671" s="90"/>
      <c r="F671" s="90"/>
      <c r="G671" s="90"/>
      <c r="H671" s="90"/>
    </row>
    <row r="672" spans="1:8" ht="14.25" customHeight="1" x14ac:dyDescent="0.25">
      <c r="A672" s="90"/>
      <c r="B672" s="90"/>
      <c r="C672" s="90"/>
      <c r="D672" s="90"/>
      <c r="E672" s="90"/>
      <c r="F672" s="90"/>
      <c r="G672" s="90"/>
      <c r="H672" s="90"/>
    </row>
    <row r="673" spans="1:8" ht="14.25" customHeight="1" x14ac:dyDescent="0.25">
      <c r="A673" s="90"/>
      <c r="B673" s="90"/>
      <c r="C673" s="90"/>
      <c r="D673" s="90"/>
      <c r="E673" s="90"/>
      <c r="F673" s="90"/>
      <c r="G673" s="90"/>
      <c r="H673" s="90"/>
    </row>
    <row r="674" spans="1:8" ht="14.25" customHeight="1" x14ac:dyDescent="0.25">
      <c r="A674" s="90"/>
      <c r="B674" s="90"/>
      <c r="C674" s="90"/>
      <c r="D674" s="90"/>
      <c r="E674" s="90"/>
      <c r="F674" s="90"/>
      <c r="G674" s="90"/>
      <c r="H674" s="90"/>
    </row>
    <row r="675" spans="1:8" ht="14.25" customHeight="1" x14ac:dyDescent="0.25">
      <c r="A675" s="90"/>
      <c r="B675" s="90"/>
      <c r="C675" s="90"/>
      <c r="D675" s="90"/>
      <c r="E675" s="90"/>
      <c r="F675" s="90"/>
      <c r="G675" s="90"/>
      <c r="H675" s="90"/>
    </row>
    <row r="676" spans="1:8" ht="14.25" customHeight="1" x14ac:dyDescent="0.25">
      <c r="A676" s="90"/>
      <c r="B676" s="90"/>
      <c r="C676" s="90"/>
      <c r="D676" s="90"/>
      <c r="E676" s="90"/>
      <c r="F676" s="90"/>
      <c r="G676" s="90"/>
      <c r="H676" s="90"/>
    </row>
    <row r="677" spans="1:8" ht="14.25" customHeight="1" x14ac:dyDescent="0.25">
      <c r="A677" s="90"/>
      <c r="B677" s="90"/>
      <c r="C677" s="90"/>
      <c r="D677" s="90"/>
      <c r="E677" s="90"/>
      <c r="F677" s="90"/>
      <c r="G677" s="90"/>
      <c r="H677" s="90"/>
    </row>
    <row r="678" spans="1:8" ht="14.25" customHeight="1" x14ac:dyDescent="0.25">
      <c r="A678" s="90"/>
      <c r="B678" s="90"/>
      <c r="C678" s="90"/>
      <c r="D678" s="90"/>
      <c r="E678" s="90"/>
      <c r="F678" s="90"/>
      <c r="G678" s="90"/>
      <c r="H678" s="90"/>
    </row>
    <row r="679" spans="1:8" ht="14.25" customHeight="1" x14ac:dyDescent="0.25">
      <c r="A679" s="90"/>
      <c r="B679" s="90"/>
      <c r="C679" s="90"/>
      <c r="D679" s="90"/>
      <c r="E679" s="90"/>
      <c r="F679" s="90"/>
      <c r="G679" s="90"/>
      <c r="H679" s="90"/>
    </row>
    <row r="680" spans="1:8" ht="14.25" customHeight="1" x14ac:dyDescent="0.25">
      <c r="A680" s="90"/>
      <c r="B680" s="90"/>
      <c r="C680" s="90"/>
      <c r="D680" s="90"/>
      <c r="E680" s="90"/>
      <c r="F680" s="90"/>
      <c r="G680" s="90"/>
      <c r="H680" s="90"/>
    </row>
    <row r="681" spans="1:8" ht="14.25" customHeight="1" x14ac:dyDescent="0.25">
      <c r="A681" s="90"/>
      <c r="B681" s="90"/>
      <c r="C681" s="90"/>
      <c r="D681" s="90"/>
      <c r="E681" s="90"/>
      <c r="F681" s="90"/>
      <c r="G681" s="90"/>
      <c r="H681" s="90"/>
    </row>
    <row r="682" spans="1:8" ht="14.25" customHeight="1" x14ac:dyDescent="0.25">
      <c r="A682" s="90"/>
      <c r="B682" s="90"/>
      <c r="C682" s="90"/>
      <c r="D682" s="90"/>
      <c r="E682" s="90"/>
      <c r="F682" s="90"/>
      <c r="G682" s="90"/>
      <c r="H682" s="90"/>
    </row>
    <row r="683" spans="1:8" ht="14.25" customHeight="1" x14ac:dyDescent="0.25">
      <c r="A683" s="90"/>
      <c r="B683" s="90"/>
      <c r="C683" s="90"/>
      <c r="D683" s="90"/>
      <c r="E683" s="90"/>
      <c r="F683" s="90"/>
      <c r="G683" s="90"/>
      <c r="H683" s="90"/>
    </row>
    <row r="684" spans="1:8" ht="14.25" customHeight="1" x14ac:dyDescent="0.25">
      <c r="A684" s="90"/>
      <c r="B684" s="90"/>
      <c r="C684" s="90"/>
      <c r="D684" s="90"/>
      <c r="E684" s="90"/>
      <c r="F684" s="90"/>
      <c r="G684" s="90"/>
      <c r="H684" s="90"/>
    </row>
    <row r="685" spans="1:8" ht="14.25" customHeight="1" x14ac:dyDescent="0.25">
      <c r="A685" s="90"/>
      <c r="B685" s="90"/>
      <c r="C685" s="90"/>
      <c r="D685" s="90"/>
      <c r="E685" s="90"/>
      <c r="F685" s="90"/>
      <c r="G685" s="90"/>
      <c r="H685" s="90"/>
    </row>
    <row r="686" spans="1:8" ht="14.25" customHeight="1" x14ac:dyDescent="0.25">
      <c r="A686" s="90"/>
      <c r="B686" s="90"/>
      <c r="C686" s="90"/>
      <c r="D686" s="90"/>
      <c r="E686" s="90"/>
      <c r="F686" s="90"/>
      <c r="G686" s="90"/>
      <c r="H686" s="90"/>
    </row>
    <row r="687" spans="1:8" ht="14.25" customHeight="1" x14ac:dyDescent="0.25">
      <c r="A687" s="90"/>
      <c r="B687" s="90"/>
      <c r="C687" s="90"/>
      <c r="D687" s="90"/>
      <c r="E687" s="90"/>
      <c r="F687" s="90"/>
      <c r="G687" s="90"/>
      <c r="H687" s="90"/>
    </row>
    <row r="688" spans="1:8" ht="14.25" customHeight="1" x14ac:dyDescent="0.25">
      <c r="A688" s="90"/>
      <c r="B688" s="90"/>
      <c r="C688" s="90"/>
      <c r="D688" s="90"/>
      <c r="E688" s="90"/>
      <c r="F688" s="90"/>
      <c r="G688" s="90"/>
      <c r="H688" s="90"/>
    </row>
    <row r="689" spans="1:8" ht="14.25" customHeight="1" x14ac:dyDescent="0.25">
      <c r="A689" s="90"/>
      <c r="B689" s="90"/>
      <c r="C689" s="90"/>
      <c r="D689" s="90"/>
      <c r="E689" s="90"/>
      <c r="F689" s="90"/>
      <c r="G689" s="90"/>
      <c r="H689" s="90"/>
    </row>
    <row r="690" spans="1:8" ht="14.25" customHeight="1" x14ac:dyDescent="0.25">
      <c r="A690" s="90"/>
      <c r="B690" s="90"/>
      <c r="C690" s="90"/>
      <c r="D690" s="90"/>
      <c r="E690" s="90"/>
      <c r="F690" s="90"/>
      <c r="G690" s="90"/>
      <c r="H690" s="90"/>
    </row>
    <row r="691" spans="1:8" ht="14.25" customHeight="1" x14ac:dyDescent="0.25">
      <c r="A691" s="90"/>
      <c r="B691" s="90"/>
      <c r="C691" s="90"/>
      <c r="D691" s="90"/>
      <c r="E691" s="90"/>
      <c r="F691" s="90"/>
      <c r="G691" s="90"/>
      <c r="H691" s="90"/>
    </row>
    <row r="692" spans="1:8" ht="14.25" customHeight="1" x14ac:dyDescent="0.25">
      <c r="A692" s="90"/>
      <c r="B692" s="90"/>
      <c r="C692" s="90"/>
      <c r="D692" s="90"/>
      <c r="E692" s="90"/>
      <c r="F692" s="90"/>
      <c r="G692" s="90"/>
      <c r="H692" s="90"/>
    </row>
    <row r="693" spans="1:8" ht="14.25" customHeight="1" x14ac:dyDescent="0.25">
      <c r="A693" s="90"/>
      <c r="B693" s="90"/>
      <c r="C693" s="90"/>
      <c r="D693" s="90"/>
      <c r="E693" s="90"/>
      <c r="F693" s="90"/>
      <c r="G693" s="90"/>
      <c r="H693" s="90"/>
    </row>
    <row r="694" spans="1:8" ht="14.25" customHeight="1" x14ac:dyDescent="0.25">
      <c r="A694" s="90"/>
      <c r="B694" s="90"/>
      <c r="C694" s="90"/>
      <c r="D694" s="90"/>
      <c r="E694" s="90"/>
      <c r="F694" s="90"/>
      <c r="G694" s="90"/>
      <c r="H694" s="90"/>
    </row>
    <row r="695" spans="1:8" ht="14.25" customHeight="1" x14ac:dyDescent="0.25">
      <c r="A695" s="90"/>
      <c r="B695" s="90"/>
      <c r="C695" s="90"/>
      <c r="D695" s="90"/>
      <c r="E695" s="90"/>
      <c r="F695" s="90"/>
      <c r="G695" s="90"/>
      <c r="H695" s="90"/>
    </row>
    <row r="696" spans="1:8" ht="14.25" customHeight="1" x14ac:dyDescent="0.25">
      <c r="A696" s="90"/>
      <c r="B696" s="90"/>
      <c r="C696" s="90"/>
      <c r="D696" s="90"/>
      <c r="E696" s="90"/>
      <c r="F696" s="90"/>
      <c r="G696" s="90"/>
      <c r="H696" s="90"/>
    </row>
    <row r="697" spans="1:8" ht="14.25" customHeight="1" x14ac:dyDescent="0.25">
      <c r="A697" s="90"/>
      <c r="B697" s="90"/>
      <c r="C697" s="90"/>
      <c r="D697" s="90"/>
      <c r="E697" s="90"/>
      <c r="F697" s="90"/>
      <c r="G697" s="90"/>
      <c r="H697" s="90"/>
    </row>
    <row r="698" spans="1:8" ht="14.25" customHeight="1" x14ac:dyDescent="0.25">
      <c r="A698" s="90"/>
      <c r="B698" s="90"/>
      <c r="C698" s="90"/>
      <c r="D698" s="90"/>
      <c r="E698" s="90"/>
      <c r="F698" s="90"/>
      <c r="G698" s="90"/>
      <c r="H698" s="90"/>
    </row>
    <row r="699" spans="1:8" ht="14.25" customHeight="1" x14ac:dyDescent="0.25">
      <c r="A699" s="90"/>
      <c r="B699" s="90"/>
      <c r="C699" s="90"/>
      <c r="D699" s="90"/>
      <c r="E699" s="90"/>
      <c r="F699" s="90"/>
      <c r="G699" s="90"/>
      <c r="H699" s="90"/>
    </row>
    <row r="700" spans="1:8" ht="14.25" customHeight="1" x14ac:dyDescent="0.25">
      <c r="A700" s="90"/>
      <c r="B700" s="90"/>
      <c r="C700" s="90"/>
      <c r="D700" s="90"/>
      <c r="E700" s="90"/>
      <c r="F700" s="90"/>
      <c r="G700" s="90"/>
      <c r="H700" s="90"/>
    </row>
    <row r="701" spans="1:8" ht="14.25" customHeight="1" x14ac:dyDescent="0.25">
      <c r="A701" s="90"/>
      <c r="B701" s="90"/>
      <c r="C701" s="90"/>
      <c r="D701" s="90"/>
      <c r="E701" s="90"/>
      <c r="F701" s="90"/>
      <c r="G701" s="90"/>
      <c r="H701" s="90"/>
    </row>
    <row r="702" spans="1:8" ht="14.25" customHeight="1" x14ac:dyDescent="0.25">
      <c r="A702" s="90"/>
      <c r="B702" s="90"/>
      <c r="C702" s="90"/>
      <c r="D702" s="90"/>
      <c r="E702" s="90"/>
      <c r="F702" s="90"/>
      <c r="G702" s="90"/>
      <c r="H702" s="90"/>
    </row>
    <row r="703" spans="1:8" ht="14.25" customHeight="1" x14ac:dyDescent="0.25">
      <c r="A703" s="90"/>
      <c r="B703" s="90"/>
      <c r="C703" s="90"/>
      <c r="D703" s="90"/>
      <c r="E703" s="90"/>
      <c r="F703" s="90"/>
      <c r="G703" s="90"/>
      <c r="H703" s="90"/>
    </row>
    <row r="704" spans="1:8" ht="14.25" customHeight="1" x14ac:dyDescent="0.25">
      <c r="A704" s="90"/>
      <c r="B704" s="90"/>
      <c r="C704" s="90"/>
      <c r="D704" s="90"/>
      <c r="E704" s="90"/>
      <c r="F704" s="90"/>
      <c r="G704" s="90"/>
      <c r="H704" s="90"/>
    </row>
    <row r="705" spans="1:8" ht="14.25" customHeight="1" x14ac:dyDescent="0.25">
      <c r="A705" s="90"/>
      <c r="B705" s="90"/>
      <c r="C705" s="90"/>
      <c r="D705" s="90"/>
      <c r="E705" s="90"/>
      <c r="F705" s="90"/>
      <c r="G705" s="90"/>
      <c r="H705" s="90"/>
    </row>
    <row r="706" spans="1:8" ht="14.25" customHeight="1" x14ac:dyDescent="0.25">
      <c r="A706" s="90"/>
      <c r="B706" s="90"/>
      <c r="C706" s="90"/>
      <c r="D706" s="90"/>
      <c r="E706" s="90"/>
      <c r="F706" s="90"/>
      <c r="G706" s="90"/>
      <c r="H706" s="90"/>
    </row>
    <row r="707" spans="1:8" ht="14.25" customHeight="1" x14ac:dyDescent="0.25">
      <c r="A707" s="90"/>
      <c r="B707" s="90"/>
      <c r="C707" s="90"/>
      <c r="D707" s="90"/>
      <c r="E707" s="90"/>
      <c r="F707" s="90"/>
      <c r="G707" s="90"/>
      <c r="H707" s="90"/>
    </row>
    <row r="708" spans="1:8" ht="14.25" customHeight="1" x14ac:dyDescent="0.25">
      <c r="A708" s="90"/>
      <c r="B708" s="90"/>
      <c r="C708" s="90"/>
      <c r="D708" s="90"/>
      <c r="E708" s="90"/>
      <c r="F708" s="90"/>
      <c r="G708" s="90"/>
      <c r="H708" s="90"/>
    </row>
    <row r="709" spans="1:8" ht="14.25" customHeight="1" x14ac:dyDescent="0.25">
      <c r="A709" s="90"/>
      <c r="B709" s="90"/>
      <c r="C709" s="90"/>
      <c r="D709" s="90"/>
      <c r="E709" s="90"/>
      <c r="F709" s="90"/>
      <c r="G709" s="90"/>
      <c r="H709" s="90"/>
    </row>
    <row r="710" spans="1:8" ht="14.25" customHeight="1" x14ac:dyDescent="0.25">
      <c r="A710" s="90"/>
      <c r="B710" s="90"/>
      <c r="C710" s="90"/>
      <c r="D710" s="90"/>
      <c r="E710" s="90"/>
      <c r="F710" s="90"/>
      <c r="G710" s="90"/>
      <c r="H710" s="90"/>
    </row>
    <row r="711" spans="1:8" ht="14.25" customHeight="1" x14ac:dyDescent="0.25">
      <c r="A711" s="90"/>
      <c r="B711" s="90"/>
      <c r="C711" s="90"/>
      <c r="D711" s="90"/>
      <c r="E711" s="90"/>
      <c r="F711" s="90"/>
      <c r="G711" s="90"/>
      <c r="H711" s="90"/>
    </row>
    <row r="712" spans="1:8" ht="14.25" customHeight="1" x14ac:dyDescent="0.25">
      <c r="A712" s="90"/>
      <c r="B712" s="90"/>
      <c r="C712" s="90"/>
      <c r="D712" s="90"/>
      <c r="E712" s="90"/>
      <c r="F712" s="90"/>
      <c r="G712" s="90"/>
      <c r="H712" s="90"/>
    </row>
    <row r="713" spans="1:8" ht="14.25" customHeight="1" x14ac:dyDescent="0.25">
      <c r="A713" s="90"/>
      <c r="B713" s="90"/>
      <c r="C713" s="90"/>
      <c r="D713" s="90"/>
      <c r="E713" s="90"/>
      <c r="F713" s="90"/>
      <c r="G713" s="90"/>
      <c r="H713" s="90"/>
    </row>
    <row r="714" spans="1:8" ht="14.25" customHeight="1" x14ac:dyDescent="0.25">
      <c r="A714" s="90"/>
      <c r="B714" s="90"/>
      <c r="C714" s="90"/>
      <c r="D714" s="90"/>
      <c r="E714" s="90"/>
      <c r="F714" s="90"/>
      <c r="G714" s="90"/>
      <c r="H714" s="90"/>
    </row>
    <row r="715" spans="1:8" ht="14.25" customHeight="1" x14ac:dyDescent="0.25">
      <c r="A715" s="90"/>
      <c r="B715" s="90"/>
      <c r="C715" s="90"/>
      <c r="D715" s="90"/>
      <c r="E715" s="90"/>
      <c r="F715" s="90"/>
      <c r="G715" s="90"/>
      <c r="H715" s="90"/>
    </row>
    <row r="716" spans="1:8" ht="14.25" customHeight="1" x14ac:dyDescent="0.25">
      <c r="A716" s="90"/>
      <c r="B716" s="90"/>
      <c r="C716" s="90"/>
      <c r="D716" s="90"/>
      <c r="E716" s="90"/>
      <c r="F716" s="90"/>
      <c r="G716" s="90"/>
      <c r="H716" s="90"/>
    </row>
    <row r="717" spans="1:8" ht="14.25" customHeight="1" x14ac:dyDescent="0.25">
      <c r="A717" s="90"/>
      <c r="B717" s="90"/>
      <c r="C717" s="90"/>
      <c r="D717" s="90"/>
      <c r="E717" s="90"/>
      <c r="F717" s="90"/>
      <c r="G717" s="90"/>
      <c r="H717" s="90"/>
    </row>
    <row r="718" spans="1:8" ht="14.25" customHeight="1" x14ac:dyDescent="0.25">
      <c r="A718" s="90"/>
      <c r="B718" s="90"/>
      <c r="C718" s="90"/>
      <c r="D718" s="90"/>
      <c r="E718" s="90"/>
      <c r="F718" s="90"/>
      <c r="G718" s="90"/>
      <c r="H718" s="90"/>
    </row>
    <row r="719" spans="1:8" ht="14.25" customHeight="1" x14ac:dyDescent="0.25">
      <c r="A719" s="90"/>
      <c r="B719" s="90"/>
      <c r="C719" s="90"/>
      <c r="D719" s="90"/>
      <c r="E719" s="90"/>
      <c r="F719" s="90"/>
      <c r="G719" s="90"/>
      <c r="H719" s="90"/>
    </row>
    <row r="720" spans="1:8" ht="14.25" customHeight="1" x14ac:dyDescent="0.25">
      <c r="A720" s="90"/>
      <c r="B720" s="90"/>
      <c r="C720" s="90"/>
      <c r="D720" s="90"/>
      <c r="E720" s="90"/>
      <c r="F720" s="90"/>
      <c r="G720" s="90"/>
      <c r="H720" s="90"/>
    </row>
    <row r="721" spans="1:8" ht="14.25" customHeight="1" x14ac:dyDescent="0.25">
      <c r="A721" s="90"/>
      <c r="B721" s="90"/>
      <c r="C721" s="90"/>
      <c r="D721" s="90"/>
      <c r="E721" s="90"/>
      <c r="F721" s="90"/>
      <c r="G721" s="90"/>
      <c r="H721" s="90"/>
    </row>
    <row r="722" spans="1:8" ht="14.25" customHeight="1" x14ac:dyDescent="0.25">
      <c r="A722" s="90"/>
      <c r="B722" s="90"/>
      <c r="C722" s="90"/>
      <c r="D722" s="90"/>
      <c r="E722" s="90"/>
      <c r="F722" s="90"/>
      <c r="G722" s="90"/>
      <c r="H722" s="90"/>
    </row>
    <row r="723" spans="1:8" ht="14.25" customHeight="1" x14ac:dyDescent="0.25">
      <c r="A723" s="90"/>
      <c r="B723" s="90"/>
      <c r="C723" s="90"/>
      <c r="D723" s="90"/>
      <c r="E723" s="90"/>
      <c r="F723" s="90"/>
      <c r="G723" s="90"/>
      <c r="H723" s="90"/>
    </row>
    <row r="724" spans="1:8" ht="14.25" customHeight="1" x14ac:dyDescent="0.25">
      <c r="A724" s="90"/>
      <c r="B724" s="90"/>
      <c r="C724" s="90"/>
      <c r="D724" s="90"/>
      <c r="E724" s="90"/>
      <c r="F724" s="90"/>
      <c r="G724" s="90"/>
      <c r="H724" s="90"/>
    </row>
    <row r="725" spans="1:8" ht="14.25" customHeight="1" x14ac:dyDescent="0.25">
      <c r="A725" s="90"/>
      <c r="B725" s="90"/>
      <c r="C725" s="90"/>
      <c r="D725" s="90"/>
      <c r="E725" s="90"/>
      <c r="F725" s="90"/>
      <c r="G725" s="90"/>
      <c r="H725" s="90"/>
    </row>
    <row r="726" spans="1:8" ht="14.25" customHeight="1" x14ac:dyDescent="0.25">
      <c r="A726" s="90"/>
      <c r="B726" s="90"/>
      <c r="C726" s="90"/>
      <c r="D726" s="90"/>
      <c r="E726" s="90"/>
      <c r="F726" s="90"/>
      <c r="G726" s="90"/>
      <c r="H726" s="90"/>
    </row>
    <row r="727" spans="1:8" ht="14.25" customHeight="1" x14ac:dyDescent="0.25">
      <c r="A727" s="90"/>
      <c r="B727" s="90"/>
      <c r="C727" s="90"/>
      <c r="D727" s="90"/>
      <c r="E727" s="90"/>
      <c r="F727" s="90"/>
      <c r="G727" s="90"/>
      <c r="H727" s="90"/>
    </row>
    <row r="728" spans="1:8" ht="14.25" customHeight="1" x14ac:dyDescent="0.25">
      <c r="A728" s="90"/>
      <c r="B728" s="90"/>
      <c r="C728" s="90"/>
      <c r="D728" s="90"/>
      <c r="E728" s="90"/>
      <c r="F728" s="90"/>
      <c r="G728" s="90"/>
      <c r="H728" s="90"/>
    </row>
    <row r="729" spans="1:8" ht="14.25" customHeight="1" x14ac:dyDescent="0.25">
      <c r="A729" s="90"/>
      <c r="B729" s="90"/>
      <c r="C729" s="90"/>
      <c r="D729" s="90"/>
      <c r="E729" s="90"/>
      <c r="F729" s="90"/>
      <c r="G729" s="90"/>
      <c r="H729" s="90"/>
    </row>
    <row r="730" spans="1:8" ht="14.25" customHeight="1" x14ac:dyDescent="0.25">
      <c r="A730" s="90"/>
      <c r="B730" s="90"/>
      <c r="C730" s="90"/>
      <c r="D730" s="90"/>
      <c r="E730" s="90"/>
      <c r="F730" s="90"/>
      <c r="G730" s="90"/>
      <c r="H730" s="90"/>
    </row>
    <row r="731" spans="1:8" ht="14.25" customHeight="1" x14ac:dyDescent="0.25">
      <c r="A731" s="90"/>
      <c r="B731" s="90"/>
      <c r="C731" s="90"/>
      <c r="D731" s="90"/>
      <c r="E731" s="90"/>
      <c r="F731" s="90"/>
      <c r="G731" s="90"/>
      <c r="H731" s="90"/>
    </row>
    <row r="732" spans="1:8" ht="14.25" customHeight="1" x14ac:dyDescent="0.25">
      <c r="A732" s="90"/>
      <c r="B732" s="90"/>
      <c r="C732" s="90"/>
      <c r="D732" s="90"/>
      <c r="E732" s="90"/>
      <c r="F732" s="90"/>
      <c r="G732" s="90"/>
      <c r="H732" s="90"/>
    </row>
    <row r="733" spans="1:8" ht="14.25" customHeight="1" x14ac:dyDescent="0.25">
      <c r="A733" s="90"/>
      <c r="B733" s="90"/>
      <c r="C733" s="90"/>
      <c r="D733" s="90"/>
      <c r="E733" s="90"/>
      <c r="F733" s="90"/>
      <c r="G733" s="90"/>
      <c r="H733" s="90"/>
    </row>
    <row r="734" spans="1:8" ht="14.25" customHeight="1" x14ac:dyDescent="0.25">
      <c r="A734" s="90"/>
      <c r="B734" s="90"/>
      <c r="C734" s="90"/>
      <c r="D734" s="90"/>
      <c r="E734" s="90"/>
      <c r="F734" s="90"/>
      <c r="G734" s="90"/>
      <c r="H734" s="90"/>
    </row>
    <row r="735" spans="1:8" ht="14.25" customHeight="1" x14ac:dyDescent="0.25">
      <c r="A735" s="90"/>
      <c r="B735" s="90"/>
      <c r="C735" s="90"/>
      <c r="D735" s="90"/>
      <c r="E735" s="90"/>
      <c r="F735" s="90"/>
      <c r="G735" s="90"/>
      <c r="H735" s="90"/>
    </row>
    <row r="736" spans="1:8" ht="14.25" customHeight="1" x14ac:dyDescent="0.25">
      <c r="A736" s="90"/>
      <c r="B736" s="90"/>
      <c r="C736" s="90"/>
      <c r="D736" s="90"/>
      <c r="E736" s="90"/>
      <c r="F736" s="90"/>
      <c r="G736" s="90"/>
      <c r="H736" s="90"/>
    </row>
    <row r="737" spans="1:8" ht="14.25" customHeight="1" x14ac:dyDescent="0.25">
      <c r="A737" s="90"/>
      <c r="B737" s="90"/>
      <c r="C737" s="90"/>
      <c r="D737" s="90"/>
      <c r="E737" s="90"/>
      <c r="F737" s="90"/>
      <c r="G737" s="90"/>
      <c r="H737" s="90"/>
    </row>
    <row r="738" spans="1:8" ht="14.25" customHeight="1" x14ac:dyDescent="0.25">
      <c r="A738" s="90"/>
      <c r="B738" s="90"/>
      <c r="C738" s="90"/>
      <c r="D738" s="90"/>
      <c r="E738" s="90"/>
      <c r="F738" s="90"/>
      <c r="G738" s="90"/>
      <c r="H738" s="90"/>
    </row>
    <row r="739" spans="1:8" ht="14.25" customHeight="1" x14ac:dyDescent="0.25">
      <c r="A739" s="90"/>
      <c r="B739" s="90"/>
      <c r="C739" s="90"/>
      <c r="D739" s="90"/>
      <c r="E739" s="90"/>
      <c r="F739" s="90"/>
      <c r="G739" s="90"/>
      <c r="H739" s="90"/>
    </row>
    <row r="740" spans="1:8" ht="14.25" customHeight="1" x14ac:dyDescent="0.25">
      <c r="A740" s="90"/>
      <c r="B740" s="90"/>
      <c r="C740" s="90"/>
      <c r="D740" s="90"/>
      <c r="E740" s="90"/>
      <c r="F740" s="90"/>
      <c r="G740" s="90"/>
      <c r="H740" s="90"/>
    </row>
    <row r="741" spans="1:8" ht="14.25" customHeight="1" x14ac:dyDescent="0.25">
      <c r="A741" s="90"/>
      <c r="B741" s="90"/>
      <c r="C741" s="90"/>
      <c r="D741" s="90"/>
      <c r="E741" s="90"/>
      <c r="F741" s="90"/>
      <c r="G741" s="90"/>
      <c r="H741" s="90"/>
    </row>
    <row r="742" spans="1:8" ht="14.25" customHeight="1" x14ac:dyDescent="0.25">
      <c r="A742" s="90"/>
      <c r="B742" s="90"/>
      <c r="C742" s="90"/>
      <c r="D742" s="90"/>
      <c r="E742" s="90"/>
      <c r="F742" s="90"/>
      <c r="G742" s="90"/>
      <c r="H742" s="90"/>
    </row>
    <row r="743" spans="1:8" ht="14.25" customHeight="1" x14ac:dyDescent="0.25">
      <c r="A743" s="90"/>
      <c r="B743" s="90"/>
      <c r="C743" s="90"/>
      <c r="D743" s="90"/>
      <c r="E743" s="90"/>
      <c r="F743" s="90"/>
      <c r="G743" s="90"/>
      <c r="H743" s="90"/>
    </row>
    <row r="744" spans="1:8" ht="14.25" customHeight="1" x14ac:dyDescent="0.25">
      <c r="A744" s="90"/>
      <c r="B744" s="90"/>
      <c r="C744" s="90"/>
      <c r="D744" s="90"/>
      <c r="E744" s="90"/>
      <c r="F744" s="90"/>
      <c r="G744" s="90"/>
      <c r="H744" s="90"/>
    </row>
    <row r="745" spans="1:8" ht="14.25" customHeight="1" x14ac:dyDescent="0.25">
      <c r="A745" s="90"/>
      <c r="B745" s="90"/>
      <c r="C745" s="90"/>
      <c r="D745" s="90"/>
      <c r="E745" s="90"/>
      <c r="F745" s="90"/>
      <c r="G745" s="90"/>
      <c r="H745" s="90"/>
    </row>
    <row r="746" spans="1:8" ht="14.25" customHeight="1" x14ac:dyDescent="0.25">
      <c r="A746" s="90"/>
      <c r="B746" s="90"/>
      <c r="C746" s="90"/>
      <c r="D746" s="90"/>
      <c r="E746" s="90"/>
      <c r="F746" s="90"/>
      <c r="G746" s="90"/>
      <c r="H746" s="90"/>
    </row>
    <row r="747" spans="1:8" ht="14.25" customHeight="1" x14ac:dyDescent="0.25">
      <c r="A747" s="90"/>
      <c r="B747" s="90"/>
      <c r="C747" s="90"/>
      <c r="D747" s="90"/>
      <c r="E747" s="90"/>
      <c r="F747" s="90"/>
      <c r="G747" s="90"/>
      <c r="H747" s="90"/>
    </row>
    <row r="748" spans="1:8" ht="14.25" customHeight="1" x14ac:dyDescent="0.25">
      <c r="A748" s="90"/>
      <c r="B748" s="90"/>
      <c r="C748" s="90"/>
      <c r="D748" s="90"/>
      <c r="E748" s="90"/>
      <c r="F748" s="90"/>
      <c r="G748" s="90"/>
      <c r="H748" s="90"/>
    </row>
    <row r="749" spans="1:8" ht="14.25" customHeight="1" x14ac:dyDescent="0.25">
      <c r="A749" s="90"/>
      <c r="B749" s="90"/>
      <c r="C749" s="90"/>
      <c r="D749" s="90"/>
      <c r="E749" s="90"/>
      <c r="F749" s="90"/>
      <c r="G749" s="90"/>
      <c r="H749" s="90"/>
    </row>
    <row r="750" spans="1:8" ht="14.25" customHeight="1" x14ac:dyDescent="0.25">
      <c r="A750" s="90"/>
      <c r="B750" s="90"/>
      <c r="C750" s="90"/>
      <c r="D750" s="90"/>
      <c r="E750" s="90"/>
      <c r="F750" s="90"/>
      <c r="G750" s="90"/>
      <c r="H750" s="90"/>
    </row>
    <row r="751" spans="1:8" ht="14.25" customHeight="1" x14ac:dyDescent="0.25">
      <c r="A751" s="90"/>
      <c r="B751" s="90"/>
      <c r="C751" s="90"/>
      <c r="D751" s="90"/>
      <c r="E751" s="90"/>
      <c r="F751" s="90"/>
      <c r="G751" s="90"/>
      <c r="H751" s="90"/>
    </row>
    <row r="752" spans="1:8" ht="14.25" customHeight="1" x14ac:dyDescent="0.25">
      <c r="A752" s="90"/>
      <c r="B752" s="90"/>
      <c r="C752" s="90"/>
      <c r="D752" s="90"/>
      <c r="E752" s="90"/>
      <c r="F752" s="90"/>
      <c r="G752" s="90"/>
      <c r="H752" s="90"/>
    </row>
    <row r="753" spans="1:8" ht="14.25" customHeight="1" x14ac:dyDescent="0.25">
      <c r="A753" s="90"/>
      <c r="B753" s="90"/>
      <c r="C753" s="90"/>
      <c r="D753" s="90"/>
      <c r="E753" s="90"/>
      <c r="F753" s="90"/>
      <c r="G753" s="90"/>
      <c r="H753" s="90"/>
    </row>
    <row r="754" spans="1:8" ht="14.25" customHeight="1" x14ac:dyDescent="0.25">
      <c r="A754" s="90"/>
      <c r="B754" s="90"/>
      <c r="C754" s="90"/>
      <c r="D754" s="90"/>
      <c r="E754" s="90"/>
      <c r="F754" s="90"/>
      <c r="G754" s="90"/>
      <c r="H754" s="90"/>
    </row>
    <row r="755" spans="1:8" ht="14.25" customHeight="1" x14ac:dyDescent="0.25">
      <c r="A755" s="90"/>
      <c r="B755" s="90"/>
      <c r="C755" s="90"/>
      <c r="D755" s="90"/>
      <c r="E755" s="90"/>
      <c r="F755" s="90"/>
      <c r="G755" s="90"/>
      <c r="H755" s="90"/>
    </row>
    <row r="756" spans="1:8" ht="14.25" customHeight="1" x14ac:dyDescent="0.25">
      <c r="A756" s="90"/>
      <c r="B756" s="90"/>
      <c r="C756" s="90"/>
      <c r="D756" s="90"/>
      <c r="E756" s="90"/>
      <c r="F756" s="90"/>
      <c r="G756" s="90"/>
      <c r="H756" s="90"/>
    </row>
    <row r="757" spans="1:8" ht="14.25" customHeight="1" x14ac:dyDescent="0.25">
      <c r="A757" s="90"/>
      <c r="B757" s="90"/>
      <c r="C757" s="90"/>
      <c r="D757" s="90"/>
      <c r="E757" s="90"/>
      <c r="F757" s="90"/>
      <c r="G757" s="90"/>
      <c r="H757" s="90"/>
    </row>
    <row r="758" spans="1:8" ht="14.25" customHeight="1" x14ac:dyDescent="0.25">
      <c r="A758" s="90"/>
      <c r="B758" s="90"/>
      <c r="C758" s="90"/>
      <c r="D758" s="90"/>
      <c r="E758" s="90"/>
      <c r="F758" s="90"/>
      <c r="G758" s="90"/>
      <c r="H758" s="90"/>
    </row>
    <row r="759" spans="1:8" ht="14.25" customHeight="1" x14ac:dyDescent="0.25">
      <c r="A759" s="90"/>
      <c r="B759" s="90"/>
      <c r="C759" s="90"/>
      <c r="D759" s="90"/>
      <c r="E759" s="90"/>
      <c r="F759" s="90"/>
      <c r="G759" s="90"/>
      <c r="H759" s="90"/>
    </row>
    <row r="760" spans="1:8" ht="14.25" customHeight="1" x14ac:dyDescent="0.25">
      <c r="A760" s="90"/>
      <c r="B760" s="90"/>
      <c r="C760" s="90"/>
      <c r="D760" s="90"/>
      <c r="E760" s="90"/>
      <c r="F760" s="90"/>
      <c r="G760" s="90"/>
      <c r="H760" s="90"/>
    </row>
    <row r="761" spans="1:8" ht="14.25" customHeight="1" x14ac:dyDescent="0.25">
      <c r="A761" s="90"/>
      <c r="B761" s="90"/>
      <c r="C761" s="90"/>
      <c r="D761" s="90"/>
      <c r="E761" s="90"/>
      <c r="F761" s="90"/>
      <c r="G761" s="90"/>
      <c r="H761" s="90"/>
    </row>
    <row r="762" spans="1:8" ht="14.25" customHeight="1" x14ac:dyDescent="0.25">
      <c r="A762" s="90"/>
      <c r="B762" s="90"/>
      <c r="C762" s="90"/>
      <c r="D762" s="90"/>
      <c r="E762" s="90"/>
      <c r="F762" s="90"/>
      <c r="G762" s="90"/>
      <c r="H762" s="90"/>
    </row>
    <row r="763" spans="1:8" ht="14.25" customHeight="1" x14ac:dyDescent="0.25">
      <c r="A763" s="90"/>
      <c r="B763" s="90"/>
      <c r="C763" s="90"/>
      <c r="D763" s="90"/>
      <c r="E763" s="90"/>
      <c r="F763" s="90"/>
      <c r="G763" s="90"/>
      <c r="H763" s="90"/>
    </row>
    <row r="764" spans="1:8" ht="14.25" customHeight="1" x14ac:dyDescent="0.25">
      <c r="A764" s="90"/>
      <c r="B764" s="90"/>
      <c r="C764" s="90"/>
      <c r="D764" s="90"/>
      <c r="E764" s="90"/>
      <c r="F764" s="90"/>
      <c r="G764" s="90"/>
      <c r="H764" s="90"/>
    </row>
    <row r="765" spans="1:8" ht="14.25" customHeight="1" x14ac:dyDescent="0.25">
      <c r="A765" s="90"/>
      <c r="B765" s="90"/>
      <c r="C765" s="90"/>
      <c r="D765" s="90"/>
      <c r="E765" s="90"/>
      <c r="F765" s="90"/>
      <c r="G765" s="90"/>
      <c r="H765" s="90"/>
    </row>
    <row r="766" spans="1:8" ht="14.25" customHeight="1" x14ac:dyDescent="0.25">
      <c r="A766" s="90"/>
      <c r="B766" s="90"/>
      <c r="C766" s="90"/>
      <c r="D766" s="90"/>
      <c r="E766" s="90"/>
      <c r="F766" s="90"/>
      <c r="G766" s="90"/>
      <c r="H766" s="90"/>
    </row>
    <row r="767" spans="1:8" ht="14.25" customHeight="1" x14ac:dyDescent="0.25">
      <c r="A767" s="90"/>
      <c r="B767" s="90"/>
      <c r="C767" s="90"/>
      <c r="D767" s="90"/>
      <c r="E767" s="90"/>
      <c r="F767" s="90"/>
      <c r="G767" s="90"/>
      <c r="H767" s="90"/>
    </row>
    <row r="768" spans="1:8" ht="14.25" customHeight="1" x14ac:dyDescent="0.25">
      <c r="A768" s="90"/>
      <c r="B768" s="90"/>
      <c r="C768" s="90"/>
      <c r="D768" s="90"/>
      <c r="E768" s="90"/>
      <c r="F768" s="90"/>
      <c r="G768" s="90"/>
      <c r="H768" s="90"/>
    </row>
    <row r="769" spans="1:8" ht="14.25" customHeight="1" x14ac:dyDescent="0.25">
      <c r="A769" s="90"/>
      <c r="B769" s="90"/>
      <c r="C769" s="90"/>
      <c r="D769" s="90"/>
      <c r="E769" s="90"/>
      <c r="F769" s="90"/>
      <c r="G769" s="90"/>
      <c r="H769" s="90"/>
    </row>
    <row r="770" spans="1:8" ht="14.25" customHeight="1" x14ac:dyDescent="0.25">
      <c r="A770" s="90"/>
      <c r="B770" s="90"/>
      <c r="C770" s="90"/>
      <c r="D770" s="90"/>
      <c r="E770" s="90"/>
      <c r="F770" s="90"/>
      <c r="G770" s="90"/>
      <c r="H770" s="90"/>
    </row>
    <row r="771" spans="1:8" ht="14.25" customHeight="1" x14ac:dyDescent="0.25">
      <c r="A771" s="90"/>
      <c r="B771" s="90"/>
      <c r="C771" s="90"/>
      <c r="D771" s="90"/>
      <c r="E771" s="90"/>
      <c r="F771" s="90"/>
      <c r="G771" s="90"/>
      <c r="H771" s="90"/>
    </row>
    <row r="772" spans="1:8" ht="14.25" customHeight="1" x14ac:dyDescent="0.25">
      <c r="A772" s="90"/>
      <c r="B772" s="90"/>
      <c r="C772" s="90"/>
      <c r="D772" s="90"/>
      <c r="E772" s="90"/>
      <c r="F772" s="90"/>
      <c r="G772" s="90"/>
      <c r="H772" s="90"/>
    </row>
    <row r="773" spans="1:8" ht="14.25" customHeight="1" x14ac:dyDescent="0.25">
      <c r="A773" s="90"/>
      <c r="B773" s="90"/>
      <c r="C773" s="90"/>
      <c r="D773" s="90"/>
      <c r="E773" s="90"/>
      <c r="F773" s="90"/>
      <c r="G773" s="90"/>
      <c r="H773" s="90"/>
    </row>
    <row r="774" spans="1:8" ht="14.25" customHeight="1" x14ac:dyDescent="0.25">
      <c r="A774" s="90"/>
      <c r="B774" s="90"/>
      <c r="C774" s="90"/>
      <c r="D774" s="90"/>
      <c r="E774" s="90"/>
      <c r="F774" s="90"/>
      <c r="G774" s="90"/>
      <c r="H774" s="90"/>
    </row>
    <row r="775" spans="1:8" ht="14.25" customHeight="1" x14ac:dyDescent="0.25">
      <c r="A775" s="90"/>
      <c r="B775" s="90"/>
      <c r="C775" s="90"/>
      <c r="D775" s="90"/>
      <c r="E775" s="90"/>
      <c r="F775" s="90"/>
      <c r="G775" s="90"/>
      <c r="H775" s="90"/>
    </row>
    <row r="776" spans="1:8" ht="14.25" customHeight="1" x14ac:dyDescent="0.25">
      <c r="A776" s="90"/>
      <c r="B776" s="90"/>
      <c r="C776" s="90"/>
      <c r="D776" s="90"/>
      <c r="E776" s="90"/>
      <c r="F776" s="90"/>
      <c r="G776" s="90"/>
      <c r="H776" s="90"/>
    </row>
    <row r="777" spans="1:8" ht="14.25" customHeight="1" x14ac:dyDescent="0.25">
      <c r="A777" s="90"/>
      <c r="B777" s="90"/>
      <c r="C777" s="90"/>
      <c r="D777" s="90"/>
      <c r="E777" s="90"/>
      <c r="F777" s="90"/>
      <c r="G777" s="90"/>
      <c r="H777" s="90"/>
    </row>
    <row r="778" spans="1:8" ht="14.25" customHeight="1" x14ac:dyDescent="0.25">
      <c r="A778" s="90"/>
      <c r="B778" s="90"/>
      <c r="C778" s="90"/>
      <c r="D778" s="90"/>
      <c r="E778" s="90"/>
      <c r="F778" s="90"/>
      <c r="G778" s="90"/>
      <c r="H778" s="90"/>
    </row>
    <row r="779" spans="1:8" ht="14.25" customHeight="1" x14ac:dyDescent="0.25">
      <c r="A779" s="90"/>
      <c r="B779" s="90"/>
      <c r="C779" s="90"/>
      <c r="D779" s="90"/>
      <c r="E779" s="90"/>
      <c r="F779" s="90"/>
      <c r="G779" s="90"/>
      <c r="H779" s="90"/>
    </row>
    <row r="780" spans="1:8" ht="14.25" customHeight="1" x14ac:dyDescent="0.25">
      <c r="A780" s="90"/>
      <c r="B780" s="90"/>
      <c r="C780" s="90"/>
      <c r="D780" s="90"/>
      <c r="E780" s="90"/>
      <c r="F780" s="90"/>
      <c r="G780" s="90"/>
      <c r="H780" s="90"/>
    </row>
    <row r="781" spans="1:8" ht="14.25" customHeight="1" x14ac:dyDescent="0.25">
      <c r="A781" s="90"/>
      <c r="B781" s="90"/>
      <c r="C781" s="90"/>
      <c r="D781" s="90"/>
      <c r="E781" s="90"/>
      <c r="F781" s="90"/>
      <c r="G781" s="90"/>
      <c r="H781" s="90"/>
    </row>
    <row r="782" spans="1:8" ht="14.25" customHeight="1" x14ac:dyDescent="0.25">
      <c r="A782" s="90"/>
      <c r="B782" s="90"/>
      <c r="C782" s="90"/>
      <c r="D782" s="90"/>
      <c r="E782" s="90"/>
      <c r="F782" s="90"/>
      <c r="G782" s="90"/>
      <c r="H782" s="90"/>
    </row>
    <row r="783" spans="1:8" ht="14.25" customHeight="1" x14ac:dyDescent="0.25">
      <c r="A783" s="90"/>
      <c r="B783" s="90"/>
      <c r="C783" s="90"/>
      <c r="D783" s="90"/>
      <c r="E783" s="90"/>
      <c r="F783" s="90"/>
      <c r="G783" s="90"/>
      <c r="H783" s="90"/>
    </row>
    <row r="784" spans="1:8" ht="14.25" customHeight="1" x14ac:dyDescent="0.25">
      <c r="A784" s="90"/>
      <c r="B784" s="90"/>
      <c r="C784" s="90"/>
      <c r="D784" s="90"/>
      <c r="E784" s="90"/>
      <c r="F784" s="90"/>
      <c r="G784" s="90"/>
      <c r="H784" s="90"/>
    </row>
    <row r="785" spans="1:8" ht="14.25" customHeight="1" x14ac:dyDescent="0.25">
      <c r="A785" s="90"/>
      <c r="B785" s="90"/>
      <c r="C785" s="90"/>
      <c r="D785" s="90"/>
      <c r="E785" s="90"/>
      <c r="F785" s="90"/>
      <c r="G785" s="90"/>
      <c r="H785" s="90"/>
    </row>
    <row r="786" spans="1:8" ht="14.25" customHeight="1" x14ac:dyDescent="0.25">
      <c r="A786" s="90"/>
      <c r="B786" s="90"/>
      <c r="C786" s="90"/>
      <c r="D786" s="90"/>
      <c r="E786" s="90"/>
      <c r="F786" s="90"/>
      <c r="G786" s="90"/>
      <c r="H786" s="90"/>
    </row>
    <row r="787" spans="1:8" ht="14.25" customHeight="1" x14ac:dyDescent="0.25">
      <c r="A787" s="90"/>
      <c r="B787" s="90"/>
      <c r="C787" s="90"/>
      <c r="D787" s="90"/>
      <c r="E787" s="90"/>
      <c r="F787" s="90"/>
      <c r="G787" s="90"/>
      <c r="H787" s="90"/>
    </row>
    <row r="788" spans="1:8" ht="14.25" customHeight="1" x14ac:dyDescent="0.25">
      <c r="A788" s="90"/>
      <c r="B788" s="90"/>
      <c r="C788" s="90"/>
      <c r="D788" s="90"/>
      <c r="E788" s="90"/>
      <c r="F788" s="90"/>
      <c r="G788" s="90"/>
      <c r="H788" s="90"/>
    </row>
    <row r="789" spans="1:8" ht="14.25" customHeight="1" x14ac:dyDescent="0.25">
      <c r="A789" s="90"/>
      <c r="B789" s="90"/>
      <c r="C789" s="90"/>
      <c r="D789" s="90"/>
      <c r="E789" s="90"/>
      <c r="F789" s="90"/>
      <c r="G789" s="90"/>
      <c r="H789" s="90"/>
    </row>
    <row r="790" spans="1:8" ht="14.25" customHeight="1" x14ac:dyDescent="0.25">
      <c r="A790" s="90"/>
      <c r="B790" s="90"/>
      <c r="C790" s="90"/>
      <c r="D790" s="90"/>
      <c r="E790" s="90"/>
      <c r="F790" s="90"/>
      <c r="G790" s="90"/>
      <c r="H790" s="90"/>
    </row>
    <row r="791" spans="1:8" ht="14.25" customHeight="1" x14ac:dyDescent="0.25">
      <c r="A791" s="90"/>
      <c r="B791" s="90"/>
      <c r="C791" s="90"/>
      <c r="D791" s="90"/>
      <c r="E791" s="90"/>
      <c r="F791" s="90"/>
      <c r="G791" s="90"/>
      <c r="H791" s="90"/>
    </row>
    <row r="792" spans="1:8" ht="14.25" customHeight="1" x14ac:dyDescent="0.25">
      <c r="A792" s="90"/>
      <c r="B792" s="90"/>
      <c r="C792" s="90"/>
      <c r="D792" s="90"/>
      <c r="E792" s="90"/>
      <c r="F792" s="90"/>
      <c r="G792" s="90"/>
      <c r="H792" s="90"/>
    </row>
    <row r="793" spans="1:8" ht="14.25" customHeight="1" x14ac:dyDescent="0.25">
      <c r="A793" s="90"/>
      <c r="B793" s="90"/>
      <c r="C793" s="90"/>
      <c r="D793" s="90"/>
      <c r="E793" s="90"/>
      <c r="F793" s="90"/>
      <c r="G793" s="90"/>
      <c r="H793" s="90"/>
    </row>
    <row r="794" spans="1:8" ht="14.25" customHeight="1" x14ac:dyDescent="0.25">
      <c r="A794" s="90"/>
      <c r="B794" s="90"/>
      <c r="C794" s="90"/>
      <c r="D794" s="90"/>
      <c r="E794" s="90"/>
      <c r="F794" s="90"/>
      <c r="G794" s="90"/>
      <c r="H794" s="90"/>
    </row>
    <row r="795" spans="1:8" ht="14.25" customHeight="1" x14ac:dyDescent="0.25">
      <c r="A795" s="90"/>
      <c r="B795" s="90"/>
      <c r="C795" s="90"/>
      <c r="D795" s="90"/>
      <c r="E795" s="90"/>
      <c r="F795" s="90"/>
      <c r="G795" s="90"/>
      <c r="H795" s="90"/>
    </row>
    <row r="796" spans="1:8" ht="14.25" customHeight="1" x14ac:dyDescent="0.25">
      <c r="A796" s="90"/>
      <c r="B796" s="90"/>
      <c r="C796" s="90"/>
      <c r="D796" s="90"/>
      <c r="E796" s="90"/>
      <c r="F796" s="90"/>
      <c r="G796" s="90"/>
      <c r="H796" s="90"/>
    </row>
    <row r="797" spans="1:8" ht="14.25" customHeight="1" x14ac:dyDescent="0.25">
      <c r="A797" s="90"/>
      <c r="B797" s="90"/>
      <c r="C797" s="90"/>
      <c r="D797" s="90"/>
      <c r="E797" s="90"/>
      <c r="F797" s="90"/>
      <c r="G797" s="90"/>
      <c r="H797" s="90"/>
    </row>
    <row r="798" spans="1:8" ht="14.25" customHeight="1" x14ac:dyDescent="0.25">
      <c r="A798" s="90"/>
      <c r="B798" s="90"/>
      <c r="C798" s="90"/>
      <c r="D798" s="90"/>
      <c r="E798" s="90"/>
      <c r="F798" s="90"/>
      <c r="G798" s="90"/>
      <c r="H798" s="90"/>
    </row>
    <row r="799" spans="1:8" ht="14.25" customHeight="1" x14ac:dyDescent="0.25">
      <c r="A799" s="90"/>
      <c r="B799" s="90"/>
      <c r="C799" s="90"/>
      <c r="D799" s="90"/>
      <c r="E799" s="90"/>
      <c r="F799" s="90"/>
      <c r="G799" s="90"/>
      <c r="H799" s="90"/>
    </row>
    <row r="800" spans="1:8" ht="14.25" customHeight="1" x14ac:dyDescent="0.25">
      <c r="A800" s="90"/>
      <c r="B800" s="90"/>
      <c r="C800" s="90"/>
      <c r="D800" s="90"/>
      <c r="E800" s="90"/>
      <c r="F800" s="90"/>
      <c r="G800" s="90"/>
      <c r="H800" s="90"/>
    </row>
    <row r="801" spans="1:8" ht="14.25" customHeight="1" x14ac:dyDescent="0.25">
      <c r="A801" s="90"/>
      <c r="B801" s="90"/>
      <c r="C801" s="90"/>
      <c r="D801" s="90"/>
      <c r="E801" s="90"/>
      <c r="F801" s="90"/>
      <c r="G801" s="90"/>
      <c r="H801" s="90"/>
    </row>
    <row r="802" spans="1:8" ht="14.25" customHeight="1" x14ac:dyDescent="0.25">
      <c r="A802" s="90"/>
      <c r="B802" s="90"/>
      <c r="C802" s="90"/>
      <c r="D802" s="90"/>
      <c r="E802" s="90"/>
      <c r="F802" s="90"/>
      <c r="G802" s="90"/>
      <c r="H802" s="90"/>
    </row>
    <row r="803" spans="1:8" ht="14.25" customHeight="1" x14ac:dyDescent="0.25">
      <c r="A803" s="90"/>
      <c r="B803" s="90"/>
      <c r="C803" s="90"/>
      <c r="D803" s="90"/>
      <c r="E803" s="90"/>
      <c r="F803" s="90"/>
      <c r="G803" s="90"/>
      <c r="H803" s="90"/>
    </row>
    <row r="804" spans="1:8" ht="14.25" customHeight="1" x14ac:dyDescent="0.25">
      <c r="A804" s="90"/>
      <c r="B804" s="90"/>
      <c r="C804" s="90"/>
      <c r="D804" s="90"/>
      <c r="E804" s="90"/>
      <c r="F804" s="90"/>
      <c r="G804" s="90"/>
      <c r="H804" s="90"/>
    </row>
    <row r="805" spans="1:8" ht="14.25" customHeight="1" x14ac:dyDescent="0.25">
      <c r="A805" s="90"/>
      <c r="B805" s="90"/>
      <c r="C805" s="90"/>
      <c r="D805" s="90"/>
      <c r="E805" s="90"/>
      <c r="F805" s="90"/>
      <c r="G805" s="90"/>
      <c r="H805" s="90"/>
    </row>
    <row r="806" spans="1:8" ht="14.25" customHeight="1" x14ac:dyDescent="0.25">
      <c r="A806" s="90"/>
      <c r="B806" s="90"/>
      <c r="C806" s="90"/>
      <c r="D806" s="90"/>
      <c r="E806" s="90"/>
      <c r="F806" s="90"/>
      <c r="G806" s="90"/>
      <c r="H806" s="90"/>
    </row>
    <row r="807" spans="1:8" ht="14.25" customHeight="1" x14ac:dyDescent="0.25">
      <c r="A807" s="90"/>
      <c r="B807" s="90"/>
      <c r="C807" s="90"/>
      <c r="D807" s="90"/>
      <c r="E807" s="90"/>
      <c r="F807" s="90"/>
      <c r="G807" s="90"/>
      <c r="H807" s="90"/>
    </row>
    <row r="808" spans="1:8" ht="14.25" customHeight="1" x14ac:dyDescent="0.25">
      <c r="A808" s="90"/>
      <c r="B808" s="90"/>
      <c r="C808" s="90"/>
      <c r="D808" s="90"/>
      <c r="E808" s="90"/>
      <c r="F808" s="90"/>
      <c r="G808" s="90"/>
      <c r="H808" s="90"/>
    </row>
    <row r="809" spans="1:8" ht="14.25" customHeight="1" x14ac:dyDescent="0.25">
      <c r="A809" s="90"/>
      <c r="B809" s="90"/>
      <c r="C809" s="90"/>
      <c r="D809" s="90"/>
      <c r="E809" s="90"/>
      <c r="F809" s="90"/>
      <c r="G809" s="90"/>
      <c r="H809" s="90"/>
    </row>
    <row r="810" spans="1:8" ht="14.25" customHeight="1" x14ac:dyDescent="0.25">
      <c r="A810" s="90"/>
      <c r="B810" s="90"/>
      <c r="C810" s="90"/>
      <c r="D810" s="90"/>
      <c r="E810" s="90"/>
      <c r="F810" s="90"/>
      <c r="G810" s="90"/>
      <c r="H810" s="90"/>
    </row>
    <row r="811" spans="1:8" ht="14.25" customHeight="1" x14ac:dyDescent="0.25">
      <c r="A811" s="90"/>
      <c r="B811" s="90"/>
      <c r="C811" s="90"/>
      <c r="D811" s="90"/>
      <c r="E811" s="90"/>
      <c r="F811" s="90"/>
      <c r="G811" s="90"/>
      <c r="H811" s="90"/>
    </row>
    <row r="812" spans="1:8" ht="14.25" customHeight="1" x14ac:dyDescent="0.25">
      <c r="A812" s="90"/>
      <c r="B812" s="90"/>
      <c r="C812" s="90"/>
      <c r="D812" s="90"/>
      <c r="E812" s="90"/>
      <c r="F812" s="90"/>
      <c r="G812" s="90"/>
      <c r="H812" s="90"/>
    </row>
    <row r="813" spans="1:8" ht="14.25" customHeight="1" x14ac:dyDescent="0.25">
      <c r="A813" s="90"/>
      <c r="B813" s="90"/>
      <c r="C813" s="90"/>
      <c r="D813" s="90"/>
      <c r="E813" s="90"/>
      <c r="F813" s="90"/>
      <c r="G813" s="90"/>
      <c r="H813" s="90"/>
    </row>
    <row r="814" spans="1:8" ht="14.25" customHeight="1" x14ac:dyDescent="0.25">
      <c r="A814" s="90"/>
      <c r="B814" s="90"/>
      <c r="C814" s="90"/>
      <c r="D814" s="90"/>
      <c r="E814" s="90"/>
      <c r="F814" s="90"/>
      <c r="G814" s="90"/>
      <c r="H814" s="90"/>
    </row>
    <row r="815" spans="1:8" ht="14.25" customHeight="1" x14ac:dyDescent="0.25">
      <c r="A815" s="90"/>
      <c r="B815" s="90"/>
      <c r="C815" s="90"/>
      <c r="D815" s="90"/>
      <c r="E815" s="90"/>
      <c r="F815" s="90"/>
      <c r="G815" s="90"/>
      <c r="H815" s="90"/>
    </row>
    <row r="816" spans="1:8" ht="14.25" customHeight="1" x14ac:dyDescent="0.25">
      <c r="A816" s="90"/>
      <c r="B816" s="90"/>
      <c r="C816" s="90"/>
      <c r="D816" s="90"/>
      <c r="E816" s="90"/>
      <c r="F816" s="90"/>
      <c r="G816" s="90"/>
      <c r="H816" s="90"/>
    </row>
    <row r="817" spans="1:8" ht="14.25" customHeight="1" x14ac:dyDescent="0.25">
      <c r="A817" s="90"/>
      <c r="B817" s="90"/>
      <c r="C817" s="90"/>
      <c r="D817" s="90"/>
      <c r="E817" s="90"/>
      <c r="F817" s="90"/>
      <c r="G817" s="90"/>
      <c r="H817" s="90"/>
    </row>
    <row r="818" spans="1:8" ht="14.25" customHeight="1" x14ac:dyDescent="0.25">
      <c r="A818" s="90"/>
      <c r="B818" s="90"/>
      <c r="C818" s="90"/>
      <c r="D818" s="90"/>
      <c r="E818" s="90"/>
      <c r="F818" s="90"/>
      <c r="G818" s="90"/>
      <c r="H818" s="90"/>
    </row>
    <row r="819" spans="1:8" ht="14.25" customHeight="1" x14ac:dyDescent="0.25">
      <c r="A819" s="90"/>
      <c r="B819" s="90"/>
      <c r="C819" s="90"/>
      <c r="D819" s="90"/>
      <c r="E819" s="90"/>
      <c r="F819" s="90"/>
      <c r="G819" s="90"/>
      <c r="H819" s="90"/>
    </row>
    <row r="820" spans="1:8" ht="14.25" customHeight="1" x14ac:dyDescent="0.25">
      <c r="A820" s="90"/>
      <c r="B820" s="90"/>
      <c r="C820" s="90"/>
      <c r="D820" s="90"/>
      <c r="E820" s="90"/>
      <c r="F820" s="90"/>
      <c r="G820" s="90"/>
      <c r="H820" s="90"/>
    </row>
    <row r="821" spans="1:8" ht="14.25" customHeight="1" x14ac:dyDescent="0.25">
      <c r="A821" s="90"/>
      <c r="B821" s="90"/>
      <c r="C821" s="90"/>
      <c r="D821" s="90"/>
      <c r="E821" s="90"/>
      <c r="F821" s="90"/>
      <c r="G821" s="90"/>
      <c r="H821" s="90"/>
    </row>
    <row r="822" spans="1:8" ht="14.25" customHeight="1" x14ac:dyDescent="0.25">
      <c r="A822" s="90"/>
      <c r="B822" s="90"/>
      <c r="C822" s="90"/>
      <c r="D822" s="90"/>
      <c r="E822" s="90"/>
      <c r="F822" s="90"/>
      <c r="G822" s="90"/>
      <c r="H822" s="90"/>
    </row>
    <row r="823" spans="1:8" ht="14.25" customHeight="1" x14ac:dyDescent="0.25">
      <c r="A823" s="90"/>
      <c r="B823" s="90"/>
      <c r="C823" s="90"/>
      <c r="D823" s="90"/>
      <c r="E823" s="90"/>
      <c r="F823" s="90"/>
      <c r="G823" s="90"/>
      <c r="H823" s="90"/>
    </row>
    <row r="824" spans="1:8" ht="14.25" customHeight="1" x14ac:dyDescent="0.25">
      <c r="A824" s="90"/>
      <c r="B824" s="90"/>
      <c r="C824" s="90"/>
      <c r="D824" s="90"/>
      <c r="E824" s="90"/>
      <c r="F824" s="90"/>
      <c r="G824" s="90"/>
      <c r="H824" s="90"/>
    </row>
    <row r="825" spans="1:8" ht="14.25" customHeight="1" x14ac:dyDescent="0.25">
      <c r="A825" s="90"/>
      <c r="B825" s="90"/>
      <c r="C825" s="90"/>
      <c r="D825" s="90"/>
      <c r="E825" s="90"/>
      <c r="F825" s="90"/>
      <c r="G825" s="90"/>
      <c r="H825" s="90"/>
    </row>
    <row r="826" spans="1:8" ht="14.25" customHeight="1" x14ac:dyDescent="0.25">
      <c r="A826" s="90"/>
      <c r="B826" s="90"/>
      <c r="C826" s="90"/>
      <c r="D826" s="90"/>
      <c r="E826" s="90"/>
      <c r="F826" s="90"/>
      <c r="G826" s="90"/>
      <c r="H826" s="90"/>
    </row>
    <row r="827" spans="1:8" ht="14.25" customHeight="1" x14ac:dyDescent="0.25">
      <c r="A827" s="90"/>
      <c r="B827" s="90"/>
      <c r="C827" s="90"/>
      <c r="D827" s="90"/>
      <c r="E827" s="90"/>
      <c r="F827" s="90"/>
      <c r="G827" s="90"/>
      <c r="H827" s="90"/>
    </row>
    <row r="828" spans="1:8" ht="14.25" customHeight="1" x14ac:dyDescent="0.25">
      <c r="A828" s="90"/>
      <c r="B828" s="90"/>
      <c r="C828" s="90"/>
      <c r="D828" s="90"/>
      <c r="E828" s="90"/>
      <c r="F828" s="90"/>
      <c r="G828" s="90"/>
      <c r="H828" s="90"/>
    </row>
    <row r="829" spans="1:8" ht="14.25" customHeight="1" x14ac:dyDescent="0.25">
      <c r="A829" s="90"/>
      <c r="B829" s="90"/>
      <c r="C829" s="90"/>
      <c r="D829" s="90"/>
      <c r="E829" s="90"/>
      <c r="F829" s="90"/>
      <c r="G829" s="90"/>
      <c r="H829" s="90"/>
    </row>
    <row r="830" spans="1:8" ht="14.25" customHeight="1" x14ac:dyDescent="0.25">
      <c r="A830" s="90"/>
      <c r="B830" s="90"/>
      <c r="C830" s="90"/>
      <c r="D830" s="90"/>
      <c r="E830" s="90"/>
      <c r="F830" s="90"/>
      <c r="G830" s="90"/>
      <c r="H830" s="90"/>
    </row>
    <row r="831" spans="1:8" ht="14.25" customHeight="1" x14ac:dyDescent="0.25">
      <c r="A831" s="90"/>
      <c r="B831" s="90"/>
      <c r="C831" s="90"/>
      <c r="D831" s="90"/>
      <c r="E831" s="90"/>
      <c r="F831" s="90"/>
      <c r="G831" s="90"/>
      <c r="H831" s="90"/>
    </row>
    <row r="832" spans="1:8" ht="14.25" customHeight="1" x14ac:dyDescent="0.25">
      <c r="A832" s="90"/>
      <c r="B832" s="90"/>
      <c r="C832" s="90"/>
      <c r="D832" s="90"/>
      <c r="E832" s="90"/>
      <c r="F832" s="90"/>
      <c r="G832" s="90"/>
      <c r="H832" s="90"/>
    </row>
    <row r="833" spans="1:8" ht="14.25" customHeight="1" x14ac:dyDescent="0.25">
      <c r="A833" s="90"/>
      <c r="B833" s="90"/>
      <c r="C833" s="90"/>
      <c r="D833" s="90"/>
      <c r="E833" s="90"/>
      <c r="F833" s="90"/>
      <c r="G833" s="90"/>
      <c r="H833" s="90"/>
    </row>
    <row r="834" spans="1:8" ht="14.25" customHeight="1" x14ac:dyDescent="0.25">
      <c r="A834" s="90"/>
      <c r="B834" s="90"/>
      <c r="C834" s="90"/>
      <c r="D834" s="90"/>
      <c r="E834" s="90"/>
      <c r="F834" s="90"/>
      <c r="G834" s="90"/>
      <c r="H834" s="90"/>
    </row>
    <row r="835" spans="1:8" ht="14.25" customHeight="1" x14ac:dyDescent="0.25">
      <c r="A835" s="90"/>
      <c r="B835" s="90"/>
      <c r="C835" s="90"/>
      <c r="D835" s="90"/>
      <c r="E835" s="90"/>
      <c r="F835" s="90"/>
      <c r="G835" s="90"/>
      <c r="H835" s="90"/>
    </row>
    <row r="836" spans="1:8" ht="14.25" customHeight="1" x14ac:dyDescent="0.25">
      <c r="A836" s="90"/>
      <c r="B836" s="90"/>
      <c r="C836" s="90"/>
      <c r="D836" s="90"/>
      <c r="E836" s="90"/>
      <c r="F836" s="90"/>
      <c r="G836" s="90"/>
      <c r="H836" s="90"/>
    </row>
    <row r="837" spans="1:8" ht="14.25" customHeight="1" x14ac:dyDescent="0.25">
      <c r="A837" s="90"/>
      <c r="B837" s="90"/>
      <c r="C837" s="90"/>
      <c r="D837" s="90"/>
      <c r="E837" s="90"/>
      <c r="F837" s="90"/>
      <c r="G837" s="90"/>
      <c r="H837" s="90"/>
    </row>
    <row r="838" spans="1:8" ht="14.25" customHeight="1" x14ac:dyDescent="0.25">
      <c r="A838" s="90"/>
      <c r="B838" s="90"/>
      <c r="C838" s="90"/>
      <c r="D838" s="90"/>
      <c r="E838" s="90"/>
      <c r="F838" s="90"/>
      <c r="G838" s="90"/>
      <c r="H838" s="90"/>
    </row>
    <row r="839" spans="1:8" ht="14.25" customHeight="1" x14ac:dyDescent="0.25">
      <c r="A839" s="90"/>
      <c r="B839" s="90"/>
      <c r="C839" s="90"/>
      <c r="D839" s="90"/>
      <c r="E839" s="90"/>
      <c r="F839" s="90"/>
      <c r="G839" s="90"/>
      <c r="H839" s="90"/>
    </row>
    <row r="840" spans="1:8" ht="14.25" customHeight="1" x14ac:dyDescent="0.25">
      <c r="A840" s="90"/>
      <c r="B840" s="90"/>
      <c r="C840" s="90"/>
      <c r="D840" s="90"/>
      <c r="E840" s="90"/>
      <c r="F840" s="90"/>
      <c r="G840" s="90"/>
      <c r="H840" s="90"/>
    </row>
    <row r="841" spans="1:8" ht="14.25" customHeight="1" x14ac:dyDescent="0.25">
      <c r="A841" s="90"/>
      <c r="B841" s="90"/>
      <c r="C841" s="90"/>
      <c r="D841" s="90"/>
      <c r="E841" s="90"/>
      <c r="F841" s="90"/>
      <c r="G841" s="90"/>
      <c r="H841" s="90"/>
    </row>
    <row r="842" spans="1:8" ht="14.25" customHeight="1" x14ac:dyDescent="0.25">
      <c r="A842" s="90"/>
      <c r="B842" s="90"/>
      <c r="C842" s="90"/>
      <c r="D842" s="90"/>
      <c r="E842" s="90"/>
      <c r="F842" s="90"/>
      <c r="G842" s="90"/>
      <c r="H842" s="90"/>
    </row>
    <row r="843" spans="1:8" ht="14.25" customHeight="1" x14ac:dyDescent="0.25">
      <c r="A843" s="90"/>
      <c r="B843" s="90"/>
      <c r="C843" s="90"/>
      <c r="D843" s="90"/>
      <c r="E843" s="90"/>
      <c r="F843" s="90"/>
      <c r="G843" s="90"/>
      <c r="H843" s="90"/>
    </row>
    <row r="844" spans="1:8" ht="14.25" customHeight="1" x14ac:dyDescent="0.25">
      <c r="A844" s="90"/>
      <c r="B844" s="90"/>
      <c r="C844" s="90"/>
      <c r="D844" s="90"/>
      <c r="E844" s="90"/>
      <c r="F844" s="90"/>
      <c r="G844" s="90"/>
      <c r="H844" s="90"/>
    </row>
    <row r="845" spans="1:8" ht="14.25" customHeight="1" x14ac:dyDescent="0.25">
      <c r="A845" s="90"/>
      <c r="B845" s="90"/>
      <c r="C845" s="90"/>
      <c r="D845" s="90"/>
      <c r="E845" s="90"/>
      <c r="F845" s="90"/>
      <c r="G845" s="90"/>
      <c r="H845" s="90"/>
    </row>
    <row r="846" spans="1:8" ht="14.25" customHeight="1" x14ac:dyDescent="0.25">
      <c r="A846" s="90"/>
      <c r="B846" s="90"/>
      <c r="C846" s="90"/>
      <c r="D846" s="90"/>
      <c r="E846" s="90"/>
      <c r="F846" s="90"/>
      <c r="G846" s="90"/>
      <c r="H846" s="90"/>
    </row>
    <row r="847" spans="1:8" ht="14.25" customHeight="1" x14ac:dyDescent="0.25">
      <c r="A847" s="90"/>
      <c r="B847" s="90"/>
      <c r="C847" s="90"/>
      <c r="D847" s="90"/>
      <c r="E847" s="90"/>
      <c r="F847" s="90"/>
      <c r="G847" s="90"/>
      <c r="H847" s="90"/>
    </row>
    <row r="848" spans="1:8" ht="14.25" customHeight="1" x14ac:dyDescent="0.25">
      <c r="A848" s="90"/>
      <c r="B848" s="90"/>
      <c r="C848" s="90"/>
      <c r="D848" s="90"/>
      <c r="E848" s="90"/>
      <c r="F848" s="90"/>
      <c r="G848" s="90"/>
      <c r="H848" s="90"/>
    </row>
    <row r="849" spans="1:8" ht="14.25" customHeight="1" x14ac:dyDescent="0.25">
      <c r="A849" s="90"/>
      <c r="B849" s="90"/>
      <c r="C849" s="90"/>
      <c r="D849" s="90"/>
      <c r="E849" s="90"/>
      <c r="F849" s="90"/>
      <c r="G849" s="90"/>
      <c r="H849" s="90"/>
    </row>
    <row r="850" spans="1:8" ht="14.25" customHeight="1" x14ac:dyDescent="0.25">
      <c r="A850" s="90"/>
      <c r="B850" s="90"/>
      <c r="C850" s="90"/>
      <c r="D850" s="90"/>
      <c r="E850" s="90"/>
      <c r="F850" s="90"/>
      <c r="G850" s="90"/>
      <c r="H850" s="90"/>
    </row>
    <row r="851" spans="1:8" ht="14.25" customHeight="1" x14ac:dyDescent="0.25">
      <c r="A851" s="90"/>
      <c r="B851" s="90"/>
      <c r="C851" s="90"/>
      <c r="D851" s="90"/>
      <c r="E851" s="90"/>
      <c r="F851" s="90"/>
      <c r="G851" s="90"/>
      <c r="H851" s="90"/>
    </row>
    <row r="852" spans="1:8" ht="14.25" customHeight="1" x14ac:dyDescent="0.25">
      <c r="A852" s="90"/>
      <c r="B852" s="90"/>
      <c r="C852" s="90"/>
      <c r="D852" s="90"/>
      <c r="E852" s="90"/>
      <c r="F852" s="90"/>
      <c r="G852" s="90"/>
      <c r="H852" s="90"/>
    </row>
    <row r="853" spans="1:8" ht="14.25" customHeight="1" x14ac:dyDescent="0.25">
      <c r="A853" s="90"/>
      <c r="B853" s="90"/>
      <c r="C853" s="90"/>
      <c r="D853" s="90"/>
      <c r="E853" s="90"/>
      <c r="F853" s="90"/>
      <c r="G853" s="90"/>
      <c r="H853" s="90"/>
    </row>
    <row r="854" spans="1:8" ht="14.25" customHeight="1" x14ac:dyDescent="0.25">
      <c r="A854" s="90"/>
      <c r="B854" s="90"/>
      <c r="C854" s="90"/>
      <c r="D854" s="90"/>
      <c r="E854" s="90"/>
      <c r="F854" s="90"/>
      <c r="G854" s="90"/>
      <c r="H854" s="90"/>
    </row>
    <row r="855" spans="1:8" ht="14.25" customHeight="1" x14ac:dyDescent="0.25">
      <c r="A855" s="90"/>
      <c r="B855" s="90"/>
      <c r="C855" s="90"/>
      <c r="D855" s="90"/>
      <c r="E855" s="90"/>
      <c r="F855" s="90"/>
      <c r="G855" s="90"/>
      <c r="H855" s="90"/>
    </row>
    <row r="856" spans="1:8" ht="14.25" customHeight="1" x14ac:dyDescent="0.25">
      <c r="A856" s="90"/>
      <c r="B856" s="90"/>
      <c r="C856" s="90"/>
      <c r="D856" s="90"/>
      <c r="E856" s="90"/>
      <c r="F856" s="90"/>
      <c r="G856" s="90"/>
      <c r="H856" s="90"/>
    </row>
    <row r="857" spans="1:8" ht="14.25" customHeight="1" x14ac:dyDescent="0.25">
      <c r="A857" s="90"/>
      <c r="B857" s="90"/>
      <c r="C857" s="90"/>
      <c r="D857" s="90"/>
      <c r="E857" s="90"/>
      <c r="F857" s="90"/>
      <c r="G857" s="90"/>
      <c r="H857" s="90"/>
    </row>
    <row r="858" spans="1:8" ht="14.25" customHeight="1" x14ac:dyDescent="0.25">
      <c r="A858" s="90"/>
      <c r="B858" s="90"/>
      <c r="C858" s="90"/>
      <c r="D858" s="90"/>
      <c r="E858" s="90"/>
      <c r="F858" s="90"/>
      <c r="G858" s="90"/>
      <c r="H858" s="90"/>
    </row>
    <row r="859" spans="1:8" ht="14.25" customHeight="1" x14ac:dyDescent="0.25">
      <c r="A859" s="90"/>
      <c r="B859" s="90"/>
      <c r="C859" s="90"/>
      <c r="D859" s="90"/>
      <c r="E859" s="90"/>
      <c r="F859" s="90"/>
      <c r="G859" s="90"/>
      <c r="H859" s="90"/>
    </row>
    <row r="860" spans="1:8" ht="14.25" customHeight="1" x14ac:dyDescent="0.25">
      <c r="A860" s="90"/>
      <c r="B860" s="90"/>
      <c r="C860" s="90"/>
      <c r="D860" s="90"/>
      <c r="E860" s="90"/>
      <c r="F860" s="90"/>
      <c r="G860" s="90"/>
      <c r="H860" s="90"/>
    </row>
    <row r="861" spans="1:8" ht="14.25" customHeight="1" x14ac:dyDescent="0.25">
      <c r="A861" s="90"/>
      <c r="B861" s="90"/>
      <c r="C861" s="90"/>
      <c r="D861" s="90"/>
      <c r="E861" s="90"/>
      <c r="F861" s="90"/>
      <c r="G861" s="90"/>
      <c r="H861" s="90"/>
    </row>
    <row r="862" spans="1:8" ht="14.25" customHeight="1" x14ac:dyDescent="0.25">
      <c r="A862" s="90"/>
      <c r="B862" s="90"/>
      <c r="C862" s="90"/>
      <c r="D862" s="90"/>
      <c r="E862" s="90"/>
      <c r="F862" s="90"/>
      <c r="G862" s="90"/>
      <c r="H862" s="90"/>
    </row>
    <row r="863" spans="1:8" ht="14.25" customHeight="1" x14ac:dyDescent="0.25">
      <c r="A863" s="90"/>
      <c r="B863" s="90"/>
      <c r="C863" s="90"/>
      <c r="D863" s="90"/>
      <c r="E863" s="90"/>
      <c r="F863" s="90"/>
      <c r="G863" s="90"/>
      <c r="H863" s="90"/>
    </row>
    <row r="864" spans="1:8" ht="14.25" customHeight="1" x14ac:dyDescent="0.25">
      <c r="A864" s="90"/>
      <c r="B864" s="90"/>
      <c r="C864" s="90"/>
      <c r="D864" s="90"/>
      <c r="E864" s="90"/>
      <c r="F864" s="90"/>
      <c r="G864" s="90"/>
      <c r="H864" s="90"/>
    </row>
    <row r="865" spans="1:8" ht="14.25" customHeight="1" x14ac:dyDescent="0.25">
      <c r="A865" s="90"/>
      <c r="B865" s="90"/>
      <c r="C865" s="90"/>
      <c r="D865" s="90"/>
      <c r="E865" s="90"/>
      <c r="F865" s="90"/>
      <c r="G865" s="90"/>
      <c r="H865" s="90"/>
    </row>
    <row r="866" spans="1:8" ht="14.25" customHeight="1" x14ac:dyDescent="0.25">
      <c r="A866" s="90"/>
      <c r="B866" s="90"/>
      <c r="C866" s="90"/>
      <c r="D866" s="90"/>
      <c r="E866" s="90"/>
      <c r="F866" s="90"/>
      <c r="G866" s="90"/>
      <c r="H866" s="90"/>
    </row>
    <row r="867" spans="1:8" ht="14.25" customHeight="1" x14ac:dyDescent="0.25">
      <c r="A867" s="90"/>
      <c r="B867" s="90"/>
      <c r="C867" s="90"/>
      <c r="D867" s="90"/>
      <c r="E867" s="90"/>
      <c r="F867" s="90"/>
      <c r="G867" s="90"/>
      <c r="H867" s="90"/>
    </row>
    <row r="868" spans="1:8" ht="14.25" customHeight="1" x14ac:dyDescent="0.25">
      <c r="A868" s="90"/>
      <c r="B868" s="90"/>
      <c r="C868" s="90"/>
      <c r="D868" s="90"/>
      <c r="E868" s="90"/>
      <c r="F868" s="90"/>
      <c r="G868" s="90"/>
      <c r="H868" s="90"/>
    </row>
    <row r="869" spans="1:8" ht="14.25" customHeight="1" x14ac:dyDescent="0.25">
      <c r="A869" s="90"/>
      <c r="B869" s="90"/>
      <c r="C869" s="90"/>
      <c r="D869" s="90"/>
      <c r="E869" s="90"/>
      <c r="F869" s="90"/>
      <c r="G869" s="90"/>
      <c r="H869" s="90"/>
    </row>
    <row r="870" spans="1:8" ht="14.25" customHeight="1" x14ac:dyDescent="0.25">
      <c r="A870" s="90"/>
      <c r="B870" s="90"/>
      <c r="C870" s="90"/>
      <c r="D870" s="90"/>
      <c r="E870" s="90"/>
      <c r="F870" s="90"/>
      <c r="G870" s="90"/>
      <c r="H870" s="90"/>
    </row>
    <row r="871" spans="1:8" ht="14.25" customHeight="1" x14ac:dyDescent="0.25">
      <c r="A871" s="90"/>
      <c r="B871" s="90"/>
      <c r="C871" s="90"/>
      <c r="D871" s="90"/>
      <c r="E871" s="90"/>
      <c r="F871" s="90"/>
      <c r="G871" s="90"/>
      <c r="H871" s="90"/>
    </row>
    <row r="872" spans="1:8" ht="14.25" customHeight="1" x14ac:dyDescent="0.25">
      <c r="A872" s="90"/>
      <c r="B872" s="90"/>
      <c r="C872" s="90"/>
      <c r="D872" s="90"/>
      <c r="E872" s="90"/>
      <c r="F872" s="90"/>
      <c r="G872" s="90"/>
      <c r="H872" s="90"/>
    </row>
    <row r="873" spans="1:8" ht="14.25" customHeight="1" x14ac:dyDescent="0.25">
      <c r="A873" s="90"/>
      <c r="B873" s="90"/>
      <c r="C873" s="90"/>
      <c r="D873" s="90"/>
      <c r="E873" s="90"/>
      <c r="F873" s="90"/>
      <c r="G873" s="90"/>
      <c r="H873" s="90"/>
    </row>
    <row r="874" spans="1:8" ht="14.25" customHeight="1" x14ac:dyDescent="0.25">
      <c r="A874" s="90"/>
      <c r="B874" s="90"/>
      <c r="C874" s="90"/>
      <c r="D874" s="90"/>
      <c r="E874" s="90"/>
      <c r="F874" s="90"/>
      <c r="G874" s="90"/>
      <c r="H874" s="90"/>
    </row>
    <row r="875" spans="1:8" ht="14.25" customHeight="1" x14ac:dyDescent="0.25">
      <c r="A875" s="90"/>
      <c r="B875" s="90"/>
      <c r="C875" s="90"/>
      <c r="D875" s="90"/>
      <c r="E875" s="90"/>
      <c r="F875" s="90"/>
      <c r="G875" s="90"/>
      <c r="H875" s="90"/>
    </row>
    <row r="876" spans="1:8" ht="14.25" customHeight="1" x14ac:dyDescent="0.25">
      <c r="A876" s="90"/>
      <c r="B876" s="90"/>
      <c r="C876" s="90"/>
      <c r="D876" s="90"/>
      <c r="E876" s="90"/>
      <c r="F876" s="90"/>
      <c r="G876" s="90"/>
      <c r="H876" s="90"/>
    </row>
    <row r="877" spans="1:8" ht="14.25" customHeight="1" x14ac:dyDescent="0.25">
      <c r="A877" s="90"/>
      <c r="B877" s="90"/>
      <c r="C877" s="90"/>
      <c r="D877" s="90"/>
      <c r="E877" s="90"/>
      <c r="F877" s="90"/>
      <c r="G877" s="90"/>
      <c r="H877" s="90"/>
    </row>
    <row r="878" spans="1:8" ht="14.25" customHeight="1" x14ac:dyDescent="0.25">
      <c r="A878" s="90"/>
      <c r="B878" s="90"/>
      <c r="C878" s="90"/>
      <c r="D878" s="90"/>
      <c r="E878" s="90"/>
      <c r="F878" s="90"/>
      <c r="G878" s="90"/>
      <c r="H878" s="90"/>
    </row>
    <row r="879" spans="1:8" ht="14.25" customHeight="1" x14ac:dyDescent="0.25">
      <c r="A879" s="90"/>
      <c r="B879" s="90"/>
      <c r="C879" s="90"/>
      <c r="D879" s="90"/>
      <c r="E879" s="90"/>
      <c r="F879" s="90"/>
      <c r="G879" s="90"/>
      <c r="H879" s="90"/>
    </row>
    <row r="880" spans="1:8" ht="14.25" customHeight="1" x14ac:dyDescent="0.25">
      <c r="A880" s="90"/>
      <c r="B880" s="90"/>
      <c r="C880" s="90"/>
      <c r="D880" s="90"/>
      <c r="E880" s="90"/>
      <c r="F880" s="90"/>
      <c r="G880" s="90"/>
      <c r="H880" s="90"/>
    </row>
    <row r="881" spans="1:8" ht="14.25" customHeight="1" x14ac:dyDescent="0.25">
      <c r="A881" s="90"/>
      <c r="B881" s="90"/>
      <c r="C881" s="90"/>
      <c r="D881" s="90"/>
      <c r="E881" s="90"/>
      <c r="F881" s="90"/>
      <c r="G881" s="90"/>
      <c r="H881" s="90"/>
    </row>
    <row r="882" spans="1:8" ht="14.25" customHeight="1" x14ac:dyDescent="0.25">
      <c r="A882" s="90"/>
      <c r="B882" s="90"/>
      <c r="C882" s="90"/>
      <c r="D882" s="90"/>
      <c r="E882" s="90"/>
      <c r="F882" s="90"/>
      <c r="G882" s="90"/>
      <c r="H882" s="90"/>
    </row>
    <row r="883" spans="1:8" ht="14.25" customHeight="1" x14ac:dyDescent="0.25">
      <c r="A883" s="90"/>
      <c r="B883" s="90"/>
      <c r="C883" s="90"/>
      <c r="D883" s="90"/>
      <c r="E883" s="90"/>
      <c r="F883" s="90"/>
      <c r="G883" s="90"/>
      <c r="H883" s="90"/>
    </row>
    <row r="884" spans="1:8" ht="14.25" customHeight="1" x14ac:dyDescent="0.25">
      <c r="A884" s="90"/>
      <c r="B884" s="90"/>
      <c r="C884" s="90"/>
      <c r="D884" s="90"/>
      <c r="E884" s="90"/>
      <c r="F884" s="90"/>
      <c r="G884" s="90"/>
      <c r="H884" s="90"/>
    </row>
    <row r="885" spans="1:8" ht="14.25" customHeight="1" x14ac:dyDescent="0.25">
      <c r="A885" s="90"/>
      <c r="B885" s="90"/>
      <c r="C885" s="90"/>
      <c r="D885" s="90"/>
      <c r="E885" s="90"/>
      <c r="F885" s="90"/>
      <c r="G885" s="90"/>
      <c r="H885" s="90"/>
    </row>
    <row r="886" spans="1:8" ht="14.25" customHeight="1" x14ac:dyDescent="0.25">
      <c r="A886" s="90"/>
      <c r="B886" s="90"/>
      <c r="C886" s="90"/>
      <c r="D886" s="90"/>
      <c r="E886" s="90"/>
      <c r="F886" s="90"/>
      <c r="G886" s="90"/>
      <c r="H886" s="90"/>
    </row>
    <row r="887" spans="1:8" ht="14.25" customHeight="1" x14ac:dyDescent="0.25">
      <c r="A887" s="90"/>
      <c r="B887" s="90"/>
      <c r="C887" s="90"/>
      <c r="D887" s="90"/>
      <c r="E887" s="90"/>
      <c r="F887" s="90"/>
      <c r="G887" s="90"/>
      <c r="H887" s="90"/>
    </row>
    <row r="888" spans="1:8" ht="14.25" customHeight="1" x14ac:dyDescent="0.25">
      <c r="A888" s="90"/>
      <c r="B888" s="90"/>
      <c r="C888" s="90"/>
      <c r="D888" s="90"/>
      <c r="E888" s="90"/>
      <c r="F888" s="90"/>
      <c r="G888" s="90"/>
      <c r="H888" s="90"/>
    </row>
    <row r="889" spans="1:8" ht="14.25" customHeight="1" x14ac:dyDescent="0.25">
      <c r="A889" s="90"/>
      <c r="B889" s="90"/>
      <c r="C889" s="90"/>
      <c r="D889" s="90"/>
      <c r="E889" s="90"/>
      <c r="F889" s="90"/>
      <c r="G889" s="90"/>
      <c r="H889" s="90"/>
    </row>
    <row r="890" spans="1:8" ht="14.25" customHeight="1" x14ac:dyDescent="0.25">
      <c r="A890" s="90"/>
      <c r="B890" s="90"/>
      <c r="C890" s="90"/>
      <c r="D890" s="90"/>
      <c r="E890" s="90"/>
      <c r="F890" s="90"/>
      <c r="G890" s="90"/>
      <c r="H890" s="90"/>
    </row>
    <row r="891" spans="1:8" ht="14.25" customHeight="1" x14ac:dyDescent="0.25">
      <c r="A891" s="90"/>
      <c r="B891" s="90"/>
      <c r="C891" s="90"/>
      <c r="D891" s="90"/>
      <c r="E891" s="90"/>
      <c r="F891" s="90"/>
      <c r="G891" s="90"/>
      <c r="H891" s="90"/>
    </row>
    <row r="892" spans="1:8" ht="14.25" customHeight="1" x14ac:dyDescent="0.25">
      <c r="A892" s="90"/>
      <c r="B892" s="90"/>
      <c r="C892" s="90"/>
      <c r="D892" s="90"/>
      <c r="E892" s="90"/>
      <c r="F892" s="90"/>
      <c r="G892" s="90"/>
      <c r="H892" s="90"/>
    </row>
    <row r="893" spans="1:8" ht="14.25" customHeight="1" x14ac:dyDescent="0.25">
      <c r="A893" s="90"/>
      <c r="B893" s="90"/>
      <c r="C893" s="90"/>
      <c r="D893" s="90"/>
      <c r="E893" s="90"/>
      <c r="F893" s="90"/>
      <c r="G893" s="90"/>
      <c r="H893" s="90"/>
    </row>
    <row r="894" spans="1:8" ht="14.25" customHeight="1" x14ac:dyDescent="0.25">
      <c r="A894" s="90"/>
      <c r="B894" s="90"/>
      <c r="C894" s="90"/>
      <c r="D894" s="90"/>
      <c r="E894" s="90"/>
      <c r="F894" s="90"/>
      <c r="G894" s="90"/>
      <c r="H894" s="90"/>
    </row>
    <row r="895" spans="1:8" ht="14.25" customHeight="1" x14ac:dyDescent="0.25">
      <c r="A895" s="90"/>
      <c r="B895" s="90"/>
      <c r="C895" s="90"/>
      <c r="D895" s="90"/>
      <c r="E895" s="90"/>
      <c r="F895" s="90"/>
      <c r="G895" s="90"/>
      <c r="H895" s="90"/>
    </row>
    <row r="896" spans="1:8" ht="14.25" customHeight="1" x14ac:dyDescent="0.25">
      <c r="A896" s="90"/>
      <c r="B896" s="90"/>
      <c r="C896" s="90"/>
      <c r="D896" s="90"/>
      <c r="E896" s="90"/>
      <c r="F896" s="90"/>
      <c r="G896" s="90"/>
      <c r="H896" s="90"/>
    </row>
    <row r="897" spans="1:8" ht="14.25" customHeight="1" x14ac:dyDescent="0.25">
      <c r="A897" s="90"/>
      <c r="B897" s="90"/>
      <c r="C897" s="90"/>
      <c r="D897" s="90"/>
      <c r="E897" s="90"/>
      <c r="F897" s="90"/>
      <c r="G897" s="90"/>
      <c r="H897" s="90"/>
    </row>
    <row r="898" spans="1:8" ht="14.25" customHeight="1" x14ac:dyDescent="0.25">
      <c r="A898" s="90"/>
      <c r="B898" s="90"/>
      <c r="C898" s="90"/>
      <c r="D898" s="90"/>
      <c r="E898" s="90"/>
      <c r="F898" s="90"/>
      <c r="G898" s="90"/>
      <c r="H898" s="90"/>
    </row>
    <row r="899" spans="1:8" ht="14.25" customHeight="1" x14ac:dyDescent="0.25">
      <c r="A899" s="90"/>
      <c r="B899" s="90"/>
      <c r="C899" s="90"/>
      <c r="D899" s="90"/>
      <c r="E899" s="90"/>
      <c r="F899" s="90"/>
      <c r="G899" s="90"/>
      <c r="H899" s="90"/>
    </row>
    <row r="900" spans="1:8" ht="14.25" customHeight="1" x14ac:dyDescent="0.25">
      <c r="A900" s="90"/>
      <c r="B900" s="90"/>
      <c r="C900" s="90"/>
      <c r="D900" s="90"/>
      <c r="E900" s="90"/>
      <c r="F900" s="90"/>
      <c r="G900" s="90"/>
      <c r="H900" s="90"/>
    </row>
    <row r="901" spans="1:8" ht="14.25" customHeight="1" x14ac:dyDescent="0.25">
      <c r="A901" s="90"/>
      <c r="B901" s="90"/>
      <c r="C901" s="90"/>
      <c r="D901" s="90"/>
      <c r="E901" s="90"/>
      <c r="F901" s="90"/>
      <c r="G901" s="90"/>
      <c r="H901" s="90"/>
    </row>
    <row r="902" spans="1:8" ht="14.25" customHeight="1" x14ac:dyDescent="0.25">
      <c r="A902" s="90"/>
      <c r="B902" s="90"/>
      <c r="C902" s="90"/>
      <c r="D902" s="90"/>
      <c r="E902" s="90"/>
      <c r="F902" s="90"/>
      <c r="G902" s="90"/>
      <c r="H902" s="90"/>
    </row>
    <row r="903" spans="1:8" ht="14.25" customHeight="1" x14ac:dyDescent="0.25">
      <c r="A903" s="90"/>
      <c r="B903" s="90"/>
      <c r="C903" s="90"/>
      <c r="D903" s="90"/>
      <c r="E903" s="90"/>
      <c r="F903" s="90"/>
      <c r="G903" s="90"/>
      <c r="H903" s="90"/>
    </row>
    <row r="904" spans="1:8" ht="14.25" customHeight="1" x14ac:dyDescent="0.25">
      <c r="A904" s="90"/>
      <c r="B904" s="90"/>
      <c r="C904" s="90"/>
      <c r="D904" s="90"/>
      <c r="E904" s="90"/>
      <c r="F904" s="90"/>
      <c r="G904" s="90"/>
      <c r="H904" s="90"/>
    </row>
    <row r="905" spans="1:8" ht="14.25" customHeight="1" x14ac:dyDescent="0.25">
      <c r="A905" s="90"/>
      <c r="B905" s="90"/>
      <c r="C905" s="90"/>
      <c r="D905" s="90"/>
      <c r="E905" s="90"/>
      <c r="F905" s="90"/>
      <c r="G905" s="90"/>
      <c r="H905" s="90"/>
    </row>
    <row r="906" spans="1:8" ht="14.25" customHeight="1" x14ac:dyDescent="0.25">
      <c r="A906" s="90"/>
      <c r="B906" s="90"/>
      <c r="C906" s="90"/>
      <c r="D906" s="90"/>
      <c r="E906" s="90"/>
      <c r="F906" s="90"/>
      <c r="G906" s="90"/>
      <c r="H906" s="90"/>
    </row>
    <row r="907" spans="1:8" ht="14.25" customHeight="1" x14ac:dyDescent="0.25">
      <c r="A907" s="90"/>
      <c r="B907" s="90"/>
      <c r="C907" s="90"/>
      <c r="D907" s="90"/>
      <c r="E907" s="90"/>
      <c r="F907" s="90"/>
      <c r="G907" s="90"/>
      <c r="H907" s="90"/>
    </row>
    <row r="908" spans="1:8" ht="14.25" customHeight="1" x14ac:dyDescent="0.25">
      <c r="A908" s="90"/>
      <c r="B908" s="90"/>
      <c r="C908" s="90"/>
      <c r="D908" s="90"/>
      <c r="E908" s="90"/>
      <c r="F908" s="90"/>
      <c r="G908" s="90"/>
      <c r="H908" s="90"/>
    </row>
    <row r="909" spans="1:8" ht="14.25" customHeight="1" x14ac:dyDescent="0.25">
      <c r="A909" s="90"/>
      <c r="B909" s="90"/>
      <c r="C909" s="90"/>
      <c r="D909" s="90"/>
      <c r="E909" s="90"/>
      <c r="F909" s="90"/>
      <c r="G909" s="90"/>
      <c r="H909" s="90"/>
    </row>
    <row r="910" spans="1:8" ht="14.25" customHeight="1" x14ac:dyDescent="0.25">
      <c r="A910" s="90"/>
      <c r="B910" s="90"/>
      <c r="C910" s="90"/>
      <c r="D910" s="90"/>
      <c r="E910" s="90"/>
      <c r="F910" s="90"/>
      <c r="G910" s="90"/>
      <c r="H910" s="90"/>
    </row>
    <row r="911" spans="1:8" ht="14.25" customHeight="1" x14ac:dyDescent="0.25">
      <c r="A911" s="90"/>
      <c r="B911" s="90"/>
      <c r="C911" s="90"/>
      <c r="D911" s="90"/>
      <c r="E911" s="90"/>
      <c r="F911" s="90"/>
      <c r="G911" s="90"/>
      <c r="H911" s="90"/>
    </row>
    <row r="912" spans="1:8" ht="14.25" customHeight="1" x14ac:dyDescent="0.25">
      <c r="A912" s="90"/>
      <c r="B912" s="90"/>
      <c r="C912" s="90"/>
      <c r="D912" s="90"/>
      <c r="E912" s="90"/>
      <c r="F912" s="90"/>
      <c r="G912" s="90"/>
      <c r="H912" s="90"/>
    </row>
    <row r="913" spans="1:8" ht="14.25" customHeight="1" x14ac:dyDescent="0.25">
      <c r="A913" s="90"/>
      <c r="B913" s="90"/>
      <c r="C913" s="90"/>
      <c r="D913" s="90"/>
      <c r="E913" s="90"/>
      <c r="F913" s="90"/>
      <c r="G913" s="90"/>
      <c r="H913" s="90"/>
    </row>
    <row r="914" spans="1:8" ht="14.25" customHeight="1" x14ac:dyDescent="0.25">
      <c r="A914" s="90"/>
      <c r="B914" s="90"/>
      <c r="C914" s="90"/>
      <c r="D914" s="90"/>
      <c r="E914" s="90"/>
      <c r="F914" s="90"/>
      <c r="G914" s="90"/>
      <c r="H914" s="90"/>
    </row>
    <row r="915" spans="1:8" ht="14.25" customHeight="1" x14ac:dyDescent="0.25">
      <c r="A915" s="90"/>
      <c r="B915" s="90"/>
      <c r="C915" s="90"/>
      <c r="D915" s="90"/>
      <c r="E915" s="90"/>
      <c r="F915" s="90"/>
      <c r="G915" s="90"/>
      <c r="H915" s="90"/>
    </row>
    <row r="916" spans="1:8" ht="14.25" customHeight="1" x14ac:dyDescent="0.25">
      <c r="A916" s="90"/>
      <c r="B916" s="90"/>
      <c r="C916" s="90"/>
      <c r="D916" s="90"/>
      <c r="E916" s="90"/>
      <c r="F916" s="90"/>
      <c r="G916" s="90"/>
      <c r="H916" s="90"/>
    </row>
    <row r="917" spans="1:8" ht="14.25" customHeight="1" x14ac:dyDescent="0.25">
      <c r="A917" s="90"/>
      <c r="B917" s="90"/>
      <c r="C917" s="90"/>
      <c r="D917" s="90"/>
      <c r="E917" s="90"/>
      <c r="F917" s="90"/>
      <c r="G917" s="90"/>
      <c r="H917" s="90"/>
    </row>
    <row r="918" spans="1:8" ht="14.25" customHeight="1" x14ac:dyDescent="0.25">
      <c r="A918" s="90"/>
      <c r="B918" s="90"/>
      <c r="C918" s="90"/>
      <c r="D918" s="90"/>
      <c r="E918" s="90"/>
      <c r="F918" s="90"/>
      <c r="G918" s="90"/>
      <c r="H918" s="90"/>
    </row>
    <row r="919" spans="1:8" ht="14.25" customHeight="1" x14ac:dyDescent="0.25">
      <c r="A919" s="90"/>
      <c r="B919" s="90"/>
      <c r="C919" s="90"/>
      <c r="D919" s="90"/>
      <c r="E919" s="90"/>
      <c r="F919" s="90"/>
      <c r="G919" s="90"/>
      <c r="H919" s="90"/>
    </row>
    <row r="920" spans="1:8" ht="14.25" customHeight="1" x14ac:dyDescent="0.25">
      <c r="A920" s="90"/>
      <c r="B920" s="90"/>
      <c r="C920" s="90"/>
      <c r="D920" s="90"/>
      <c r="E920" s="90"/>
      <c r="F920" s="90"/>
      <c r="G920" s="90"/>
      <c r="H920" s="90"/>
    </row>
    <row r="921" spans="1:8" ht="14.25" customHeight="1" x14ac:dyDescent="0.25">
      <c r="A921" s="90"/>
      <c r="B921" s="90"/>
      <c r="C921" s="90"/>
      <c r="D921" s="90"/>
      <c r="E921" s="90"/>
      <c r="F921" s="90"/>
      <c r="G921" s="90"/>
      <c r="H921" s="90"/>
    </row>
    <row r="922" spans="1:8" ht="14.25" customHeight="1" x14ac:dyDescent="0.25">
      <c r="A922" s="90"/>
      <c r="B922" s="90"/>
      <c r="C922" s="90"/>
      <c r="D922" s="90"/>
      <c r="E922" s="90"/>
      <c r="F922" s="90"/>
      <c r="G922" s="90"/>
      <c r="H922" s="90"/>
    </row>
    <row r="923" spans="1:8" ht="14.25" customHeight="1" x14ac:dyDescent="0.25">
      <c r="A923" s="90"/>
      <c r="B923" s="90"/>
      <c r="C923" s="90"/>
      <c r="D923" s="90"/>
      <c r="E923" s="90"/>
      <c r="F923" s="90"/>
      <c r="G923" s="90"/>
      <c r="H923" s="90"/>
    </row>
    <row r="924" spans="1:8" ht="14.25" customHeight="1" x14ac:dyDescent="0.25">
      <c r="A924" s="90"/>
      <c r="B924" s="90"/>
      <c r="C924" s="90"/>
      <c r="D924" s="90"/>
      <c r="E924" s="90"/>
      <c r="F924" s="90"/>
      <c r="G924" s="90"/>
      <c r="H924" s="90"/>
    </row>
    <row r="925" spans="1:8" ht="14.25" customHeight="1" x14ac:dyDescent="0.25">
      <c r="A925" s="90"/>
      <c r="B925" s="90"/>
      <c r="C925" s="90"/>
      <c r="D925" s="90"/>
      <c r="E925" s="90"/>
      <c r="F925" s="90"/>
      <c r="G925" s="90"/>
      <c r="H925" s="90"/>
    </row>
    <row r="926" spans="1:8" ht="14.25" customHeight="1" x14ac:dyDescent="0.25">
      <c r="A926" s="90"/>
      <c r="B926" s="90"/>
      <c r="C926" s="90"/>
      <c r="D926" s="90"/>
      <c r="E926" s="90"/>
      <c r="F926" s="90"/>
      <c r="G926" s="90"/>
      <c r="H926" s="90"/>
    </row>
    <row r="927" spans="1:8" ht="14.25" customHeight="1" x14ac:dyDescent="0.25">
      <c r="A927" s="90"/>
      <c r="B927" s="90"/>
      <c r="C927" s="90"/>
      <c r="D927" s="90"/>
      <c r="E927" s="90"/>
      <c r="F927" s="90"/>
      <c r="G927" s="90"/>
      <c r="H927" s="90"/>
    </row>
    <row r="928" spans="1:8" ht="14.25" customHeight="1" x14ac:dyDescent="0.25">
      <c r="A928" s="90"/>
      <c r="B928" s="90"/>
      <c r="C928" s="90"/>
      <c r="D928" s="90"/>
      <c r="E928" s="90"/>
      <c r="F928" s="90"/>
      <c r="G928" s="90"/>
      <c r="H928" s="90"/>
    </row>
    <row r="929" spans="1:8" ht="14.25" customHeight="1" x14ac:dyDescent="0.25">
      <c r="A929" s="90"/>
      <c r="B929" s="90"/>
      <c r="C929" s="90"/>
      <c r="D929" s="90"/>
      <c r="E929" s="90"/>
      <c r="F929" s="90"/>
      <c r="G929" s="90"/>
      <c r="H929" s="90"/>
    </row>
    <row r="930" spans="1:8" ht="14.25" customHeight="1" x14ac:dyDescent="0.25">
      <c r="A930" s="90"/>
      <c r="B930" s="90"/>
      <c r="C930" s="90"/>
      <c r="D930" s="90"/>
      <c r="E930" s="90"/>
      <c r="F930" s="90"/>
      <c r="G930" s="90"/>
      <c r="H930" s="90"/>
    </row>
    <row r="931" spans="1:8" ht="14.25" customHeight="1" x14ac:dyDescent="0.25">
      <c r="A931" s="90"/>
      <c r="B931" s="90"/>
      <c r="C931" s="90"/>
      <c r="D931" s="90"/>
      <c r="E931" s="90"/>
      <c r="F931" s="90"/>
      <c r="G931" s="90"/>
      <c r="H931" s="90"/>
    </row>
    <row r="932" spans="1:8" ht="14.25" customHeight="1" x14ac:dyDescent="0.25">
      <c r="A932" s="90"/>
      <c r="B932" s="90"/>
      <c r="C932" s="90"/>
      <c r="D932" s="90"/>
      <c r="E932" s="90"/>
      <c r="F932" s="90"/>
      <c r="G932" s="90"/>
      <c r="H932" s="90"/>
    </row>
    <row r="933" spans="1:8" ht="14.25" customHeight="1" x14ac:dyDescent="0.25">
      <c r="A933" s="90"/>
      <c r="B933" s="90"/>
      <c r="C933" s="90"/>
      <c r="D933" s="90"/>
      <c r="E933" s="90"/>
      <c r="F933" s="90"/>
      <c r="G933" s="90"/>
      <c r="H933" s="90"/>
    </row>
    <row r="934" spans="1:8" ht="14.25" customHeight="1" x14ac:dyDescent="0.25">
      <c r="A934" s="90"/>
      <c r="B934" s="90"/>
      <c r="C934" s="90"/>
      <c r="D934" s="90"/>
      <c r="E934" s="90"/>
      <c r="F934" s="90"/>
      <c r="G934" s="90"/>
      <c r="H934" s="90"/>
    </row>
    <row r="935" spans="1:8" ht="14.25" customHeight="1" x14ac:dyDescent="0.25">
      <c r="A935" s="90"/>
      <c r="B935" s="90"/>
      <c r="C935" s="90"/>
      <c r="D935" s="90"/>
      <c r="E935" s="90"/>
      <c r="F935" s="90"/>
      <c r="G935" s="90"/>
      <c r="H935" s="90"/>
    </row>
    <row r="936" spans="1:8" ht="14.25" customHeight="1" x14ac:dyDescent="0.25">
      <c r="A936" s="90"/>
      <c r="B936" s="90"/>
      <c r="C936" s="90"/>
      <c r="D936" s="90"/>
      <c r="E936" s="90"/>
      <c r="F936" s="90"/>
      <c r="G936" s="90"/>
      <c r="H936" s="90"/>
    </row>
    <row r="937" spans="1:8" ht="14.25" customHeight="1" x14ac:dyDescent="0.25">
      <c r="A937" s="90"/>
      <c r="B937" s="90"/>
      <c r="C937" s="90"/>
      <c r="D937" s="90"/>
      <c r="E937" s="90"/>
      <c r="F937" s="90"/>
      <c r="G937" s="90"/>
      <c r="H937" s="90"/>
    </row>
    <row r="938" spans="1:8" ht="14.25" customHeight="1" x14ac:dyDescent="0.25">
      <c r="A938" s="90"/>
      <c r="B938" s="90"/>
      <c r="C938" s="90"/>
      <c r="D938" s="90"/>
      <c r="E938" s="90"/>
      <c r="F938" s="90"/>
      <c r="G938" s="90"/>
      <c r="H938" s="90"/>
    </row>
    <row r="939" spans="1:8" ht="14.25" customHeight="1" x14ac:dyDescent="0.25">
      <c r="A939" s="90"/>
      <c r="B939" s="90"/>
      <c r="C939" s="90"/>
      <c r="D939" s="90"/>
      <c r="E939" s="90"/>
      <c r="F939" s="90"/>
      <c r="G939" s="90"/>
      <c r="H939" s="90"/>
    </row>
    <row r="940" spans="1:8" ht="14.25" customHeight="1" x14ac:dyDescent="0.25">
      <c r="A940" s="90"/>
      <c r="B940" s="90"/>
      <c r="C940" s="90"/>
      <c r="D940" s="90"/>
      <c r="E940" s="90"/>
      <c r="F940" s="90"/>
      <c r="G940" s="90"/>
      <c r="H940" s="90"/>
    </row>
    <row r="941" spans="1:8" ht="14.25" customHeight="1" x14ac:dyDescent="0.25">
      <c r="A941" s="90"/>
      <c r="B941" s="90"/>
      <c r="C941" s="90"/>
      <c r="D941" s="90"/>
      <c r="E941" s="90"/>
      <c r="F941" s="90"/>
      <c r="G941" s="90"/>
      <c r="H941" s="90"/>
    </row>
    <row r="942" spans="1:8" ht="14.25" customHeight="1" x14ac:dyDescent="0.25">
      <c r="A942" s="90"/>
      <c r="B942" s="90"/>
      <c r="C942" s="90"/>
      <c r="D942" s="90"/>
      <c r="E942" s="90"/>
      <c r="F942" s="90"/>
      <c r="G942" s="90"/>
      <c r="H942" s="90"/>
    </row>
    <row r="943" spans="1:8" ht="14.25" customHeight="1" x14ac:dyDescent="0.25">
      <c r="A943" s="90"/>
      <c r="B943" s="90"/>
      <c r="C943" s="90"/>
      <c r="D943" s="90"/>
      <c r="E943" s="90"/>
      <c r="F943" s="90"/>
      <c r="G943" s="90"/>
      <c r="H943" s="90"/>
    </row>
    <row r="944" spans="1:8" ht="14.25" customHeight="1" x14ac:dyDescent="0.25">
      <c r="A944" s="90"/>
      <c r="B944" s="90"/>
      <c r="C944" s="90"/>
      <c r="D944" s="90"/>
      <c r="E944" s="90"/>
      <c r="F944" s="90"/>
      <c r="G944" s="90"/>
      <c r="H944" s="90"/>
    </row>
    <row r="945" spans="1:8" ht="14.25" customHeight="1" x14ac:dyDescent="0.25">
      <c r="A945" s="90"/>
      <c r="B945" s="90"/>
      <c r="C945" s="90"/>
      <c r="D945" s="90"/>
      <c r="E945" s="90"/>
      <c r="F945" s="90"/>
      <c r="G945" s="90"/>
      <c r="H945" s="90"/>
    </row>
    <row r="946" spans="1:8" ht="14.25" customHeight="1" x14ac:dyDescent="0.25">
      <c r="A946" s="90"/>
      <c r="B946" s="90"/>
      <c r="C946" s="90"/>
      <c r="D946" s="90"/>
      <c r="E946" s="90"/>
      <c r="F946" s="90"/>
      <c r="G946" s="90"/>
      <c r="H946" s="90"/>
    </row>
    <row r="947" spans="1:8" ht="14.25" customHeight="1" x14ac:dyDescent="0.25">
      <c r="A947" s="90"/>
      <c r="B947" s="90"/>
      <c r="C947" s="90"/>
      <c r="D947" s="90"/>
      <c r="E947" s="90"/>
      <c r="F947" s="90"/>
      <c r="G947" s="90"/>
      <c r="H947" s="90"/>
    </row>
    <row r="948" spans="1:8" ht="14.25" customHeight="1" x14ac:dyDescent="0.25">
      <c r="A948" s="90"/>
      <c r="B948" s="90"/>
      <c r="C948" s="90"/>
      <c r="D948" s="90"/>
      <c r="E948" s="90"/>
      <c r="F948" s="90"/>
      <c r="G948" s="90"/>
      <c r="H948" s="90"/>
    </row>
    <row r="949" spans="1:8" ht="14.25" customHeight="1" x14ac:dyDescent="0.25">
      <c r="A949" s="90"/>
      <c r="B949" s="90"/>
      <c r="C949" s="90"/>
      <c r="D949" s="90"/>
      <c r="E949" s="90"/>
      <c r="F949" s="90"/>
      <c r="G949" s="90"/>
      <c r="H949" s="90"/>
    </row>
    <row r="950" spans="1:8" ht="14.25" customHeight="1" x14ac:dyDescent="0.25">
      <c r="A950" s="90"/>
      <c r="B950" s="90"/>
      <c r="C950" s="90"/>
      <c r="D950" s="90"/>
      <c r="E950" s="90"/>
      <c r="F950" s="90"/>
      <c r="G950" s="90"/>
      <c r="H950" s="90"/>
    </row>
    <row r="951" spans="1:8" ht="14.25" customHeight="1" x14ac:dyDescent="0.25">
      <c r="A951" s="90"/>
      <c r="B951" s="90"/>
      <c r="C951" s="90"/>
      <c r="D951" s="90"/>
      <c r="E951" s="90"/>
      <c r="F951" s="90"/>
      <c r="G951" s="90"/>
      <c r="H951" s="90"/>
    </row>
    <row r="952" spans="1:8" ht="14.25" customHeight="1" x14ac:dyDescent="0.25">
      <c r="A952" s="90"/>
      <c r="B952" s="90"/>
      <c r="C952" s="90"/>
      <c r="D952" s="90"/>
      <c r="E952" s="90"/>
      <c r="F952" s="90"/>
      <c r="G952" s="90"/>
      <c r="H952" s="90"/>
    </row>
    <row r="953" spans="1:8" ht="14.25" customHeight="1" x14ac:dyDescent="0.25">
      <c r="A953" s="90"/>
      <c r="B953" s="90"/>
      <c r="C953" s="90"/>
      <c r="D953" s="90"/>
      <c r="E953" s="90"/>
      <c r="F953" s="90"/>
      <c r="G953" s="90"/>
      <c r="H953" s="90"/>
    </row>
    <row r="954" spans="1:8" ht="14.25" customHeight="1" x14ac:dyDescent="0.25">
      <c r="A954" s="90"/>
      <c r="B954" s="90"/>
      <c r="C954" s="90"/>
      <c r="D954" s="90"/>
      <c r="E954" s="90"/>
      <c r="F954" s="90"/>
      <c r="G954" s="90"/>
      <c r="H954" s="90"/>
    </row>
    <row r="955" spans="1:8" ht="14.25" customHeight="1" x14ac:dyDescent="0.25">
      <c r="A955" s="90"/>
      <c r="B955" s="90"/>
      <c r="C955" s="90"/>
      <c r="D955" s="90"/>
      <c r="E955" s="90"/>
      <c r="F955" s="90"/>
      <c r="G955" s="90"/>
      <c r="H955" s="90"/>
    </row>
    <row r="956" spans="1:8" ht="14.25" customHeight="1" x14ac:dyDescent="0.25">
      <c r="A956" s="90"/>
      <c r="B956" s="90"/>
      <c r="C956" s="90"/>
      <c r="D956" s="90"/>
      <c r="E956" s="90"/>
      <c r="F956" s="90"/>
      <c r="G956" s="90"/>
      <c r="H956" s="90"/>
    </row>
    <row r="957" spans="1:8" ht="14.25" customHeight="1" x14ac:dyDescent="0.25">
      <c r="A957" s="90"/>
      <c r="B957" s="90"/>
      <c r="C957" s="90"/>
      <c r="D957" s="90"/>
      <c r="E957" s="90"/>
      <c r="F957" s="90"/>
      <c r="G957" s="90"/>
      <c r="H957" s="90"/>
    </row>
    <row r="958" spans="1:8" ht="14.25" customHeight="1" x14ac:dyDescent="0.25">
      <c r="A958" s="90"/>
      <c r="B958" s="90"/>
      <c r="C958" s="90"/>
      <c r="D958" s="90"/>
      <c r="E958" s="90"/>
      <c r="F958" s="90"/>
      <c r="G958" s="90"/>
      <c r="H958" s="90"/>
    </row>
    <row r="959" spans="1:8" ht="14.25" customHeight="1" x14ac:dyDescent="0.25">
      <c r="A959" s="90"/>
      <c r="B959" s="90"/>
      <c r="C959" s="90"/>
      <c r="D959" s="90"/>
      <c r="E959" s="90"/>
      <c r="F959" s="90"/>
      <c r="G959" s="90"/>
      <c r="H959" s="90"/>
    </row>
    <row r="960" spans="1:8" ht="14.25" customHeight="1" x14ac:dyDescent="0.25">
      <c r="A960" s="90"/>
      <c r="B960" s="90"/>
      <c r="C960" s="90"/>
      <c r="D960" s="90"/>
      <c r="E960" s="90"/>
      <c r="F960" s="90"/>
      <c r="G960" s="90"/>
      <c r="H960" s="90"/>
    </row>
    <row r="961" spans="1:8" ht="14.25" customHeight="1" x14ac:dyDescent="0.25">
      <c r="A961" s="90"/>
      <c r="B961" s="90"/>
      <c r="C961" s="90"/>
      <c r="D961" s="90"/>
      <c r="E961" s="90"/>
      <c r="F961" s="90"/>
      <c r="G961" s="90"/>
      <c r="H961" s="90"/>
    </row>
    <row r="962" spans="1:8" ht="14.25" customHeight="1" x14ac:dyDescent="0.25">
      <c r="A962" s="90"/>
      <c r="B962" s="90"/>
      <c r="C962" s="90"/>
      <c r="D962" s="90"/>
      <c r="E962" s="90"/>
      <c r="F962" s="90"/>
      <c r="G962" s="90"/>
      <c r="H962" s="90"/>
    </row>
    <row r="963" spans="1:8" ht="14.25" customHeight="1" x14ac:dyDescent="0.25">
      <c r="A963" s="90"/>
      <c r="B963" s="90"/>
      <c r="C963" s="90"/>
      <c r="D963" s="90"/>
      <c r="E963" s="90"/>
      <c r="F963" s="90"/>
      <c r="G963" s="90"/>
      <c r="H963" s="90"/>
    </row>
    <row r="964" spans="1:8" ht="14.25" customHeight="1" x14ac:dyDescent="0.25">
      <c r="A964" s="90"/>
      <c r="B964" s="90"/>
      <c r="C964" s="90"/>
      <c r="D964" s="90"/>
      <c r="E964" s="90"/>
      <c r="F964" s="90"/>
      <c r="G964" s="90"/>
      <c r="H964" s="90"/>
    </row>
    <row r="965" spans="1:8" ht="14.25" customHeight="1" x14ac:dyDescent="0.25">
      <c r="A965" s="90"/>
      <c r="B965" s="90"/>
      <c r="C965" s="90"/>
      <c r="D965" s="90"/>
      <c r="E965" s="90"/>
      <c r="F965" s="90"/>
      <c r="G965" s="90"/>
      <c r="H965" s="90"/>
    </row>
    <row r="966" spans="1:8" ht="14.25" customHeight="1" x14ac:dyDescent="0.25">
      <c r="A966" s="90"/>
      <c r="B966" s="90"/>
      <c r="C966" s="90"/>
      <c r="D966" s="90"/>
      <c r="E966" s="90"/>
      <c r="F966" s="90"/>
      <c r="G966" s="90"/>
      <c r="H966" s="90"/>
    </row>
    <row r="967" spans="1:8" ht="14.25" customHeight="1" x14ac:dyDescent="0.25">
      <c r="A967" s="90"/>
      <c r="B967" s="90"/>
      <c r="C967" s="90"/>
      <c r="D967" s="90"/>
      <c r="E967" s="90"/>
      <c r="F967" s="90"/>
      <c r="G967" s="90"/>
      <c r="H967" s="90"/>
    </row>
    <row r="968" spans="1:8" ht="14.25" customHeight="1" x14ac:dyDescent="0.25">
      <c r="A968" s="90"/>
      <c r="B968" s="90"/>
      <c r="C968" s="90"/>
      <c r="D968" s="90"/>
      <c r="E968" s="90"/>
      <c r="F968" s="90"/>
      <c r="G968" s="90"/>
      <c r="H968" s="90"/>
    </row>
    <row r="969" spans="1:8" ht="14.25" customHeight="1" x14ac:dyDescent="0.25">
      <c r="A969" s="90"/>
      <c r="B969" s="90"/>
      <c r="C969" s="90"/>
      <c r="D969" s="90"/>
      <c r="E969" s="90"/>
      <c r="F969" s="90"/>
      <c r="G969" s="90"/>
      <c r="H969" s="90"/>
    </row>
    <row r="970" spans="1:8" ht="14.25" customHeight="1" x14ac:dyDescent="0.25">
      <c r="A970" s="90"/>
      <c r="B970" s="90"/>
      <c r="C970" s="90"/>
      <c r="D970" s="90"/>
      <c r="E970" s="90"/>
      <c r="F970" s="90"/>
      <c r="G970" s="90"/>
      <c r="H970" s="90"/>
    </row>
    <row r="971" spans="1:8" ht="14.25" customHeight="1" x14ac:dyDescent="0.25">
      <c r="A971" s="90"/>
      <c r="B971" s="90"/>
      <c r="C971" s="90"/>
      <c r="D971" s="90"/>
      <c r="E971" s="90"/>
      <c r="F971" s="90"/>
      <c r="G971" s="90"/>
      <c r="H971" s="90"/>
    </row>
    <row r="972" spans="1:8" ht="14.25" customHeight="1" x14ac:dyDescent="0.25">
      <c r="A972" s="90"/>
      <c r="B972" s="90"/>
      <c r="C972" s="90"/>
      <c r="D972" s="90"/>
      <c r="E972" s="90"/>
      <c r="F972" s="90"/>
      <c r="G972" s="90"/>
      <c r="H972" s="90"/>
    </row>
    <row r="973" spans="1:8" ht="14.25" customHeight="1" x14ac:dyDescent="0.25">
      <c r="A973" s="90"/>
      <c r="B973" s="90"/>
      <c r="C973" s="90"/>
      <c r="D973" s="90"/>
      <c r="E973" s="90"/>
      <c r="F973" s="90"/>
      <c r="G973" s="90"/>
      <c r="H973" s="90"/>
    </row>
    <row r="974" spans="1:8" ht="14.25" customHeight="1" x14ac:dyDescent="0.25">
      <c r="A974" s="90"/>
      <c r="B974" s="90"/>
      <c r="C974" s="90"/>
      <c r="D974" s="90"/>
      <c r="E974" s="90"/>
      <c r="F974" s="90"/>
      <c r="G974" s="90"/>
      <c r="H974" s="90"/>
    </row>
    <row r="975" spans="1:8" ht="14.25" customHeight="1" x14ac:dyDescent="0.25">
      <c r="A975" s="90"/>
      <c r="B975" s="90"/>
      <c r="C975" s="90"/>
      <c r="D975" s="90"/>
      <c r="E975" s="90"/>
      <c r="F975" s="90"/>
      <c r="G975" s="90"/>
      <c r="H975" s="90"/>
    </row>
    <row r="976" spans="1:8" ht="14.25" customHeight="1" x14ac:dyDescent="0.25">
      <c r="A976" s="90"/>
      <c r="B976" s="90"/>
      <c r="C976" s="90"/>
      <c r="D976" s="90"/>
      <c r="E976" s="90"/>
      <c r="F976" s="90"/>
      <c r="G976" s="90"/>
      <c r="H976" s="90"/>
    </row>
    <row r="977" spans="1:8" ht="14.25" customHeight="1" x14ac:dyDescent="0.25">
      <c r="A977" s="90"/>
      <c r="B977" s="90"/>
      <c r="C977" s="90"/>
      <c r="D977" s="90"/>
      <c r="E977" s="90"/>
      <c r="F977" s="90"/>
      <c r="G977" s="90"/>
      <c r="H977" s="90"/>
    </row>
    <row r="978" spans="1:8" ht="14.25" customHeight="1" x14ac:dyDescent="0.25">
      <c r="A978" s="90"/>
      <c r="B978" s="90"/>
      <c r="C978" s="90"/>
      <c r="D978" s="90"/>
      <c r="E978" s="90"/>
      <c r="F978" s="90"/>
      <c r="G978" s="90"/>
      <c r="H978" s="90"/>
    </row>
    <row r="979" spans="1:8" ht="14.25" customHeight="1" x14ac:dyDescent="0.25">
      <c r="A979" s="90"/>
      <c r="B979" s="90"/>
      <c r="C979" s="90"/>
      <c r="D979" s="90"/>
      <c r="E979" s="90"/>
      <c r="F979" s="90"/>
      <c r="G979" s="90"/>
      <c r="H979" s="90"/>
    </row>
    <row r="980" spans="1:8" ht="14.25" customHeight="1" x14ac:dyDescent="0.25">
      <c r="A980" s="90"/>
      <c r="B980" s="90"/>
      <c r="C980" s="90"/>
      <c r="D980" s="90"/>
      <c r="E980" s="90"/>
      <c r="F980" s="90"/>
      <c r="G980" s="90"/>
      <c r="H980" s="90"/>
    </row>
    <row r="981" spans="1:8" ht="14.25" customHeight="1" x14ac:dyDescent="0.25">
      <c r="A981" s="90"/>
      <c r="B981" s="90"/>
      <c r="C981" s="90"/>
      <c r="D981" s="90"/>
      <c r="E981" s="90"/>
      <c r="F981" s="90"/>
      <c r="G981" s="90"/>
      <c r="H981" s="90"/>
    </row>
    <row r="982" spans="1:8" ht="14.25" customHeight="1" x14ac:dyDescent="0.25">
      <c r="A982" s="90"/>
      <c r="B982" s="90"/>
      <c r="C982" s="90"/>
      <c r="D982" s="90"/>
      <c r="E982" s="90"/>
      <c r="F982" s="90"/>
      <c r="G982" s="90"/>
      <c r="H982" s="90"/>
    </row>
    <row r="983" spans="1:8" ht="14.25" customHeight="1" x14ac:dyDescent="0.25">
      <c r="A983" s="90"/>
      <c r="B983" s="90"/>
      <c r="C983" s="90"/>
      <c r="D983" s="90"/>
      <c r="E983" s="90"/>
      <c r="F983" s="90"/>
      <c r="G983" s="90"/>
      <c r="H983" s="90"/>
    </row>
    <row r="984" spans="1:8" ht="14.25" customHeight="1" x14ac:dyDescent="0.25">
      <c r="A984" s="90"/>
      <c r="B984" s="90"/>
      <c r="C984" s="90"/>
      <c r="D984" s="90"/>
      <c r="E984" s="90"/>
      <c r="F984" s="90"/>
      <c r="G984" s="90"/>
      <c r="H984" s="90"/>
    </row>
    <row r="985" spans="1:8" ht="14.25" customHeight="1" x14ac:dyDescent="0.25">
      <c r="A985" s="90"/>
      <c r="B985" s="90"/>
      <c r="C985" s="90"/>
      <c r="D985" s="90"/>
      <c r="E985" s="90"/>
      <c r="F985" s="90"/>
      <c r="G985" s="90"/>
      <c r="H985" s="90"/>
    </row>
    <row r="986" spans="1:8" ht="14.25" customHeight="1" x14ac:dyDescent="0.25">
      <c r="A986" s="90"/>
      <c r="B986" s="90"/>
      <c r="C986" s="90"/>
      <c r="D986" s="90"/>
      <c r="E986" s="90"/>
      <c r="F986" s="90"/>
      <c r="G986" s="90"/>
      <c r="H986" s="90"/>
    </row>
    <row r="987" spans="1:8" ht="14.25" customHeight="1" x14ac:dyDescent="0.25">
      <c r="A987" s="90"/>
      <c r="B987" s="90"/>
      <c r="C987" s="90"/>
      <c r="D987" s="90"/>
      <c r="E987" s="90"/>
      <c r="F987" s="90"/>
      <c r="G987" s="90"/>
      <c r="H987" s="90"/>
    </row>
    <row r="988" spans="1:8" ht="14.25" customHeight="1" x14ac:dyDescent="0.25">
      <c r="A988" s="90"/>
      <c r="B988" s="90"/>
      <c r="C988" s="90"/>
      <c r="D988" s="90"/>
      <c r="E988" s="90"/>
      <c r="F988" s="90"/>
      <c r="G988" s="90"/>
      <c r="H988" s="90"/>
    </row>
    <row r="989" spans="1:8" ht="14.25" customHeight="1" x14ac:dyDescent="0.25">
      <c r="A989" s="90"/>
      <c r="B989" s="90"/>
      <c r="C989" s="90"/>
      <c r="D989" s="90"/>
      <c r="E989" s="90"/>
      <c r="F989" s="90"/>
      <c r="G989" s="90"/>
      <c r="H989" s="90"/>
    </row>
    <row r="990" spans="1:8" ht="14.25" customHeight="1" x14ac:dyDescent="0.25">
      <c r="A990" s="90"/>
      <c r="B990" s="90"/>
      <c r="C990" s="90"/>
      <c r="D990" s="90"/>
      <c r="E990" s="90"/>
      <c r="F990" s="90"/>
      <c r="G990" s="90"/>
      <c r="H990" s="90"/>
    </row>
    <row r="991" spans="1:8" ht="14.25" customHeight="1" x14ac:dyDescent="0.25">
      <c r="A991" s="90"/>
      <c r="B991" s="90"/>
      <c r="C991" s="90"/>
      <c r="D991" s="90"/>
      <c r="E991" s="90"/>
      <c r="F991" s="90"/>
      <c r="G991" s="90"/>
      <c r="H991" s="90"/>
    </row>
    <row r="992" spans="1:8" ht="14.25" customHeight="1" x14ac:dyDescent="0.25">
      <c r="A992" s="90"/>
      <c r="B992" s="90"/>
      <c r="C992" s="90"/>
      <c r="D992" s="90"/>
      <c r="E992" s="90"/>
      <c r="F992" s="90"/>
      <c r="G992" s="90"/>
      <c r="H992" s="90"/>
    </row>
    <row r="993" spans="1:8" ht="14.25" customHeight="1" x14ac:dyDescent="0.25">
      <c r="A993" s="90"/>
      <c r="B993" s="90"/>
      <c r="C993" s="90"/>
      <c r="D993" s="90"/>
      <c r="E993" s="90"/>
      <c r="F993" s="90"/>
      <c r="G993" s="90"/>
      <c r="H993" s="90"/>
    </row>
    <row r="994" spans="1:8" ht="14.25" customHeight="1" x14ac:dyDescent="0.25">
      <c r="A994" s="90"/>
      <c r="B994" s="90"/>
      <c r="C994" s="90"/>
      <c r="D994" s="90"/>
      <c r="E994" s="90"/>
      <c r="F994" s="90"/>
      <c r="G994" s="90"/>
      <c r="H994" s="90"/>
    </row>
    <row r="995" spans="1:8" ht="14.25" customHeight="1" x14ac:dyDescent="0.25">
      <c r="A995" s="90"/>
      <c r="B995" s="90"/>
      <c r="C995" s="90"/>
      <c r="D995" s="90"/>
      <c r="E995" s="90"/>
      <c r="F995" s="90"/>
      <c r="G995" s="90"/>
      <c r="H995" s="90"/>
    </row>
    <row r="996" spans="1:8" ht="14.25" customHeight="1" x14ac:dyDescent="0.25">
      <c r="A996" s="90"/>
      <c r="B996" s="90"/>
      <c r="C996" s="90"/>
      <c r="D996" s="90"/>
      <c r="E996" s="90"/>
      <c r="F996" s="90"/>
      <c r="G996" s="90"/>
      <c r="H996" s="90"/>
    </row>
    <row r="997" spans="1:8" ht="14.25" customHeight="1" x14ac:dyDescent="0.25">
      <c r="A997" s="90"/>
      <c r="B997" s="90"/>
      <c r="C997" s="90"/>
      <c r="D997" s="90"/>
      <c r="E997" s="90"/>
      <c r="F997" s="90"/>
      <c r="G997" s="90"/>
      <c r="H997" s="90"/>
    </row>
    <row r="998" spans="1:8" ht="14.25" customHeight="1" x14ac:dyDescent="0.25">
      <c r="A998" s="90"/>
      <c r="B998" s="90"/>
      <c r="C998" s="90"/>
      <c r="D998" s="90"/>
      <c r="E998" s="90"/>
      <c r="F998" s="90"/>
      <c r="G998" s="90"/>
      <c r="H998" s="90"/>
    </row>
    <row r="999" spans="1:8" ht="14.25" customHeight="1" x14ac:dyDescent="0.25">
      <c r="A999" s="90"/>
      <c r="B999" s="90"/>
      <c r="C999" s="90"/>
      <c r="D999" s="90"/>
      <c r="E999" s="90"/>
      <c r="F999" s="90"/>
      <c r="G999" s="90"/>
      <c r="H999" s="90"/>
    </row>
    <row r="1000" spans="1:8" ht="14.25" customHeight="1" x14ac:dyDescent="0.25">
      <c r="A1000" s="90"/>
      <c r="B1000" s="90"/>
      <c r="C1000" s="90"/>
      <c r="D1000" s="90"/>
      <c r="E1000" s="90"/>
      <c r="F1000" s="90"/>
      <c r="G1000" s="90"/>
      <c r="H1000" s="90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BT423"/>
  <sheetViews>
    <sheetView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D18" sqref="D18"/>
    </sheetView>
  </sheetViews>
  <sheetFormatPr defaultColWidth="12.625" defaultRowHeight="15" customHeight="1" x14ac:dyDescent="0.2"/>
  <cols>
    <col min="1" max="1" width="16.5" customWidth="1"/>
    <col min="2" max="2" width="35.125" customWidth="1"/>
    <col min="3" max="3" width="40.625" customWidth="1"/>
    <col min="4" max="4" width="13.375" customWidth="1"/>
    <col min="5" max="5" width="13.375" hidden="1" customWidth="1"/>
    <col min="6" max="12" width="13.375" customWidth="1"/>
    <col min="13" max="14" width="13.375" hidden="1" customWidth="1"/>
    <col min="15" max="19" width="13.375" customWidth="1"/>
    <col min="20" max="20" width="13.375" hidden="1" customWidth="1"/>
    <col min="21" max="21" width="13.375" customWidth="1"/>
    <col min="22" max="26" width="13.375" hidden="1" customWidth="1"/>
    <col min="27" max="27" width="13.375" customWidth="1"/>
    <col min="28" max="28" width="13.375" hidden="1" customWidth="1"/>
    <col min="29" max="35" width="13.375" customWidth="1"/>
    <col min="36" max="38" width="13.375" hidden="1" customWidth="1"/>
    <col min="39" max="40" width="13.375" customWidth="1"/>
    <col min="41" max="41" width="13.375" hidden="1" customWidth="1"/>
    <col min="42" max="43" width="13.375" customWidth="1"/>
    <col min="44" max="48" width="13.375" hidden="1" customWidth="1"/>
    <col min="49" max="51" width="13.375" customWidth="1"/>
    <col min="52" max="53" width="13.375" hidden="1" customWidth="1"/>
    <col min="54" max="54" width="13.375" customWidth="1"/>
    <col min="55" max="56" width="13.375" hidden="1" customWidth="1"/>
    <col min="57" max="58" width="13.375" customWidth="1"/>
    <col min="59" max="59" width="13.375" hidden="1" customWidth="1"/>
    <col min="60" max="61" width="13.375" customWidth="1"/>
    <col min="62" max="62" width="13.375" hidden="1" customWidth="1"/>
    <col min="63" max="68" width="13.375" customWidth="1"/>
    <col min="69" max="69" width="13.375" hidden="1" customWidth="1"/>
    <col min="70" max="72" width="13.375" customWidth="1"/>
  </cols>
  <sheetData>
    <row r="1" spans="1:72" ht="19.5" hidden="1" customHeight="1" x14ac:dyDescent="0.25">
      <c r="A1" s="173" t="s">
        <v>292</v>
      </c>
      <c r="B1" s="174"/>
      <c r="C1" s="90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176"/>
    </row>
    <row r="2" spans="1:72" ht="19.5" hidden="1" customHeight="1" x14ac:dyDescent="0.25">
      <c r="A2" s="177"/>
      <c r="B2" s="174"/>
      <c r="C2" s="90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6"/>
    </row>
    <row r="3" spans="1:72" ht="19.5" hidden="1" customHeight="1" x14ac:dyDescent="0.25">
      <c r="A3" s="173" t="s">
        <v>82</v>
      </c>
      <c r="B3" s="174"/>
      <c r="C3" s="90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6"/>
    </row>
    <row r="4" spans="1:72" ht="19.5" hidden="1" customHeight="1" x14ac:dyDescent="0.25">
      <c r="A4" s="178" t="s">
        <v>2</v>
      </c>
      <c r="B4" s="177" t="s">
        <v>293</v>
      </c>
      <c r="C4" s="90"/>
      <c r="D4" s="175"/>
      <c r="E4" s="175"/>
      <c r="F4" s="179"/>
      <c r="G4" s="179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6"/>
    </row>
    <row r="5" spans="1:72" ht="19.5" hidden="1" customHeight="1" x14ac:dyDescent="0.25">
      <c r="A5" s="177" t="s">
        <v>4</v>
      </c>
      <c r="B5" s="177" t="s">
        <v>294</v>
      </c>
      <c r="C5" s="90"/>
      <c r="D5" s="175"/>
      <c r="E5" s="175"/>
      <c r="F5" s="179"/>
      <c r="G5" s="179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6"/>
    </row>
    <row r="6" spans="1:72" ht="19.5" hidden="1" customHeight="1" x14ac:dyDescent="0.25">
      <c r="A6" s="177" t="s">
        <v>6</v>
      </c>
      <c r="B6" s="177" t="s">
        <v>295</v>
      </c>
      <c r="C6" s="90"/>
      <c r="D6" s="175"/>
      <c r="E6" s="175"/>
      <c r="F6" s="179"/>
      <c r="G6" s="179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6"/>
    </row>
    <row r="7" spans="1:72" ht="19.5" hidden="1" customHeight="1" x14ac:dyDescent="0.25">
      <c r="A7" s="180" t="s">
        <v>8</v>
      </c>
      <c r="B7" s="180" t="s">
        <v>296</v>
      </c>
      <c r="C7" s="90"/>
      <c r="D7" s="175"/>
      <c r="E7" s="175"/>
      <c r="F7" s="179"/>
      <c r="G7" s="179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6"/>
    </row>
    <row r="8" spans="1:72" ht="19.5" hidden="1" customHeight="1" x14ac:dyDescent="0.25">
      <c r="A8" s="180" t="s">
        <v>9</v>
      </c>
      <c r="B8" s="180" t="s">
        <v>297</v>
      </c>
      <c r="C8" s="90"/>
      <c r="D8" s="175"/>
      <c r="E8" s="175"/>
      <c r="F8" s="179"/>
      <c r="G8" s="179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6"/>
    </row>
    <row r="9" spans="1:72" ht="19.5" hidden="1" customHeight="1" x14ac:dyDescent="0.25">
      <c r="A9" s="180" t="s">
        <v>10</v>
      </c>
      <c r="B9" s="181" t="s">
        <v>298</v>
      </c>
      <c r="C9" s="90"/>
      <c r="D9" s="175"/>
      <c r="E9" s="175"/>
      <c r="F9" s="179"/>
      <c r="G9" s="179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6"/>
    </row>
    <row r="10" spans="1:72" ht="19.5" hidden="1" customHeight="1" x14ac:dyDescent="0.25">
      <c r="A10" s="180" t="s">
        <v>11</v>
      </c>
      <c r="B10" s="180" t="s">
        <v>299</v>
      </c>
      <c r="C10" s="90"/>
      <c r="D10" s="175"/>
      <c r="E10" s="175"/>
      <c r="F10" s="179"/>
      <c r="G10" s="179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6"/>
    </row>
    <row r="11" spans="1:72" ht="19.5" hidden="1" customHeight="1" x14ac:dyDescent="0.25">
      <c r="A11" s="180" t="s">
        <v>12</v>
      </c>
      <c r="B11" s="181" t="s">
        <v>300</v>
      </c>
      <c r="C11" s="90"/>
      <c r="D11" s="175"/>
      <c r="E11" s="175"/>
      <c r="F11" s="179"/>
      <c r="G11" s="179"/>
      <c r="H11" s="175"/>
      <c r="I11" s="175"/>
      <c r="J11" s="175"/>
      <c r="K11" s="175"/>
      <c r="L11" s="175"/>
      <c r="M11" s="175"/>
      <c r="N11" s="175"/>
      <c r="O11" s="175"/>
      <c r="P11" s="175"/>
      <c r="Q11" s="182" t="s">
        <v>84</v>
      </c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6"/>
    </row>
    <row r="12" spans="1:72" ht="19.5" hidden="1" customHeight="1" x14ac:dyDescent="0.25">
      <c r="A12" s="180"/>
      <c r="B12" s="183"/>
      <c r="C12" s="90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6"/>
    </row>
    <row r="13" spans="1:72" ht="19.5" hidden="1" customHeight="1" x14ac:dyDescent="0.25">
      <c r="A13" s="180"/>
      <c r="B13" s="184"/>
      <c r="C13" s="90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175"/>
      <c r="BN13" s="175"/>
      <c r="BO13" s="175"/>
      <c r="BP13" s="175"/>
      <c r="BQ13" s="175"/>
      <c r="BR13" s="175"/>
      <c r="BS13" s="175"/>
      <c r="BT13" s="176"/>
    </row>
    <row r="14" spans="1:72" ht="19.5" customHeight="1" x14ac:dyDescent="0.2">
      <c r="A14" s="440" t="s">
        <v>85</v>
      </c>
      <c r="B14" s="440" t="s">
        <v>86</v>
      </c>
      <c r="C14" s="440" t="s">
        <v>87</v>
      </c>
      <c r="D14" s="442" t="s">
        <v>88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3"/>
      <c r="S14" s="443"/>
      <c r="T14" s="443"/>
      <c r="U14" s="443"/>
      <c r="V14" s="443"/>
      <c r="W14" s="443"/>
      <c r="X14" s="443"/>
      <c r="Y14" s="443"/>
      <c r="Z14" s="443"/>
      <c r="AA14" s="443"/>
      <c r="AB14" s="443"/>
      <c r="AC14" s="443"/>
      <c r="AD14" s="443"/>
      <c r="AE14" s="443"/>
      <c r="AF14" s="443"/>
      <c r="AG14" s="443"/>
      <c r="AH14" s="443"/>
      <c r="AI14" s="443"/>
      <c r="AJ14" s="443"/>
      <c r="AK14" s="443"/>
      <c r="AL14" s="443"/>
      <c r="AM14" s="443"/>
      <c r="AN14" s="443"/>
      <c r="AO14" s="443"/>
      <c r="AP14" s="443"/>
      <c r="AQ14" s="443"/>
      <c r="AR14" s="443"/>
      <c r="AS14" s="443"/>
      <c r="AT14" s="443"/>
      <c r="AU14" s="443"/>
      <c r="AV14" s="443"/>
      <c r="AW14" s="443"/>
      <c r="AX14" s="443"/>
      <c r="AY14" s="443"/>
      <c r="AZ14" s="443"/>
      <c r="BA14" s="443"/>
      <c r="BB14" s="443"/>
      <c r="BC14" s="443"/>
      <c r="BD14" s="443"/>
      <c r="BE14" s="443"/>
      <c r="BF14" s="444"/>
      <c r="BG14" s="445" t="s">
        <v>301</v>
      </c>
      <c r="BH14" s="443"/>
      <c r="BI14" s="443"/>
      <c r="BJ14" s="443"/>
      <c r="BK14" s="443"/>
      <c r="BL14" s="443"/>
      <c r="BM14" s="443"/>
      <c r="BN14" s="443"/>
      <c r="BO14" s="443"/>
      <c r="BP14" s="443"/>
      <c r="BQ14" s="443"/>
      <c r="BR14" s="444"/>
      <c r="BS14" s="432" t="s">
        <v>302</v>
      </c>
      <c r="BT14" s="185"/>
    </row>
    <row r="15" spans="1:72" ht="23.25" customHeight="1" x14ac:dyDescent="0.2">
      <c r="A15" s="441"/>
      <c r="B15" s="441"/>
      <c r="C15" s="441"/>
      <c r="D15" s="427" t="s">
        <v>89</v>
      </c>
      <c r="E15" s="428"/>
      <c r="F15" s="427" t="s">
        <v>90</v>
      </c>
      <c r="G15" s="428"/>
      <c r="H15" s="427" t="s">
        <v>91</v>
      </c>
      <c r="I15" s="429"/>
      <c r="J15" s="429"/>
      <c r="K15" s="429"/>
      <c r="L15" s="429"/>
      <c r="M15" s="428"/>
      <c r="N15" s="186"/>
      <c r="O15" s="186"/>
      <c r="P15" s="427" t="s">
        <v>303</v>
      </c>
      <c r="Q15" s="428"/>
      <c r="R15" s="427" t="s">
        <v>93</v>
      </c>
      <c r="S15" s="429"/>
      <c r="T15" s="429"/>
      <c r="U15" s="429"/>
      <c r="V15" s="428"/>
      <c r="W15" s="430" t="s">
        <v>304</v>
      </c>
      <c r="X15" s="401"/>
      <c r="Y15" s="431" t="s">
        <v>94</v>
      </c>
      <c r="Z15" s="401"/>
      <c r="AA15" s="427" t="s">
        <v>95</v>
      </c>
      <c r="AB15" s="429"/>
      <c r="AC15" s="429"/>
      <c r="AD15" s="428"/>
      <c r="AE15" s="427" t="s">
        <v>305</v>
      </c>
      <c r="AF15" s="429"/>
      <c r="AG15" s="429"/>
      <c r="AH15" s="428"/>
      <c r="AI15" s="436" t="s">
        <v>96</v>
      </c>
      <c r="AJ15" s="429"/>
      <c r="AK15" s="429"/>
      <c r="AL15" s="429"/>
      <c r="AM15" s="429"/>
      <c r="AN15" s="429"/>
      <c r="AO15" s="429"/>
      <c r="AP15" s="429"/>
      <c r="AQ15" s="429"/>
      <c r="AR15" s="428"/>
      <c r="AS15" s="427" t="s">
        <v>97</v>
      </c>
      <c r="AT15" s="429"/>
      <c r="AU15" s="428"/>
      <c r="AV15" s="436" t="s">
        <v>98</v>
      </c>
      <c r="AW15" s="429"/>
      <c r="AX15" s="429"/>
      <c r="AY15" s="429"/>
      <c r="AZ15" s="429"/>
      <c r="BA15" s="429"/>
      <c r="BB15" s="429"/>
      <c r="BC15" s="429"/>
      <c r="BD15" s="429"/>
      <c r="BE15" s="429"/>
      <c r="BF15" s="428"/>
      <c r="BG15" s="427" t="s">
        <v>306</v>
      </c>
      <c r="BH15" s="429"/>
      <c r="BI15" s="429"/>
      <c r="BJ15" s="429"/>
      <c r="BK15" s="429"/>
      <c r="BL15" s="429"/>
      <c r="BM15" s="428"/>
      <c r="BN15" s="437" t="s">
        <v>307</v>
      </c>
      <c r="BO15" s="438" t="s">
        <v>308</v>
      </c>
      <c r="BP15" s="439" t="s">
        <v>309</v>
      </c>
      <c r="BQ15" s="439" t="s">
        <v>310</v>
      </c>
      <c r="BR15" s="434" t="s">
        <v>311</v>
      </c>
      <c r="BS15" s="433"/>
      <c r="BT15" s="185"/>
    </row>
    <row r="16" spans="1:72" ht="54.75" customHeight="1" x14ac:dyDescent="0.2">
      <c r="A16" s="441"/>
      <c r="B16" s="441"/>
      <c r="C16" s="441"/>
      <c r="D16" s="187" t="s">
        <v>99</v>
      </c>
      <c r="E16" s="182" t="s">
        <v>100</v>
      </c>
      <c r="F16" s="182" t="s">
        <v>101</v>
      </c>
      <c r="G16" s="182" t="s">
        <v>102</v>
      </c>
      <c r="H16" s="182" t="s">
        <v>103</v>
      </c>
      <c r="I16" s="182" t="s">
        <v>104</v>
      </c>
      <c r="J16" s="182" t="s">
        <v>105</v>
      </c>
      <c r="K16" s="188" t="s">
        <v>117</v>
      </c>
      <c r="L16" s="188" t="s">
        <v>118</v>
      </c>
      <c r="M16" s="188" t="s">
        <v>312</v>
      </c>
      <c r="N16" s="188" t="s">
        <v>313</v>
      </c>
      <c r="O16" s="182" t="s">
        <v>108</v>
      </c>
      <c r="P16" s="189" t="s">
        <v>314</v>
      </c>
      <c r="Q16" s="182" t="s">
        <v>84</v>
      </c>
      <c r="R16" s="182" t="s">
        <v>315</v>
      </c>
      <c r="S16" s="190" t="s">
        <v>109</v>
      </c>
      <c r="T16" s="190" t="s">
        <v>110</v>
      </c>
      <c r="U16" s="182" t="s">
        <v>111</v>
      </c>
      <c r="V16" s="182" t="s">
        <v>112</v>
      </c>
      <c r="W16" s="182" t="s">
        <v>316</v>
      </c>
      <c r="X16" s="182" t="s">
        <v>317</v>
      </c>
      <c r="Y16" s="182" t="s">
        <v>318</v>
      </c>
      <c r="Z16" s="182" t="s">
        <v>113</v>
      </c>
      <c r="AA16" s="182" t="s">
        <v>319</v>
      </c>
      <c r="AB16" s="182" t="s">
        <v>320</v>
      </c>
      <c r="AC16" s="182" t="s">
        <v>114</v>
      </c>
      <c r="AD16" s="182" t="s">
        <v>115</v>
      </c>
      <c r="AE16" s="182" t="s">
        <v>321</v>
      </c>
      <c r="AF16" s="182" t="s">
        <v>322</v>
      </c>
      <c r="AG16" s="182" t="s">
        <v>323</v>
      </c>
      <c r="AH16" s="182" t="s">
        <v>324</v>
      </c>
      <c r="AI16" s="191" t="s">
        <v>325</v>
      </c>
      <c r="AJ16" s="191" t="s">
        <v>326</v>
      </c>
      <c r="AK16" s="182" t="s">
        <v>327</v>
      </c>
      <c r="AL16" s="182" t="s">
        <v>328</v>
      </c>
      <c r="AM16" s="182" t="s">
        <v>117</v>
      </c>
      <c r="AN16" s="182" t="s">
        <v>118</v>
      </c>
      <c r="AO16" s="182" t="s">
        <v>329</v>
      </c>
      <c r="AP16" s="182" t="s">
        <v>330</v>
      </c>
      <c r="AQ16" s="182" t="s">
        <v>308</v>
      </c>
      <c r="AR16" s="182" t="s">
        <v>119</v>
      </c>
      <c r="AS16" s="182" t="s">
        <v>97</v>
      </c>
      <c r="AT16" s="182" t="s">
        <v>331</v>
      </c>
      <c r="AU16" s="182" t="s">
        <v>120</v>
      </c>
      <c r="AV16" s="182" t="s">
        <v>121</v>
      </c>
      <c r="AW16" s="182" t="s">
        <v>122</v>
      </c>
      <c r="AX16" s="182" t="s">
        <v>123</v>
      </c>
      <c r="AY16" s="182" t="s">
        <v>332</v>
      </c>
      <c r="AZ16" s="188" t="s">
        <v>124</v>
      </c>
      <c r="BA16" s="188" t="s">
        <v>333</v>
      </c>
      <c r="BB16" s="188" t="s">
        <v>334</v>
      </c>
      <c r="BC16" s="188" t="s">
        <v>335</v>
      </c>
      <c r="BD16" s="182" t="s">
        <v>336</v>
      </c>
      <c r="BE16" s="182" t="s">
        <v>125</v>
      </c>
      <c r="BF16" s="192" t="s">
        <v>127</v>
      </c>
      <c r="BG16" s="193" t="s">
        <v>337</v>
      </c>
      <c r="BH16" s="193" t="s">
        <v>117</v>
      </c>
      <c r="BI16" s="193" t="s">
        <v>338</v>
      </c>
      <c r="BJ16" s="193" t="s">
        <v>329</v>
      </c>
      <c r="BK16" s="193" t="s">
        <v>339</v>
      </c>
      <c r="BL16" s="193" t="s">
        <v>340</v>
      </c>
      <c r="BM16" s="193" t="s">
        <v>341</v>
      </c>
      <c r="BN16" s="435"/>
      <c r="BO16" s="435"/>
      <c r="BP16" s="435"/>
      <c r="BQ16" s="435"/>
      <c r="BR16" s="435"/>
      <c r="BS16" s="433"/>
      <c r="BT16" s="185"/>
    </row>
    <row r="17" spans="1:72" x14ac:dyDescent="0.25">
      <c r="A17" s="194"/>
      <c r="B17" s="194"/>
      <c r="C17" s="195" t="s">
        <v>128</v>
      </c>
      <c r="D17" s="196">
        <v>5020101000</v>
      </c>
      <c r="E17" s="196">
        <v>5020102000</v>
      </c>
      <c r="F17" s="196">
        <v>5020201001</v>
      </c>
      <c r="G17" s="196">
        <v>5020201002</v>
      </c>
      <c r="H17" s="196">
        <v>5020301001</v>
      </c>
      <c r="I17" s="196">
        <v>5020301002</v>
      </c>
      <c r="J17" s="196">
        <v>5020309000</v>
      </c>
      <c r="K17" s="196">
        <v>5020321002</v>
      </c>
      <c r="L17" s="196">
        <v>5020321003</v>
      </c>
      <c r="M17" s="196">
        <v>5020321099</v>
      </c>
      <c r="N17" s="196">
        <v>5020322001</v>
      </c>
      <c r="O17" s="196">
        <v>5020399000</v>
      </c>
      <c r="P17" s="196">
        <v>5020401000</v>
      </c>
      <c r="Q17" s="196">
        <v>5020402000</v>
      </c>
      <c r="R17" s="196">
        <v>5020501000</v>
      </c>
      <c r="S17" s="196">
        <v>5020502001</v>
      </c>
      <c r="T17" s="196">
        <v>5020502002</v>
      </c>
      <c r="U17" s="196">
        <v>5020503000</v>
      </c>
      <c r="V17" s="196">
        <v>5020504000</v>
      </c>
      <c r="W17" s="196">
        <v>5020701000</v>
      </c>
      <c r="X17" s="196">
        <v>5020702001</v>
      </c>
      <c r="Y17" s="196">
        <v>5021001000</v>
      </c>
      <c r="Z17" s="196">
        <v>5021003000</v>
      </c>
      <c r="AA17" s="196">
        <v>5021101000</v>
      </c>
      <c r="AB17" s="196">
        <v>5021103001</v>
      </c>
      <c r="AC17" s="196">
        <v>5021103002</v>
      </c>
      <c r="AD17" s="196">
        <v>5021199000</v>
      </c>
      <c r="AE17" s="196">
        <v>5021202000</v>
      </c>
      <c r="AF17" s="196">
        <v>5021203000</v>
      </c>
      <c r="AG17" s="196">
        <v>5021299001</v>
      </c>
      <c r="AH17" s="196">
        <v>5021299099</v>
      </c>
      <c r="AI17" s="196">
        <v>5021304001</v>
      </c>
      <c r="AJ17" s="196">
        <v>5021303006</v>
      </c>
      <c r="AK17" s="196">
        <v>5021304099</v>
      </c>
      <c r="AL17" s="196">
        <v>5021305001</v>
      </c>
      <c r="AM17" s="196">
        <v>5021305002</v>
      </c>
      <c r="AN17" s="196">
        <v>5021305003</v>
      </c>
      <c r="AO17" s="196">
        <v>5021305007</v>
      </c>
      <c r="AP17" s="196">
        <v>5021306001</v>
      </c>
      <c r="AQ17" s="196">
        <v>5021307000</v>
      </c>
      <c r="AR17" s="196">
        <v>5021399099</v>
      </c>
      <c r="AS17" s="196">
        <v>5021501001</v>
      </c>
      <c r="AT17" s="196">
        <v>5021502000</v>
      </c>
      <c r="AU17" s="196">
        <v>5021503000</v>
      </c>
      <c r="AV17" s="196">
        <v>5029901000</v>
      </c>
      <c r="AW17" s="196">
        <v>5029902000</v>
      </c>
      <c r="AX17" s="196">
        <v>5029903000</v>
      </c>
      <c r="AY17" s="196">
        <v>5029904000</v>
      </c>
      <c r="AZ17" s="196">
        <v>5029905001</v>
      </c>
      <c r="BA17" s="196">
        <v>5029905002</v>
      </c>
      <c r="BB17" s="196">
        <v>5029905003</v>
      </c>
      <c r="BC17" s="196">
        <v>5029905004</v>
      </c>
      <c r="BD17" s="196">
        <v>5029906000</v>
      </c>
      <c r="BE17" s="196">
        <v>5029907001</v>
      </c>
      <c r="BF17" s="196"/>
      <c r="BG17" s="196">
        <v>5060405001</v>
      </c>
      <c r="BH17" s="196">
        <v>5060405002</v>
      </c>
      <c r="BI17" s="196">
        <v>5060405003</v>
      </c>
      <c r="BJ17" s="196">
        <v>5060405007</v>
      </c>
      <c r="BK17" s="196">
        <v>5060405012</v>
      </c>
      <c r="BL17" s="196">
        <v>5060405015</v>
      </c>
      <c r="BM17" s="196">
        <v>5060405099</v>
      </c>
      <c r="BN17" s="196">
        <v>5060406001</v>
      </c>
      <c r="BO17" s="196">
        <v>5060407001</v>
      </c>
      <c r="BP17" s="196">
        <v>5060409099</v>
      </c>
      <c r="BQ17" s="196">
        <v>5060602000</v>
      </c>
      <c r="BR17" s="196"/>
      <c r="BS17" s="428"/>
      <c r="BT17" s="185"/>
    </row>
    <row r="18" spans="1:72" ht="36" x14ac:dyDescent="0.2">
      <c r="A18" s="197" t="s">
        <v>342</v>
      </c>
      <c r="B18" s="198" t="s">
        <v>343</v>
      </c>
      <c r="C18" s="199"/>
      <c r="D18" s="200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2">
        <v>3000000</v>
      </c>
      <c r="BF18" s="201">
        <f t="shared" ref="BF18:BF19" si="0">SUM(D18:BE18)</f>
        <v>3000000</v>
      </c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>
        <f t="shared" ref="BR18:BR19" si="1">SUM(BG18:BQ18)</f>
        <v>0</v>
      </c>
      <c r="BS18" s="201">
        <f t="shared" ref="BS18:BS19" si="2">BF18+BR18</f>
        <v>3000000</v>
      </c>
      <c r="BT18" s="203">
        <f t="shared" ref="BT18:BT19" si="3">BS18</f>
        <v>3000000</v>
      </c>
    </row>
    <row r="19" spans="1:72" ht="89.25" x14ac:dyDescent="0.2">
      <c r="A19" s="197" t="s">
        <v>342</v>
      </c>
      <c r="B19" s="198" t="s">
        <v>344</v>
      </c>
      <c r="C19" s="199"/>
      <c r="D19" s="200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2">
        <v>12000000</v>
      </c>
      <c r="BF19" s="201">
        <f t="shared" si="0"/>
        <v>12000000</v>
      </c>
      <c r="BG19" s="201"/>
      <c r="BH19" s="201"/>
      <c r="BI19" s="201"/>
      <c r="BJ19" s="201"/>
      <c r="BK19" s="201"/>
      <c r="BL19" s="201"/>
      <c r="BM19" s="201"/>
      <c r="BN19" s="201"/>
      <c r="BO19" s="201"/>
      <c r="BP19" s="201"/>
      <c r="BQ19" s="201"/>
      <c r="BR19" s="201">
        <f t="shared" si="1"/>
        <v>0</v>
      </c>
      <c r="BS19" s="201">
        <f t="shared" si="2"/>
        <v>12000000</v>
      </c>
      <c r="BT19" s="203">
        <f t="shared" si="3"/>
        <v>12000000</v>
      </c>
    </row>
    <row r="20" spans="1:72" ht="51" x14ac:dyDescent="0.2">
      <c r="A20" s="197" t="s">
        <v>345</v>
      </c>
      <c r="B20" s="198" t="s">
        <v>346</v>
      </c>
      <c r="C20" s="199"/>
      <c r="D20" s="204">
        <v>945600</v>
      </c>
      <c r="E20" s="204">
        <v>0</v>
      </c>
      <c r="F20" s="204">
        <v>0</v>
      </c>
      <c r="G20" s="204">
        <v>0</v>
      </c>
      <c r="H20" s="204">
        <v>0</v>
      </c>
      <c r="I20" s="204">
        <v>0</v>
      </c>
      <c r="J20" s="204">
        <v>65000</v>
      </c>
      <c r="K20" s="204">
        <v>0</v>
      </c>
      <c r="L20" s="204">
        <v>0</v>
      </c>
      <c r="M20" s="204">
        <v>0</v>
      </c>
      <c r="N20" s="204">
        <v>0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4">
        <v>0</v>
      </c>
      <c r="W20" s="204">
        <v>0</v>
      </c>
      <c r="X20" s="204">
        <v>0</v>
      </c>
      <c r="Y20" s="204">
        <v>0</v>
      </c>
      <c r="Z20" s="204">
        <v>0</v>
      </c>
      <c r="AA20" s="204">
        <v>0</v>
      </c>
      <c r="AB20" s="204">
        <v>0</v>
      </c>
      <c r="AC20" s="204">
        <v>0</v>
      </c>
      <c r="AD20" s="204">
        <v>0</v>
      </c>
      <c r="AE20" s="204">
        <v>0</v>
      </c>
      <c r="AF20" s="204">
        <v>0</v>
      </c>
      <c r="AG20" s="204">
        <v>0</v>
      </c>
      <c r="AH20" s="204">
        <v>0</v>
      </c>
      <c r="AI20" s="204">
        <v>0</v>
      </c>
      <c r="AJ20" s="204">
        <v>0</v>
      </c>
      <c r="AK20" s="204">
        <v>0</v>
      </c>
      <c r="AL20" s="204">
        <v>0</v>
      </c>
      <c r="AM20" s="204">
        <v>0</v>
      </c>
      <c r="AN20" s="204">
        <v>0</v>
      </c>
      <c r="AO20" s="204">
        <v>0</v>
      </c>
      <c r="AP20" s="204">
        <v>0</v>
      </c>
      <c r="AQ20" s="204">
        <v>0</v>
      </c>
      <c r="AR20" s="204">
        <v>0</v>
      </c>
      <c r="AS20" s="204">
        <v>0</v>
      </c>
      <c r="AT20" s="204">
        <v>0</v>
      </c>
      <c r="AU20" s="204">
        <v>0</v>
      </c>
      <c r="AV20" s="204">
        <v>0</v>
      </c>
      <c r="AW20" s="204">
        <v>0</v>
      </c>
      <c r="AX20" s="204">
        <v>231750</v>
      </c>
      <c r="AY20" s="204">
        <v>0</v>
      </c>
      <c r="AZ20" s="204">
        <v>0</v>
      </c>
      <c r="BA20" s="204">
        <v>0</v>
      </c>
      <c r="BB20" s="204">
        <v>0</v>
      </c>
      <c r="BC20" s="204">
        <v>0</v>
      </c>
      <c r="BD20" s="204">
        <v>0</v>
      </c>
      <c r="BE20" s="204">
        <v>0</v>
      </c>
      <c r="BF20" s="201">
        <v>1242350</v>
      </c>
      <c r="BG20" s="201"/>
      <c r="BH20" s="201">
        <v>0</v>
      </c>
      <c r="BI20" s="201">
        <v>0</v>
      </c>
      <c r="BJ20" s="201">
        <v>0</v>
      </c>
      <c r="BK20" s="201">
        <v>0</v>
      </c>
      <c r="BL20" s="201">
        <v>0</v>
      </c>
      <c r="BM20" s="201">
        <v>0</v>
      </c>
      <c r="BN20" s="201">
        <v>0</v>
      </c>
      <c r="BO20" s="201">
        <v>0</v>
      </c>
      <c r="BP20" s="201">
        <v>0</v>
      </c>
      <c r="BQ20" s="201"/>
      <c r="BR20" s="201">
        <v>0</v>
      </c>
      <c r="BS20" s="201">
        <v>1242350</v>
      </c>
      <c r="BT20" s="203">
        <v>1242350</v>
      </c>
    </row>
    <row r="21" spans="1:72" ht="178.5" x14ac:dyDescent="0.2">
      <c r="A21" s="197" t="s">
        <v>347</v>
      </c>
      <c r="B21" s="198" t="s">
        <v>348</v>
      </c>
      <c r="C21" s="205"/>
      <c r="D21" s="206">
        <v>39600</v>
      </c>
      <c r="E21" s="206">
        <v>0</v>
      </c>
      <c r="F21" s="206">
        <v>0</v>
      </c>
      <c r="G21" s="206">
        <v>0</v>
      </c>
      <c r="H21" s="206">
        <v>0</v>
      </c>
      <c r="I21" s="206">
        <v>8400</v>
      </c>
      <c r="J21" s="206">
        <v>15350</v>
      </c>
      <c r="K21" s="206">
        <v>0</v>
      </c>
      <c r="L21" s="206">
        <v>0</v>
      </c>
      <c r="M21" s="206">
        <v>0</v>
      </c>
      <c r="N21" s="206">
        <v>0</v>
      </c>
      <c r="O21" s="206">
        <v>0</v>
      </c>
      <c r="P21" s="206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0</v>
      </c>
      <c r="W21" s="206">
        <v>0</v>
      </c>
      <c r="X21" s="206">
        <v>0</v>
      </c>
      <c r="Y21" s="206">
        <v>0</v>
      </c>
      <c r="Z21" s="206">
        <v>0</v>
      </c>
      <c r="AA21" s="206">
        <v>0</v>
      </c>
      <c r="AB21" s="206">
        <v>0</v>
      </c>
      <c r="AC21" s="206">
        <v>0</v>
      </c>
      <c r="AD21" s="206">
        <v>0</v>
      </c>
      <c r="AE21" s="206">
        <v>0</v>
      </c>
      <c r="AF21" s="206">
        <v>0</v>
      </c>
      <c r="AG21" s="206">
        <v>0</v>
      </c>
      <c r="AH21" s="206">
        <v>0</v>
      </c>
      <c r="AI21" s="206">
        <v>0</v>
      </c>
      <c r="AJ21" s="206">
        <v>0</v>
      </c>
      <c r="AK21" s="206">
        <v>0</v>
      </c>
      <c r="AL21" s="206">
        <v>0</v>
      </c>
      <c r="AM21" s="206">
        <v>0</v>
      </c>
      <c r="AN21" s="206">
        <v>0</v>
      </c>
      <c r="AO21" s="206">
        <v>0</v>
      </c>
      <c r="AP21" s="206">
        <v>0</v>
      </c>
      <c r="AQ21" s="206">
        <v>0</v>
      </c>
      <c r="AR21" s="206">
        <v>0</v>
      </c>
      <c r="AS21" s="206">
        <v>0</v>
      </c>
      <c r="AT21" s="206">
        <v>0</v>
      </c>
      <c r="AU21" s="206">
        <v>0</v>
      </c>
      <c r="AV21" s="206">
        <v>0</v>
      </c>
      <c r="AW21" s="206">
        <v>0</v>
      </c>
      <c r="AX21" s="206">
        <v>63490</v>
      </c>
      <c r="AY21" s="206">
        <v>0</v>
      </c>
      <c r="AZ21" s="206">
        <v>0</v>
      </c>
      <c r="BA21" s="206">
        <v>0</v>
      </c>
      <c r="BB21" s="206">
        <v>0</v>
      </c>
      <c r="BC21" s="206">
        <v>0</v>
      </c>
      <c r="BD21" s="206">
        <v>0</v>
      </c>
      <c r="BE21" s="206">
        <v>0</v>
      </c>
      <c r="BF21" s="201">
        <v>126840</v>
      </c>
      <c r="BG21" s="201"/>
      <c r="BH21" s="201">
        <v>0</v>
      </c>
      <c r="BI21" s="201">
        <v>0</v>
      </c>
      <c r="BJ21" s="201">
        <v>0</v>
      </c>
      <c r="BK21" s="201">
        <v>0</v>
      </c>
      <c r="BL21" s="201">
        <v>0</v>
      </c>
      <c r="BM21" s="201">
        <v>0</v>
      </c>
      <c r="BN21" s="201">
        <v>0</v>
      </c>
      <c r="BO21" s="201">
        <v>0</v>
      </c>
      <c r="BP21" s="201">
        <v>0</v>
      </c>
      <c r="BQ21" s="201">
        <v>0</v>
      </c>
      <c r="BR21" s="201">
        <v>0</v>
      </c>
      <c r="BS21" s="201">
        <v>126840</v>
      </c>
      <c r="BT21" s="203">
        <v>126840</v>
      </c>
    </row>
    <row r="22" spans="1:72" ht="136.5" customHeight="1" x14ac:dyDescent="0.2">
      <c r="A22" s="197" t="s">
        <v>349</v>
      </c>
      <c r="B22" s="198" t="s">
        <v>350</v>
      </c>
      <c r="C22" s="205"/>
      <c r="D22" s="200">
        <v>532500</v>
      </c>
      <c r="E22" s="200">
        <v>0</v>
      </c>
      <c r="F22" s="200">
        <v>0</v>
      </c>
      <c r="G22" s="200">
        <v>0</v>
      </c>
      <c r="H22" s="200">
        <v>0</v>
      </c>
      <c r="I22" s="200">
        <v>721800</v>
      </c>
      <c r="J22" s="200">
        <v>75000</v>
      </c>
      <c r="K22" s="200">
        <v>0</v>
      </c>
      <c r="L22" s="200">
        <v>0</v>
      </c>
      <c r="M22" s="200">
        <v>0</v>
      </c>
      <c r="N22" s="200">
        <v>0</v>
      </c>
      <c r="O22" s="200">
        <v>0</v>
      </c>
      <c r="P22" s="200">
        <v>0</v>
      </c>
      <c r="Q22" s="200">
        <v>0</v>
      </c>
      <c r="R22" s="200">
        <v>0</v>
      </c>
      <c r="S22" s="200">
        <v>0</v>
      </c>
      <c r="T22" s="200">
        <v>0</v>
      </c>
      <c r="U22" s="200">
        <v>300</v>
      </c>
      <c r="V22" s="200">
        <v>0</v>
      </c>
      <c r="W22" s="200">
        <v>0</v>
      </c>
      <c r="X22" s="200">
        <v>0</v>
      </c>
      <c r="Y22" s="200">
        <v>0</v>
      </c>
      <c r="Z22" s="200">
        <v>0</v>
      </c>
      <c r="AA22" s="200">
        <v>0</v>
      </c>
      <c r="AB22" s="200">
        <v>0</v>
      </c>
      <c r="AC22" s="200">
        <v>0</v>
      </c>
      <c r="AD22" s="200">
        <v>0</v>
      </c>
      <c r="AE22" s="200">
        <v>0</v>
      </c>
      <c r="AF22" s="200">
        <v>0</v>
      </c>
      <c r="AG22" s="200">
        <v>0</v>
      </c>
      <c r="AH22" s="200">
        <v>0</v>
      </c>
      <c r="AI22" s="200">
        <v>0</v>
      </c>
      <c r="AJ22" s="200">
        <v>0</v>
      </c>
      <c r="AK22" s="200">
        <v>0</v>
      </c>
      <c r="AL22" s="200">
        <v>0</v>
      </c>
      <c r="AM22" s="200">
        <v>0</v>
      </c>
      <c r="AN22" s="200">
        <v>0</v>
      </c>
      <c r="AO22" s="200">
        <v>0</v>
      </c>
      <c r="AP22" s="200">
        <v>0</v>
      </c>
      <c r="AQ22" s="200">
        <v>0</v>
      </c>
      <c r="AR22" s="200">
        <v>0</v>
      </c>
      <c r="AS22" s="200">
        <v>0</v>
      </c>
      <c r="AT22" s="200">
        <v>0</v>
      </c>
      <c r="AU22" s="200">
        <v>0</v>
      </c>
      <c r="AV22" s="200">
        <v>0</v>
      </c>
      <c r="AW22" s="200">
        <v>0</v>
      </c>
      <c r="AX22" s="200">
        <v>0</v>
      </c>
      <c r="AY22" s="200">
        <v>0</v>
      </c>
      <c r="AZ22" s="200">
        <v>0</v>
      </c>
      <c r="BA22" s="200">
        <v>0</v>
      </c>
      <c r="BB22" s="200">
        <v>0</v>
      </c>
      <c r="BC22" s="200">
        <v>0</v>
      </c>
      <c r="BD22" s="200">
        <v>0</v>
      </c>
      <c r="BE22" s="200">
        <v>0</v>
      </c>
      <c r="BF22" s="201">
        <v>1329600</v>
      </c>
      <c r="BG22" s="201"/>
      <c r="BH22" s="201">
        <v>0</v>
      </c>
      <c r="BI22" s="201">
        <v>0</v>
      </c>
      <c r="BJ22" s="201">
        <v>0</v>
      </c>
      <c r="BK22" s="201">
        <v>0</v>
      </c>
      <c r="BL22" s="201">
        <v>0</v>
      </c>
      <c r="BM22" s="201">
        <v>0</v>
      </c>
      <c r="BN22" s="201">
        <v>0</v>
      </c>
      <c r="BO22" s="201">
        <v>0</v>
      </c>
      <c r="BP22" s="201">
        <v>0</v>
      </c>
      <c r="BQ22" s="201"/>
      <c r="BR22" s="201">
        <v>0</v>
      </c>
      <c r="BS22" s="201">
        <v>1329600</v>
      </c>
      <c r="BT22" s="203">
        <v>1329600</v>
      </c>
    </row>
    <row r="23" spans="1:72" ht="88.5" customHeight="1" x14ac:dyDescent="0.2">
      <c r="A23" s="197" t="s">
        <v>349</v>
      </c>
      <c r="B23" s="198" t="s">
        <v>351</v>
      </c>
      <c r="C23" s="207"/>
      <c r="D23" s="200">
        <v>50400</v>
      </c>
      <c r="E23" s="200">
        <v>0</v>
      </c>
      <c r="F23" s="200">
        <v>0</v>
      </c>
      <c r="G23" s="200">
        <v>0</v>
      </c>
      <c r="H23" s="200">
        <v>0</v>
      </c>
      <c r="I23" s="200">
        <v>83750</v>
      </c>
      <c r="J23" s="200">
        <v>2000</v>
      </c>
      <c r="K23" s="200">
        <v>0</v>
      </c>
      <c r="L23" s="200">
        <v>0</v>
      </c>
      <c r="M23" s="200">
        <v>0</v>
      </c>
      <c r="N23" s="200">
        <v>0</v>
      </c>
      <c r="O23" s="200">
        <v>0</v>
      </c>
      <c r="P23" s="200">
        <v>0</v>
      </c>
      <c r="Q23" s="200">
        <v>0</v>
      </c>
      <c r="R23" s="200">
        <v>0</v>
      </c>
      <c r="S23" s="200">
        <v>0</v>
      </c>
      <c r="T23" s="200">
        <v>0</v>
      </c>
      <c r="U23" s="200">
        <v>0</v>
      </c>
      <c r="V23" s="200">
        <v>0</v>
      </c>
      <c r="W23" s="200">
        <v>0</v>
      </c>
      <c r="X23" s="200">
        <v>0</v>
      </c>
      <c r="Y23" s="200">
        <v>0</v>
      </c>
      <c r="Z23" s="200">
        <v>0</v>
      </c>
      <c r="AA23" s="200">
        <v>0</v>
      </c>
      <c r="AB23" s="200">
        <v>0</v>
      </c>
      <c r="AC23" s="200">
        <v>0</v>
      </c>
      <c r="AD23" s="200">
        <v>0</v>
      </c>
      <c r="AE23" s="200">
        <v>0</v>
      </c>
      <c r="AF23" s="200">
        <v>0</v>
      </c>
      <c r="AG23" s="200">
        <v>0</v>
      </c>
      <c r="AH23" s="200">
        <v>0</v>
      </c>
      <c r="AI23" s="200">
        <v>0</v>
      </c>
      <c r="AJ23" s="200">
        <v>0</v>
      </c>
      <c r="AK23" s="200">
        <v>0</v>
      </c>
      <c r="AL23" s="200">
        <v>0</v>
      </c>
      <c r="AM23" s="200">
        <v>0</v>
      </c>
      <c r="AN23" s="200">
        <v>0</v>
      </c>
      <c r="AO23" s="200">
        <v>0</v>
      </c>
      <c r="AP23" s="200">
        <v>0</v>
      </c>
      <c r="AQ23" s="200">
        <v>0</v>
      </c>
      <c r="AR23" s="200">
        <v>0</v>
      </c>
      <c r="AS23" s="200">
        <v>0</v>
      </c>
      <c r="AT23" s="200">
        <v>0</v>
      </c>
      <c r="AU23" s="200">
        <v>0</v>
      </c>
      <c r="AV23" s="200">
        <v>0</v>
      </c>
      <c r="AW23" s="200">
        <v>0</v>
      </c>
      <c r="AX23" s="200">
        <v>259000</v>
      </c>
      <c r="AY23" s="200">
        <v>0</v>
      </c>
      <c r="AZ23" s="200">
        <v>0</v>
      </c>
      <c r="BA23" s="200">
        <v>0</v>
      </c>
      <c r="BB23" s="200">
        <v>0</v>
      </c>
      <c r="BC23" s="200">
        <v>0</v>
      </c>
      <c r="BD23" s="200">
        <v>0</v>
      </c>
      <c r="BE23" s="200">
        <v>0</v>
      </c>
      <c r="BF23" s="201">
        <v>395150</v>
      </c>
      <c r="BG23" s="201"/>
      <c r="BH23" s="201">
        <v>0</v>
      </c>
      <c r="BI23" s="201">
        <v>0</v>
      </c>
      <c r="BJ23" s="201">
        <v>0</v>
      </c>
      <c r="BK23" s="201">
        <v>0</v>
      </c>
      <c r="BL23" s="201">
        <v>0</v>
      </c>
      <c r="BM23" s="201">
        <v>0</v>
      </c>
      <c r="BN23" s="201">
        <v>0</v>
      </c>
      <c r="BO23" s="201">
        <v>0</v>
      </c>
      <c r="BP23" s="201">
        <v>0</v>
      </c>
      <c r="BQ23" s="201"/>
      <c r="BR23" s="201">
        <v>0</v>
      </c>
      <c r="BS23" s="201">
        <v>395150</v>
      </c>
      <c r="BT23" s="203"/>
    </row>
    <row r="24" spans="1:72" ht="88.5" customHeight="1" x14ac:dyDescent="0.2">
      <c r="A24" s="197" t="s">
        <v>349</v>
      </c>
      <c r="B24" s="198" t="s">
        <v>352</v>
      </c>
      <c r="C24" s="207" t="s">
        <v>353</v>
      </c>
      <c r="D24" s="200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  <c r="AW24" s="201"/>
      <c r="AX24" s="201"/>
      <c r="AY24" s="201"/>
      <c r="AZ24" s="201"/>
      <c r="BA24" s="201"/>
      <c r="BB24" s="201"/>
      <c r="BC24" s="201"/>
      <c r="BD24" s="201"/>
      <c r="BE24" s="201">
        <v>280000</v>
      </c>
      <c r="BF24" s="201">
        <f t="shared" ref="BF24:BF38" si="4">SUM(D24:BE24)</f>
        <v>280000</v>
      </c>
      <c r="BG24" s="201"/>
      <c r="BH24" s="201"/>
      <c r="BI24" s="201"/>
      <c r="BJ24" s="201"/>
      <c r="BK24" s="201"/>
      <c r="BL24" s="201"/>
      <c r="BM24" s="201"/>
      <c r="BN24" s="201"/>
      <c r="BO24" s="201"/>
      <c r="BP24" s="201"/>
      <c r="BQ24" s="201"/>
      <c r="BR24" s="201">
        <f t="shared" ref="BR24:BR68" si="5">SUM(BG24:BQ24)</f>
        <v>0</v>
      </c>
      <c r="BS24" s="201">
        <f t="shared" ref="BS24:BS70" si="6">BF24+BR24</f>
        <v>280000</v>
      </c>
      <c r="BT24" s="203">
        <f>SUM(BS24:BS32)</f>
        <v>375000</v>
      </c>
    </row>
    <row r="25" spans="1:72" ht="30" x14ac:dyDescent="0.2">
      <c r="A25" s="208"/>
      <c r="B25" s="209" t="s">
        <v>354</v>
      </c>
      <c r="C25" s="210" t="s">
        <v>355</v>
      </c>
      <c r="D25" s="211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>
        <v>20000</v>
      </c>
      <c r="AX25" s="212"/>
      <c r="AY25" s="212"/>
      <c r="AZ25" s="212"/>
      <c r="BA25" s="212"/>
      <c r="BB25" s="212"/>
      <c r="BC25" s="212"/>
      <c r="BD25" s="212"/>
      <c r="BE25" s="212"/>
      <c r="BF25" s="212">
        <f t="shared" si="4"/>
        <v>20000</v>
      </c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>
        <f t="shared" si="5"/>
        <v>0</v>
      </c>
      <c r="BS25" s="212">
        <f t="shared" si="6"/>
        <v>20000</v>
      </c>
      <c r="BT25" s="203"/>
    </row>
    <row r="26" spans="1:72" ht="100.5" customHeight="1" x14ac:dyDescent="0.2">
      <c r="A26" s="213"/>
      <c r="B26" s="214" t="s">
        <v>356</v>
      </c>
      <c r="C26" s="215"/>
      <c r="D26" s="216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217"/>
      <c r="AX26" s="217"/>
      <c r="AY26" s="217"/>
      <c r="AZ26" s="217"/>
      <c r="BA26" s="217"/>
      <c r="BB26" s="217"/>
      <c r="BC26" s="217"/>
      <c r="BD26" s="217"/>
      <c r="BE26" s="217"/>
      <c r="BF26" s="217">
        <f t="shared" si="4"/>
        <v>0</v>
      </c>
      <c r="BG26" s="217"/>
      <c r="BH26" s="217"/>
      <c r="BI26" s="217"/>
      <c r="BJ26" s="217"/>
      <c r="BK26" s="217"/>
      <c r="BL26" s="217"/>
      <c r="BM26" s="217"/>
      <c r="BN26" s="217"/>
      <c r="BO26" s="217"/>
      <c r="BP26" s="217"/>
      <c r="BQ26" s="217"/>
      <c r="BR26" s="217">
        <f t="shared" si="5"/>
        <v>0</v>
      </c>
      <c r="BS26" s="217">
        <f t="shared" si="6"/>
        <v>0</v>
      </c>
      <c r="BT26" s="203"/>
    </row>
    <row r="27" spans="1:72" ht="15" customHeight="1" x14ac:dyDescent="0.2">
      <c r="A27" s="218"/>
      <c r="B27" s="219" t="s">
        <v>357</v>
      </c>
      <c r="C27" s="220"/>
      <c r="D27" s="221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2"/>
      <c r="AX27" s="222"/>
      <c r="AY27" s="222"/>
      <c r="AZ27" s="222"/>
      <c r="BA27" s="222"/>
      <c r="BB27" s="222"/>
      <c r="BC27" s="222"/>
      <c r="BD27" s="222"/>
      <c r="BE27" s="222"/>
      <c r="BF27" s="222">
        <f t="shared" si="4"/>
        <v>0</v>
      </c>
      <c r="BG27" s="222"/>
      <c r="BH27" s="222"/>
      <c r="BI27" s="222"/>
      <c r="BJ27" s="222"/>
      <c r="BK27" s="222"/>
      <c r="BL27" s="222"/>
      <c r="BM27" s="222"/>
      <c r="BN27" s="222"/>
      <c r="BO27" s="222"/>
      <c r="BP27" s="222"/>
      <c r="BQ27" s="222"/>
      <c r="BR27" s="222">
        <f t="shared" si="5"/>
        <v>0</v>
      </c>
      <c r="BS27" s="222">
        <f t="shared" si="6"/>
        <v>0</v>
      </c>
      <c r="BT27" s="203"/>
    </row>
    <row r="28" spans="1:72" ht="15" customHeight="1" x14ac:dyDescent="0.2">
      <c r="A28" s="223"/>
      <c r="B28" s="224" t="s">
        <v>358</v>
      </c>
      <c r="C28" s="225"/>
      <c r="D28" s="226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7"/>
      <c r="AX28" s="227"/>
      <c r="AY28" s="227"/>
      <c r="AZ28" s="227"/>
      <c r="BA28" s="227"/>
      <c r="BB28" s="227"/>
      <c r="BC28" s="227"/>
      <c r="BD28" s="227"/>
      <c r="BE28" s="227"/>
      <c r="BF28" s="227">
        <f t="shared" si="4"/>
        <v>0</v>
      </c>
      <c r="BG28" s="227"/>
      <c r="BH28" s="227"/>
      <c r="BI28" s="227"/>
      <c r="BJ28" s="227"/>
      <c r="BK28" s="227"/>
      <c r="BL28" s="227"/>
      <c r="BM28" s="227"/>
      <c r="BN28" s="227"/>
      <c r="BO28" s="227"/>
      <c r="BP28" s="227"/>
      <c r="BQ28" s="227"/>
      <c r="BR28" s="227">
        <f t="shared" si="5"/>
        <v>0</v>
      </c>
      <c r="BS28" s="227">
        <f t="shared" si="6"/>
        <v>0</v>
      </c>
      <c r="BT28" s="203"/>
    </row>
    <row r="29" spans="1:72" ht="30" customHeight="1" x14ac:dyDescent="0.2">
      <c r="A29" s="228"/>
      <c r="B29" s="229" t="s">
        <v>359</v>
      </c>
      <c r="C29" s="230" t="s">
        <v>360</v>
      </c>
      <c r="D29" s="231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>
        <v>40000</v>
      </c>
      <c r="AX29" s="232"/>
      <c r="AY29" s="232"/>
      <c r="AZ29" s="232"/>
      <c r="BA29" s="232"/>
      <c r="BB29" s="232"/>
      <c r="BC29" s="232"/>
      <c r="BD29" s="232"/>
      <c r="BE29" s="232"/>
      <c r="BF29" s="232">
        <f t="shared" si="4"/>
        <v>40000</v>
      </c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>
        <f t="shared" si="5"/>
        <v>0</v>
      </c>
      <c r="BS29" s="232">
        <f t="shared" si="6"/>
        <v>40000</v>
      </c>
      <c r="BT29" s="203"/>
    </row>
    <row r="30" spans="1:72" ht="48" customHeight="1" x14ac:dyDescent="0.2">
      <c r="A30" s="233"/>
      <c r="B30" s="234" t="s">
        <v>361</v>
      </c>
      <c r="C30" s="235" t="s">
        <v>362</v>
      </c>
      <c r="D30" s="236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>
        <f>15000</f>
        <v>15000</v>
      </c>
      <c r="AX30" s="237"/>
      <c r="AY30" s="237"/>
      <c r="AZ30" s="237"/>
      <c r="BA30" s="237"/>
      <c r="BB30" s="237"/>
      <c r="BC30" s="237"/>
      <c r="BD30" s="237"/>
      <c r="BE30" s="237"/>
      <c r="BF30" s="237">
        <f t="shared" si="4"/>
        <v>15000</v>
      </c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>
        <f t="shared" si="5"/>
        <v>0</v>
      </c>
      <c r="BS30" s="237">
        <f t="shared" si="6"/>
        <v>15000</v>
      </c>
      <c r="BT30" s="203"/>
    </row>
    <row r="31" spans="1:72" ht="30" x14ac:dyDescent="0.2">
      <c r="A31" s="238"/>
      <c r="B31" s="239" t="s">
        <v>363</v>
      </c>
      <c r="C31" s="240" t="s">
        <v>364</v>
      </c>
      <c r="D31" s="241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>
        <v>20000</v>
      </c>
      <c r="AX31" s="242"/>
      <c r="AY31" s="242"/>
      <c r="AZ31" s="242"/>
      <c r="BA31" s="242"/>
      <c r="BB31" s="242"/>
      <c r="BC31" s="242"/>
      <c r="BD31" s="242"/>
      <c r="BE31" s="242"/>
      <c r="BF31" s="242">
        <f t="shared" si="4"/>
        <v>20000</v>
      </c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>
        <f t="shared" si="5"/>
        <v>0</v>
      </c>
      <c r="BS31" s="242">
        <f t="shared" si="6"/>
        <v>20000</v>
      </c>
      <c r="BT31" s="203"/>
    </row>
    <row r="32" spans="1:72" ht="15" customHeight="1" x14ac:dyDescent="0.2">
      <c r="A32" s="243"/>
      <c r="B32" s="244" t="s">
        <v>365</v>
      </c>
      <c r="C32" s="245"/>
      <c r="D32" s="246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>
        <f t="shared" si="4"/>
        <v>0</v>
      </c>
      <c r="BG32" s="247"/>
      <c r="BH32" s="247"/>
      <c r="BI32" s="247"/>
      <c r="BJ32" s="247"/>
      <c r="BK32" s="247"/>
      <c r="BL32" s="247"/>
      <c r="BM32" s="247"/>
      <c r="BN32" s="247"/>
      <c r="BO32" s="247"/>
      <c r="BP32" s="247"/>
      <c r="BQ32" s="247"/>
      <c r="BR32" s="247">
        <f t="shared" si="5"/>
        <v>0</v>
      </c>
      <c r="BS32" s="247">
        <f t="shared" si="6"/>
        <v>0</v>
      </c>
      <c r="BT32" s="203"/>
    </row>
    <row r="33" spans="1:72" ht="88.5" customHeight="1" x14ac:dyDescent="0.2">
      <c r="A33" s="197" t="s">
        <v>366</v>
      </c>
      <c r="B33" s="198" t="s">
        <v>367</v>
      </c>
      <c r="C33" s="199"/>
      <c r="D33" s="200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201"/>
      <c r="AS33" s="201"/>
      <c r="AT33" s="201"/>
      <c r="AU33" s="201"/>
      <c r="AV33" s="201"/>
      <c r="AW33" s="201"/>
      <c r="AX33" s="201"/>
      <c r="AY33" s="201"/>
      <c r="AZ33" s="201"/>
      <c r="BA33" s="201"/>
      <c r="BB33" s="201"/>
      <c r="BC33" s="201"/>
      <c r="BD33" s="201"/>
      <c r="BE33" s="201"/>
      <c r="BF33" s="201">
        <f t="shared" si="4"/>
        <v>0</v>
      </c>
      <c r="BG33" s="201"/>
      <c r="BH33" s="201"/>
      <c r="BI33" s="201"/>
      <c r="BJ33" s="201"/>
      <c r="BK33" s="201"/>
      <c r="BL33" s="201"/>
      <c r="BM33" s="201"/>
      <c r="BN33" s="201"/>
      <c r="BO33" s="201"/>
      <c r="BP33" s="201"/>
      <c r="BQ33" s="201"/>
      <c r="BR33" s="201">
        <f t="shared" si="5"/>
        <v>0</v>
      </c>
      <c r="BS33" s="201">
        <f t="shared" si="6"/>
        <v>0</v>
      </c>
      <c r="BT33" s="203">
        <f>SUM(BS33:BS35)</f>
        <v>0</v>
      </c>
    </row>
    <row r="34" spans="1:72" ht="88.5" customHeight="1" x14ac:dyDescent="0.2">
      <c r="A34" s="197" t="s">
        <v>368</v>
      </c>
      <c r="B34" s="198" t="s">
        <v>369</v>
      </c>
      <c r="C34" s="199"/>
      <c r="D34" s="200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1"/>
      <c r="AT34" s="201"/>
      <c r="AU34" s="201"/>
      <c r="AV34" s="201"/>
      <c r="AW34" s="201"/>
      <c r="AX34" s="201"/>
      <c r="AY34" s="201"/>
      <c r="AZ34" s="201"/>
      <c r="BA34" s="201"/>
      <c r="BB34" s="201"/>
      <c r="BC34" s="201"/>
      <c r="BD34" s="201"/>
      <c r="BE34" s="201"/>
      <c r="BF34" s="201">
        <f t="shared" si="4"/>
        <v>0</v>
      </c>
      <c r="BG34" s="201"/>
      <c r="BH34" s="201"/>
      <c r="BI34" s="201"/>
      <c r="BJ34" s="201"/>
      <c r="BK34" s="201"/>
      <c r="BL34" s="201"/>
      <c r="BM34" s="201"/>
      <c r="BN34" s="201"/>
      <c r="BO34" s="201"/>
      <c r="BP34" s="201"/>
      <c r="BQ34" s="201"/>
      <c r="BR34" s="201">
        <f t="shared" si="5"/>
        <v>0</v>
      </c>
      <c r="BS34" s="201">
        <f t="shared" si="6"/>
        <v>0</v>
      </c>
      <c r="BT34" s="203"/>
    </row>
    <row r="35" spans="1:72" ht="69.75" customHeight="1" x14ac:dyDescent="0.2">
      <c r="A35" s="197" t="s">
        <v>370</v>
      </c>
      <c r="B35" s="198" t="s">
        <v>371</v>
      </c>
      <c r="C35" s="199"/>
      <c r="D35" s="200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>
        <f t="shared" si="4"/>
        <v>0</v>
      </c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1"/>
      <c r="BR35" s="201">
        <f t="shared" si="5"/>
        <v>0</v>
      </c>
      <c r="BS35" s="201">
        <f t="shared" si="6"/>
        <v>0</v>
      </c>
      <c r="BT35" s="203"/>
    </row>
    <row r="36" spans="1:72" ht="36" x14ac:dyDescent="0.2">
      <c r="A36" s="197" t="s">
        <v>372</v>
      </c>
      <c r="B36" s="198" t="s">
        <v>373</v>
      </c>
      <c r="C36" s="207" t="s">
        <v>374</v>
      </c>
      <c r="D36" s="200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1"/>
      <c r="AT36" s="201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>
        <f t="shared" si="4"/>
        <v>0</v>
      </c>
      <c r="BG36" s="201"/>
      <c r="BH36" s="201"/>
      <c r="BI36" s="201"/>
      <c r="BJ36" s="201"/>
      <c r="BK36" s="201"/>
      <c r="BL36" s="201"/>
      <c r="BM36" s="201"/>
      <c r="BN36" s="201"/>
      <c r="BO36" s="201"/>
      <c r="BP36" s="201"/>
      <c r="BQ36" s="201"/>
      <c r="BR36" s="201">
        <f t="shared" si="5"/>
        <v>0</v>
      </c>
      <c r="BS36" s="201">
        <f t="shared" si="6"/>
        <v>0</v>
      </c>
      <c r="BT36" s="203">
        <f>SUM(BS37:BS44)</f>
        <v>3052000</v>
      </c>
    </row>
    <row r="37" spans="1:72" ht="390" x14ac:dyDescent="0.2">
      <c r="A37" s="208"/>
      <c r="B37" s="209" t="s">
        <v>354</v>
      </c>
      <c r="C37" s="210" t="s">
        <v>375</v>
      </c>
      <c r="D37" s="211">
        <f>30000+30000+36000</f>
        <v>96000</v>
      </c>
      <c r="E37" s="212"/>
      <c r="F37" s="212"/>
      <c r="G37" s="212">
        <f>(175000+178500)*3</f>
        <v>1060500</v>
      </c>
      <c r="H37" s="212"/>
      <c r="I37" s="212"/>
      <c r="J37" s="212">
        <v>30000</v>
      </c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>
        <v>60000</v>
      </c>
      <c r="AY37" s="212"/>
      <c r="AZ37" s="212"/>
      <c r="BA37" s="212"/>
      <c r="BB37" s="212"/>
      <c r="BC37" s="212"/>
      <c r="BD37" s="212"/>
      <c r="BE37" s="212"/>
      <c r="BF37" s="212">
        <f t="shared" si="4"/>
        <v>1246500</v>
      </c>
      <c r="BG37" s="212"/>
      <c r="BH37" s="212"/>
      <c r="BI37" s="212"/>
      <c r="BJ37" s="212"/>
      <c r="BK37" s="212"/>
      <c r="BL37" s="212"/>
      <c r="BM37" s="212"/>
      <c r="BN37" s="212"/>
      <c r="BO37" s="212"/>
      <c r="BP37" s="212"/>
      <c r="BQ37" s="212"/>
      <c r="BR37" s="212">
        <f t="shared" si="5"/>
        <v>0</v>
      </c>
      <c r="BS37" s="212">
        <f t="shared" si="6"/>
        <v>1246500</v>
      </c>
      <c r="BT37" s="203"/>
    </row>
    <row r="38" spans="1:72" ht="30" x14ac:dyDescent="0.2">
      <c r="A38" s="213"/>
      <c r="B38" s="214" t="s">
        <v>376</v>
      </c>
      <c r="C38" s="248" t="s">
        <v>377</v>
      </c>
      <c r="D38" s="216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17">
        <f t="shared" si="4"/>
        <v>0</v>
      </c>
      <c r="BG38" s="217"/>
      <c r="BH38" s="217"/>
      <c r="BI38" s="217"/>
      <c r="BJ38" s="217"/>
      <c r="BK38" s="217"/>
      <c r="BL38" s="217"/>
      <c r="BM38" s="217"/>
      <c r="BN38" s="217"/>
      <c r="BO38" s="217"/>
      <c r="BP38" s="217"/>
      <c r="BQ38" s="217"/>
      <c r="BR38" s="217">
        <f t="shared" si="5"/>
        <v>0</v>
      </c>
      <c r="BS38" s="217">
        <f t="shared" si="6"/>
        <v>0</v>
      </c>
      <c r="BT38" s="203"/>
    </row>
    <row r="39" spans="1:72" ht="51" x14ac:dyDescent="0.2">
      <c r="A39" s="218"/>
      <c r="B39" s="219" t="s">
        <v>378</v>
      </c>
      <c r="C39" s="220" t="s">
        <v>377</v>
      </c>
      <c r="D39" s="221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2"/>
      <c r="AX39" s="222"/>
      <c r="AY39" s="222"/>
      <c r="AZ39" s="222"/>
      <c r="BA39" s="222"/>
      <c r="BB39" s="222"/>
      <c r="BC39" s="222"/>
      <c r="BD39" s="222"/>
      <c r="BE39" s="222"/>
      <c r="BF39" s="222"/>
      <c r="BG39" s="222"/>
      <c r="BH39" s="222"/>
      <c r="BI39" s="222"/>
      <c r="BJ39" s="222"/>
      <c r="BK39" s="222"/>
      <c r="BL39" s="222"/>
      <c r="BM39" s="222"/>
      <c r="BN39" s="222"/>
      <c r="BO39" s="222"/>
      <c r="BP39" s="222"/>
      <c r="BQ39" s="222"/>
      <c r="BR39" s="222">
        <f t="shared" si="5"/>
        <v>0</v>
      </c>
      <c r="BS39" s="222">
        <f t="shared" si="6"/>
        <v>0</v>
      </c>
      <c r="BT39" s="203"/>
    </row>
    <row r="40" spans="1:72" ht="90" x14ac:dyDescent="0.2">
      <c r="A40" s="223"/>
      <c r="B40" s="224" t="s">
        <v>358</v>
      </c>
      <c r="C40" s="225" t="s">
        <v>379</v>
      </c>
      <c r="D40" s="226"/>
      <c r="E40" s="227"/>
      <c r="F40" s="227"/>
      <c r="G40" s="227"/>
      <c r="H40" s="227"/>
      <c r="I40" s="227">
        <v>7500</v>
      </c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  <c r="AS40" s="227"/>
      <c r="AT40" s="227"/>
      <c r="AU40" s="227"/>
      <c r="AV40" s="227"/>
      <c r="AW40" s="227"/>
      <c r="AX40" s="227">
        <v>165000</v>
      </c>
      <c r="AY40" s="227"/>
      <c r="AZ40" s="227"/>
      <c r="BA40" s="227"/>
      <c r="BB40" s="227"/>
      <c r="BC40" s="227"/>
      <c r="BD40" s="227"/>
      <c r="BE40" s="227"/>
      <c r="BF40" s="227">
        <f t="shared" ref="BF40:BF68" si="7">SUM(D40:BE40)</f>
        <v>172500</v>
      </c>
      <c r="BG40" s="227"/>
      <c r="BH40" s="227"/>
      <c r="BI40" s="227"/>
      <c r="BJ40" s="227"/>
      <c r="BK40" s="227"/>
      <c r="BL40" s="227"/>
      <c r="BM40" s="227"/>
      <c r="BN40" s="227"/>
      <c r="BO40" s="227"/>
      <c r="BP40" s="227"/>
      <c r="BQ40" s="227"/>
      <c r="BR40" s="227">
        <f t="shared" si="5"/>
        <v>0</v>
      </c>
      <c r="BS40" s="227">
        <f t="shared" si="6"/>
        <v>172500</v>
      </c>
      <c r="BT40" s="203"/>
    </row>
    <row r="41" spans="1:72" ht="409.5" x14ac:dyDescent="0.2">
      <c r="A41" s="228"/>
      <c r="B41" s="229" t="s">
        <v>359</v>
      </c>
      <c r="C41" s="230" t="s">
        <v>380</v>
      </c>
      <c r="D41" s="249">
        <v>68400</v>
      </c>
      <c r="E41" s="232"/>
      <c r="F41" s="232"/>
      <c r="G41" s="232"/>
      <c r="H41" s="232"/>
      <c r="I41" s="232"/>
      <c r="J41" s="232">
        <v>2000</v>
      </c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>
        <v>996600</v>
      </c>
      <c r="AY41" s="232"/>
      <c r="AZ41" s="232"/>
      <c r="BA41" s="232"/>
      <c r="BB41" s="232"/>
      <c r="BC41" s="232"/>
      <c r="BD41" s="232"/>
      <c r="BE41" s="232"/>
      <c r="BF41" s="232">
        <f t="shared" si="7"/>
        <v>1067000</v>
      </c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32">
        <f t="shared" si="5"/>
        <v>0</v>
      </c>
      <c r="BS41" s="232">
        <f t="shared" si="6"/>
        <v>1067000</v>
      </c>
      <c r="BT41" s="203"/>
    </row>
    <row r="42" spans="1:72" ht="210" x14ac:dyDescent="0.2">
      <c r="A42" s="233"/>
      <c r="B42" s="234" t="s">
        <v>381</v>
      </c>
      <c r="C42" s="250" t="s">
        <v>382</v>
      </c>
      <c r="D42" s="236"/>
      <c r="E42" s="237"/>
      <c r="F42" s="237">
        <f>12000+8000+135000</f>
        <v>155000</v>
      </c>
      <c r="G42" s="237"/>
      <c r="H42" s="237"/>
      <c r="I42" s="237">
        <f>2000</f>
        <v>2000</v>
      </c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  <c r="AB42" s="237"/>
      <c r="AC42" s="237"/>
      <c r="AD42" s="237"/>
      <c r="AE42" s="237"/>
      <c r="AF42" s="237"/>
      <c r="AG42" s="237"/>
      <c r="AH42" s="237"/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>
        <f>3000</f>
        <v>3000</v>
      </c>
      <c r="AY42" s="237"/>
      <c r="AZ42" s="237"/>
      <c r="BA42" s="237"/>
      <c r="BB42" s="237"/>
      <c r="BC42" s="237"/>
      <c r="BD42" s="237"/>
      <c r="BE42" s="237"/>
      <c r="BF42" s="237">
        <f t="shared" si="7"/>
        <v>160000</v>
      </c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>
        <f t="shared" si="5"/>
        <v>0</v>
      </c>
      <c r="BS42" s="237">
        <f t="shared" si="6"/>
        <v>160000</v>
      </c>
      <c r="BT42" s="203"/>
    </row>
    <row r="43" spans="1:72" ht="15" customHeight="1" x14ac:dyDescent="0.2">
      <c r="A43" s="238"/>
      <c r="B43" s="239" t="s">
        <v>363</v>
      </c>
      <c r="C43" s="240" t="s">
        <v>383</v>
      </c>
      <c r="D43" s="241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  <c r="AJ43" s="242"/>
      <c r="AK43" s="242"/>
      <c r="AL43" s="242"/>
      <c r="AM43" s="242"/>
      <c r="AN43" s="242"/>
      <c r="AO43" s="242"/>
      <c r="AP43" s="242"/>
      <c r="AQ43" s="242"/>
      <c r="AR43" s="242"/>
      <c r="AS43" s="242"/>
      <c r="AT43" s="242"/>
      <c r="AU43" s="242"/>
      <c r="AV43" s="242"/>
      <c r="AW43" s="242"/>
      <c r="AX43" s="242"/>
      <c r="AY43" s="242"/>
      <c r="AZ43" s="242"/>
      <c r="BA43" s="242"/>
      <c r="BB43" s="242"/>
      <c r="BC43" s="242"/>
      <c r="BD43" s="242"/>
      <c r="BE43" s="242"/>
      <c r="BF43" s="242">
        <f t="shared" si="7"/>
        <v>0</v>
      </c>
      <c r="BG43" s="242"/>
      <c r="BH43" s="242"/>
      <c r="BI43" s="242"/>
      <c r="BJ43" s="242"/>
      <c r="BK43" s="242"/>
      <c r="BL43" s="242"/>
      <c r="BM43" s="242"/>
      <c r="BN43" s="242"/>
      <c r="BO43" s="242"/>
      <c r="BP43" s="242"/>
      <c r="BQ43" s="242"/>
      <c r="BR43" s="242">
        <f t="shared" si="5"/>
        <v>0</v>
      </c>
      <c r="BS43" s="242">
        <f t="shared" si="6"/>
        <v>0</v>
      </c>
      <c r="BT43" s="203"/>
    </row>
    <row r="44" spans="1:72" ht="180" x14ac:dyDescent="0.2">
      <c r="A44" s="243"/>
      <c r="B44" s="244" t="s">
        <v>365</v>
      </c>
      <c r="C44" s="245" t="s">
        <v>384</v>
      </c>
      <c r="D44" s="246">
        <v>396000</v>
      </c>
      <c r="E44" s="247"/>
      <c r="F44" s="247"/>
      <c r="G44" s="247"/>
      <c r="H44" s="247"/>
      <c r="I44" s="247"/>
      <c r="J44" s="247">
        <v>10000</v>
      </c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>
        <f t="shared" si="7"/>
        <v>406000</v>
      </c>
      <c r="BG44" s="247"/>
      <c r="BH44" s="247"/>
      <c r="BI44" s="247"/>
      <c r="BJ44" s="247"/>
      <c r="BK44" s="247"/>
      <c r="BL44" s="247"/>
      <c r="BM44" s="247"/>
      <c r="BN44" s="247"/>
      <c r="BO44" s="247"/>
      <c r="BP44" s="247"/>
      <c r="BQ44" s="247"/>
      <c r="BR44" s="247">
        <f t="shared" si="5"/>
        <v>0</v>
      </c>
      <c r="BS44" s="247">
        <f t="shared" si="6"/>
        <v>406000</v>
      </c>
      <c r="BT44" s="203"/>
    </row>
    <row r="45" spans="1:72" ht="36" x14ac:dyDescent="0.2">
      <c r="A45" s="197" t="s">
        <v>372</v>
      </c>
      <c r="B45" s="198" t="s">
        <v>385</v>
      </c>
      <c r="C45" s="199" t="s">
        <v>386</v>
      </c>
      <c r="D45" s="200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  <c r="AW45" s="201"/>
      <c r="AX45" s="201"/>
      <c r="AY45" s="201"/>
      <c r="AZ45" s="201"/>
      <c r="BA45" s="201"/>
      <c r="BB45" s="201"/>
      <c r="BC45" s="201"/>
      <c r="BD45" s="201"/>
      <c r="BE45" s="201"/>
      <c r="BF45" s="201">
        <f t="shared" si="7"/>
        <v>0</v>
      </c>
      <c r="BG45" s="201"/>
      <c r="BH45" s="201"/>
      <c r="BI45" s="201"/>
      <c r="BJ45" s="201"/>
      <c r="BK45" s="201"/>
      <c r="BL45" s="201"/>
      <c r="BM45" s="201"/>
      <c r="BN45" s="201"/>
      <c r="BO45" s="201"/>
      <c r="BP45" s="201"/>
      <c r="BQ45" s="201"/>
      <c r="BR45" s="201">
        <f t="shared" si="5"/>
        <v>0</v>
      </c>
      <c r="BS45" s="201">
        <f t="shared" si="6"/>
        <v>0</v>
      </c>
      <c r="BT45" s="203">
        <f>SUM(BS45:BS53)</f>
        <v>2053400</v>
      </c>
    </row>
    <row r="46" spans="1:72" ht="409.5" x14ac:dyDescent="0.2">
      <c r="A46" s="208"/>
      <c r="B46" s="209" t="s">
        <v>354</v>
      </c>
      <c r="C46" s="210" t="s">
        <v>387</v>
      </c>
      <c r="D46" s="211">
        <v>384000</v>
      </c>
      <c r="E46" s="212"/>
      <c r="F46" s="212">
        <v>510000</v>
      </c>
      <c r="G46" s="212"/>
      <c r="H46" s="212"/>
      <c r="I46" s="212"/>
      <c r="J46" s="212">
        <v>30000</v>
      </c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2">
        <v>60000</v>
      </c>
      <c r="AY46" s="212"/>
      <c r="AZ46" s="212"/>
      <c r="BA46" s="212"/>
      <c r="BB46" s="212"/>
      <c r="BC46" s="212"/>
      <c r="BD46" s="212"/>
      <c r="BE46" s="212"/>
      <c r="BF46" s="212">
        <f t="shared" si="7"/>
        <v>984000</v>
      </c>
      <c r="BG46" s="212"/>
      <c r="BH46" s="212"/>
      <c r="BI46" s="212"/>
      <c r="BJ46" s="212"/>
      <c r="BK46" s="212"/>
      <c r="BL46" s="212"/>
      <c r="BM46" s="212"/>
      <c r="BN46" s="212"/>
      <c r="BO46" s="212"/>
      <c r="BP46" s="212"/>
      <c r="BQ46" s="212"/>
      <c r="BR46" s="212">
        <f t="shared" si="5"/>
        <v>0</v>
      </c>
      <c r="BS46" s="212">
        <f t="shared" si="6"/>
        <v>984000</v>
      </c>
      <c r="BT46" s="203"/>
    </row>
    <row r="47" spans="1:72" ht="150" x14ac:dyDescent="0.2">
      <c r="A47" s="213"/>
      <c r="B47" s="214" t="s">
        <v>376</v>
      </c>
      <c r="C47" s="215" t="s">
        <v>388</v>
      </c>
      <c r="D47" s="216">
        <v>162800</v>
      </c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>
        <f t="shared" si="7"/>
        <v>162800</v>
      </c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217">
        <f t="shared" si="5"/>
        <v>0</v>
      </c>
      <c r="BS47" s="217">
        <f t="shared" si="6"/>
        <v>162800</v>
      </c>
      <c r="BT47" s="203"/>
    </row>
    <row r="48" spans="1:72" ht="15.75" customHeight="1" x14ac:dyDescent="0.2">
      <c r="A48" s="218"/>
      <c r="B48" s="219" t="s">
        <v>389</v>
      </c>
      <c r="C48" s="251" t="s">
        <v>390</v>
      </c>
      <c r="D48" s="221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2"/>
      <c r="AX48" s="222"/>
      <c r="AY48" s="222"/>
      <c r="AZ48" s="222"/>
      <c r="BA48" s="222"/>
      <c r="BB48" s="222"/>
      <c r="BC48" s="222"/>
      <c r="BD48" s="222"/>
      <c r="BE48" s="222"/>
      <c r="BF48" s="222">
        <f t="shared" si="7"/>
        <v>0</v>
      </c>
      <c r="BG48" s="222"/>
      <c r="BH48" s="222"/>
      <c r="BI48" s="222"/>
      <c r="BJ48" s="222"/>
      <c r="BK48" s="222"/>
      <c r="BL48" s="222"/>
      <c r="BM48" s="222"/>
      <c r="BN48" s="222"/>
      <c r="BO48" s="222"/>
      <c r="BP48" s="222"/>
      <c r="BQ48" s="222"/>
      <c r="BR48" s="222">
        <f t="shared" si="5"/>
        <v>0</v>
      </c>
      <c r="BS48" s="222">
        <f t="shared" si="6"/>
        <v>0</v>
      </c>
      <c r="BT48" s="203"/>
    </row>
    <row r="49" spans="1:72" ht="15.75" customHeight="1" x14ac:dyDescent="0.2">
      <c r="A49" s="223"/>
      <c r="B49" s="224" t="s">
        <v>358</v>
      </c>
      <c r="C49" s="225"/>
      <c r="D49" s="226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27"/>
      <c r="AW49" s="227"/>
      <c r="AX49" s="227"/>
      <c r="AY49" s="227"/>
      <c r="AZ49" s="227"/>
      <c r="BA49" s="227"/>
      <c r="BB49" s="227"/>
      <c r="BC49" s="227"/>
      <c r="BD49" s="227"/>
      <c r="BE49" s="227"/>
      <c r="BF49" s="227">
        <f t="shared" si="7"/>
        <v>0</v>
      </c>
      <c r="BG49" s="227"/>
      <c r="BH49" s="227"/>
      <c r="BI49" s="227"/>
      <c r="BJ49" s="227"/>
      <c r="BK49" s="227"/>
      <c r="BL49" s="227"/>
      <c r="BM49" s="227"/>
      <c r="BN49" s="227"/>
      <c r="BO49" s="227"/>
      <c r="BP49" s="227"/>
      <c r="BQ49" s="227"/>
      <c r="BR49" s="227">
        <f t="shared" si="5"/>
        <v>0</v>
      </c>
      <c r="BS49" s="227">
        <f t="shared" si="6"/>
        <v>0</v>
      </c>
      <c r="BT49" s="203"/>
    </row>
    <row r="50" spans="1:72" ht="180" x14ac:dyDescent="0.2">
      <c r="A50" s="228"/>
      <c r="B50" s="229" t="s">
        <v>359</v>
      </c>
      <c r="C50" s="230" t="s">
        <v>391</v>
      </c>
      <c r="D50" s="231">
        <v>222000</v>
      </c>
      <c r="E50" s="232"/>
      <c r="F50" s="232"/>
      <c r="G50" s="232"/>
      <c r="H50" s="232"/>
      <c r="I50" s="232"/>
      <c r="J50" s="232">
        <v>10000</v>
      </c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  <c r="AX50" s="232"/>
      <c r="AY50" s="232"/>
      <c r="AZ50" s="232"/>
      <c r="BA50" s="232"/>
      <c r="BB50" s="232">
        <v>120000</v>
      </c>
      <c r="BC50" s="232"/>
      <c r="BD50" s="232"/>
      <c r="BE50" s="232"/>
      <c r="BF50" s="232">
        <f t="shared" si="7"/>
        <v>352000</v>
      </c>
      <c r="BG50" s="232"/>
      <c r="BH50" s="232"/>
      <c r="BI50" s="232"/>
      <c r="BJ50" s="232"/>
      <c r="BK50" s="232"/>
      <c r="BL50" s="232"/>
      <c r="BM50" s="232"/>
      <c r="BN50" s="232"/>
      <c r="BO50" s="232"/>
      <c r="BP50" s="232"/>
      <c r="BQ50" s="232"/>
      <c r="BR50" s="232">
        <f t="shared" si="5"/>
        <v>0</v>
      </c>
      <c r="BS50" s="232">
        <f t="shared" si="6"/>
        <v>352000</v>
      </c>
      <c r="BT50" s="203"/>
    </row>
    <row r="51" spans="1:72" ht="15.75" customHeight="1" x14ac:dyDescent="0.2">
      <c r="A51" s="233"/>
      <c r="B51" s="234" t="s">
        <v>381</v>
      </c>
      <c r="C51" s="235" t="s">
        <v>383</v>
      </c>
      <c r="D51" s="236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  <c r="AG51" s="237"/>
      <c r="AH51" s="237"/>
      <c r="AI51" s="237"/>
      <c r="AJ51" s="237"/>
      <c r="AK51" s="237"/>
      <c r="AL51" s="237"/>
      <c r="AM51" s="237"/>
      <c r="AN51" s="237"/>
      <c r="AO51" s="237"/>
      <c r="AP51" s="237"/>
      <c r="AQ51" s="237"/>
      <c r="AR51" s="237"/>
      <c r="AS51" s="237"/>
      <c r="AT51" s="237"/>
      <c r="AU51" s="237"/>
      <c r="AV51" s="237"/>
      <c r="AW51" s="237"/>
      <c r="AX51" s="237"/>
      <c r="AY51" s="237"/>
      <c r="AZ51" s="237"/>
      <c r="BA51" s="237"/>
      <c r="BB51" s="237"/>
      <c r="BC51" s="237"/>
      <c r="BD51" s="237"/>
      <c r="BE51" s="237"/>
      <c r="BF51" s="237">
        <f t="shared" si="7"/>
        <v>0</v>
      </c>
      <c r="BG51" s="237"/>
      <c r="BH51" s="237"/>
      <c r="BI51" s="237"/>
      <c r="BJ51" s="237"/>
      <c r="BK51" s="237"/>
      <c r="BL51" s="237"/>
      <c r="BM51" s="237"/>
      <c r="BN51" s="237"/>
      <c r="BO51" s="237"/>
      <c r="BP51" s="237"/>
      <c r="BQ51" s="237"/>
      <c r="BR51" s="237">
        <f t="shared" si="5"/>
        <v>0</v>
      </c>
      <c r="BS51" s="237">
        <f t="shared" si="6"/>
        <v>0</v>
      </c>
      <c r="BT51" s="203"/>
    </row>
    <row r="52" spans="1:72" ht="210" x14ac:dyDescent="0.2">
      <c r="A52" s="238"/>
      <c r="B52" s="239" t="s">
        <v>363</v>
      </c>
      <c r="C52" s="240" t="s">
        <v>392</v>
      </c>
      <c r="D52" s="252">
        <v>138600</v>
      </c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>
        <v>10000</v>
      </c>
      <c r="AY52" s="242"/>
      <c r="AZ52" s="242"/>
      <c r="BA52" s="242"/>
      <c r="BB52" s="242"/>
      <c r="BC52" s="242"/>
      <c r="BD52" s="242"/>
      <c r="BE52" s="242"/>
      <c r="BF52" s="242">
        <f t="shared" si="7"/>
        <v>148600</v>
      </c>
      <c r="BG52" s="242"/>
      <c r="BH52" s="242"/>
      <c r="BI52" s="242"/>
      <c r="BJ52" s="242"/>
      <c r="BK52" s="242"/>
      <c r="BL52" s="242"/>
      <c r="BM52" s="242"/>
      <c r="BN52" s="242"/>
      <c r="BO52" s="242"/>
      <c r="BP52" s="242"/>
      <c r="BQ52" s="242"/>
      <c r="BR52" s="242">
        <f t="shared" si="5"/>
        <v>0</v>
      </c>
      <c r="BS52" s="242">
        <f t="shared" si="6"/>
        <v>148600</v>
      </c>
      <c r="BT52" s="203"/>
    </row>
    <row r="53" spans="1:72" ht="195" x14ac:dyDescent="0.2">
      <c r="A53" s="243"/>
      <c r="B53" s="244" t="s">
        <v>365</v>
      </c>
      <c r="C53" s="245" t="s">
        <v>393</v>
      </c>
      <c r="D53" s="246">
        <v>396000</v>
      </c>
      <c r="E53" s="247"/>
      <c r="F53" s="247"/>
      <c r="G53" s="247"/>
      <c r="H53" s="247"/>
      <c r="I53" s="247"/>
      <c r="J53" s="247">
        <v>10000</v>
      </c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>
        <f t="shared" si="7"/>
        <v>406000</v>
      </c>
      <c r="BG53" s="247"/>
      <c r="BH53" s="247"/>
      <c r="BI53" s="247"/>
      <c r="BJ53" s="247"/>
      <c r="BK53" s="247"/>
      <c r="BL53" s="247"/>
      <c r="BM53" s="247"/>
      <c r="BN53" s="247"/>
      <c r="BO53" s="247"/>
      <c r="BP53" s="247"/>
      <c r="BQ53" s="247"/>
      <c r="BR53" s="247">
        <f t="shared" si="5"/>
        <v>0</v>
      </c>
      <c r="BS53" s="247">
        <f t="shared" si="6"/>
        <v>406000</v>
      </c>
      <c r="BT53" s="203"/>
    </row>
    <row r="54" spans="1:72" ht="36" x14ac:dyDescent="0.2">
      <c r="A54" s="197" t="s">
        <v>372</v>
      </c>
      <c r="B54" s="198" t="s">
        <v>394</v>
      </c>
      <c r="C54" s="199"/>
      <c r="D54" s="200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201"/>
      <c r="AT54" s="201"/>
      <c r="AU54" s="201"/>
      <c r="AV54" s="201"/>
      <c r="AW54" s="201"/>
      <c r="AX54" s="201"/>
      <c r="AY54" s="201"/>
      <c r="AZ54" s="201"/>
      <c r="BA54" s="201"/>
      <c r="BB54" s="201"/>
      <c r="BC54" s="201"/>
      <c r="BD54" s="201"/>
      <c r="BE54" s="201"/>
      <c r="BF54" s="201">
        <f t="shared" si="7"/>
        <v>0</v>
      </c>
      <c r="BG54" s="201"/>
      <c r="BH54" s="201"/>
      <c r="BI54" s="201"/>
      <c r="BJ54" s="201"/>
      <c r="BK54" s="201"/>
      <c r="BL54" s="201"/>
      <c r="BM54" s="201"/>
      <c r="BN54" s="201"/>
      <c r="BO54" s="201"/>
      <c r="BP54" s="201"/>
      <c r="BQ54" s="201"/>
      <c r="BR54" s="201">
        <f t="shared" si="5"/>
        <v>0</v>
      </c>
      <c r="BS54" s="201">
        <f t="shared" si="6"/>
        <v>0</v>
      </c>
      <c r="BT54" s="203">
        <f>SUM(BS54:BS62)</f>
        <v>406000</v>
      </c>
    </row>
    <row r="55" spans="1:72" ht="98.25" customHeight="1" x14ac:dyDescent="0.2">
      <c r="A55" s="208"/>
      <c r="B55" s="209" t="s">
        <v>354</v>
      </c>
      <c r="C55" s="253" t="s">
        <v>383</v>
      </c>
      <c r="D55" s="211"/>
      <c r="E55" s="212"/>
      <c r="F55" s="254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212"/>
      <c r="BA55" s="212"/>
      <c r="BB55" s="212"/>
      <c r="BC55" s="212"/>
      <c r="BD55" s="212"/>
      <c r="BE55" s="212"/>
      <c r="BF55" s="212">
        <f t="shared" si="7"/>
        <v>0</v>
      </c>
      <c r="BG55" s="212"/>
      <c r="BH55" s="212"/>
      <c r="BI55" s="212"/>
      <c r="BJ55" s="212"/>
      <c r="BK55" s="212"/>
      <c r="BL55" s="212"/>
      <c r="BM55" s="212"/>
      <c r="BN55" s="212"/>
      <c r="BO55" s="212"/>
      <c r="BP55" s="212"/>
      <c r="BQ55" s="212"/>
      <c r="BR55" s="212">
        <f t="shared" si="5"/>
        <v>0</v>
      </c>
      <c r="BS55" s="212">
        <f t="shared" si="6"/>
        <v>0</v>
      </c>
      <c r="BT55" s="203"/>
    </row>
    <row r="56" spans="1:72" ht="97.5" customHeight="1" x14ac:dyDescent="0.2">
      <c r="A56" s="213"/>
      <c r="B56" s="214" t="s">
        <v>376</v>
      </c>
      <c r="C56" s="248" t="s">
        <v>395</v>
      </c>
      <c r="D56" s="216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7"/>
      <c r="AX56" s="217"/>
      <c r="AY56" s="217"/>
      <c r="AZ56" s="217"/>
      <c r="BA56" s="217"/>
      <c r="BB56" s="217"/>
      <c r="BC56" s="217"/>
      <c r="BD56" s="217"/>
      <c r="BE56" s="217"/>
      <c r="BF56" s="217">
        <f t="shared" si="7"/>
        <v>0</v>
      </c>
      <c r="BG56" s="217"/>
      <c r="BH56" s="217"/>
      <c r="BI56" s="217"/>
      <c r="BJ56" s="217"/>
      <c r="BK56" s="217"/>
      <c r="BL56" s="217"/>
      <c r="BM56" s="217"/>
      <c r="BN56" s="217"/>
      <c r="BO56" s="217"/>
      <c r="BP56" s="217"/>
      <c r="BQ56" s="217"/>
      <c r="BR56" s="217">
        <f t="shared" si="5"/>
        <v>0</v>
      </c>
      <c r="BS56" s="217">
        <f t="shared" si="6"/>
        <v>0</v>
      </c>
      <c r="BT56" s="203"/>
    </row>
    <row r="57" spans="1:72" ht="15" customHeight="1" x14ac:dyDescent="0.2">
      <c r="A57" s="218"/>
      <c r="B57" s="219" t="s">
        <v>357</v>
      </c>
      <c r="C57" s="220"/>
      <c r="D57" s="221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2"/>
      <c r="AX57" s="222"/>
      <c r="AY57" s="222"/>
      <c r="AZ57" s="222"/>
      <c r="BA57" s="222"/>
      <c r="BB57" s="222"/>
      <c r="BC57" s="222"/>
      <c r="BD57" s="222"/>
      <c r="BE57" s="222"/>
      <c r="BF57" s="222">
        <f t="shared" si="7"/>
        <v>0</v>
      </c>
      <c r="BG57" s="222"/>
      <c r="BH57" s="222"/>
      <c r="BI57" s="222"/>
      <c r="BJ57" s="222"/>
      <c r="BK57" s="222"/>
      <c r="BL57" s="222"/>
      <c r="BM57" s="222"/>
      <c r="BN57" s="222"/>
      <c r="BO57" s="222"/>
      <c r="BP57" s="222"/>
      <c r="BQ57" s="222"/>
      <c r="BR57" s="222">
        <f t="shared" si="5"/>
        <v>0</v>
      </c>
      <c r="BS57" s="222">
        <f t="shared" si="6"/>
        <v>0</v>
      </c>
      <c r="BT57" s="203"/>
    </row>
    <row r="58" spans="1:72" ht="15" customHeight="1" x14ac:dyDescent="0.2">
      <c r="A58" s="223"/>
      <c r="B58" s="224" t="s">
        <v>358</v>
      </c>
      <c r="C58" s="225"/>
      <c r="D58" s="226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  <c r="AA58" s="227"/>
      <c r="AB58" s="227"/>
      <c r="AC58" s="227"/>
      <c r="AD58" s="227"/>
      <c r="AE58" s="227"/>
      <c r="AF58" s="227"/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  <c r="AS58" s="227"/>
      <c r="AT58" s="227"/>
      <c r="AU58" s="227"/>
      <c r="AV58" s="227"/>
      <c r="AW58" s="227"/>
      <c r="AX58" s="227"/>
      <c r="AY58" s="227"/>
      <c r="AZ58" s="227"/>
      <c r="BA58" s="227"/>
      <c r="BB58" s="227"/>
      <c r="BC58" s="227"/>
      <c r="BD58" s="227"/>
      <c r="BE58" s="227"/>
      <c r="BF58" s="227">
        <f t="shared" si="7"/>
        <v>0</v>
      </c>
      <c r="BG58" s="227"/>
      <c r="BH58" s="227"/>
      <c r="BI58" s="227"/>
      <c r="BJ58" s="227"/>
      <c r="BK58" s="227"/>
      <c r="BL58" s="227"/>
      <c r="BM58" s="227"/>
      <c r="BN58" s="227"/>
      <c r="BO58" s="227"/>
      <c r="BP58" s="227"/>
      <c r="BQ58" s="227"/>
      <c r="BR58" s="227">
        <f t="shared" si="5"/>
        <v>0</v>
      </c>
      <c r="BS58" s="227">
        <f t="shared" si="6"/>
        <v>0</v>
      </c>
      <c r="BT58" s="203"/>
    </row>
    <row r="59" spans="1:72" ht="15" customHeight="1" x14ac:dyDescent="0.2">
      <c r="A59" s="228"/>
      <c r="B59" s="229" t="s">
        <v>359</v>
      </c>
      <c r="C59" s="255" t="s">
        <v>383</v>
      </c>
      <c r="D59" s="231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  <c r="BD59" s="232"/>
      <c r="BE59" s="232"/>
      <c r="BF59" s="232">
        <f t="shared" si="7"/>
        <v>0</v>
      </c>
      <c r="BG59" s="232"/>
      <c r="BH59" s="232"/>
      <c r="BI59" s="232"/>
      <c r="BJ59" s="232"/>
      <c r="BK59" s="232"/>
      <c r="BL59" s="232"/>
      <c r="BM59" s="232"/>
      <c r="BN59" s="232"/>
      <c r="BO59" s="232"/>
      <c r="BP59" s="232"/>
      <c r="BQ59" s="232"/>
      <c r="BR59" s="232">
        <f t="shared" si="5"/>
        <v>0</v>
      </c>
      <c r="BS59" s="232">
        <f t="shared" si="6"/>
        <v>0</v>
      </c>
      <c r="BT59" s="203"/>
    </row>
    <row r="60" spans="1:72" ht="46.5" customHeight="1" x14ac:dyDescent="0.2">
      <c r="A60" s="233"/>
      <c r="B60" s="234" t="s">
        <v>381</v>
      </c>
      <c r="C60" s="235" t="s">
        <v>383</v>
      </c>
      <c r="D60" s="236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7"/>
      <c r="AI60" s="237"/>
      <c r="AJ60" s="237"/>
      <c r="AK60" s="237"/>
      <c r="AL60" s="237"/>
      <c r="AM60" s="237"/>
      <c r="AN60" s="237"/>
      <c r="AO60" s="237"/>
      <c r="AP60" s="237"/>
      <c r="AQ60" s="237"/>
      <c r="AR60" s="237"/>
      <c r="AS60" s="237"/>
      <c r="AT60" s="237"/>
      <c r="AU60" s="237"/>
      <c r="AV60" s="237"/>
      <c r="AW60" s="237"/>
      <c r="AX60" s="237"/>
      <c r="AY60" s="237"/>
      <c r="AZ60" s="237"/>
      <c r="BA60" s="237"/>
      <c r="BB60" s="237"/>
      <c r="BC60" s="237"/>
      <c r="BD60" s="237"/>
      <c r="BE60" s="237"/>
      <c r="BF60" s="237">
        <f t="shared" si="7"/>
        <v>0</v>
      </c>
      <c r="BG60" s="237"/>
      <c r="BH60" s="237"/>
      <c r="BI60" s="237"/>
      <c r="BJ60" s="237"/>
      <c r="BK60" s="237"/>
      <c r="BL60" s="237"/>
      <c r="BM60" s="237"/>
      <c r="BN60" s="237"/>
      <c r="BO60" s="237"/>
      <c r="BP60" s="237"/>
      <c r="BQ60" s="237"/>
      <c r="BR60" s="237">
        <f t="shared" si="5"/>
        <v>0</v>
      </c>
      <c r="BS60" s="237">
        <f t="shared" si="6"/>
        <v>0</v>
      </c>
      <c r="BT60" s="203"/>
    </row>
    <row r="61" spans="1:72" ht="15" customHeight="1" x14ac:dyDescent="0.2">
      <c r="A61" s="238"/>
      <c r="B61" s="239" t="s">
        <v>363</v>
      </c>
      <c r="C61" s="240" t="s">
        <v>383</v>
      </c>
      <c r="D61" s="241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  <c r="AJ61" s="242"/>
      <c r="AK61" s="242"/>
      <c r="AL61" s="242"/>
      <c r="AM61" s="242"/>
      <c r="AN61" s="242"/>
      <c r="AO61" s="242"/>
      <c r="AP61" s="242"/>
      <c r="AQ61" s="242"/>
      <c r="AR61" s="242"/>
      <c r="AS61" s="242"/>
      <c r="AT61" s="242"/>
      <c r="AU61" s="242"/>
      <c r="AV61" s="242"/>
      <c r="AW61" s="242"/>
      <c r="AX61" s="242"/>
      <c r="AY61" s="242"/>
      <c r="AZ61" s="242"/>
      <c r="BA61" s="242"/>
      <c r="BB61" s="242"/>
      <c r="BC61" s="242"/>
      <c r="BD61" s="242"/>
      <c r="BE61" s="242"/>
      <c r="BF61" s="242">
        <f t="shared" si="7"/>
        <v>0</v>
      </c>
      <c r="BG61" s="242"/>
      <c r="BH61" s="242"/>
      <c r="BI61" s="242"/>
      <c r="BJ61" s="242"/>
      <c r="BK61" s="242"/>
      <c r="BL61" s="242"/>
      <c r="BM61" s="242"/>
      <c r="BN61" s="242"/>
      <c r="BO61" s="242"/>
      <c r="BP61" s="242"/>
      <c r="BQ61" s="242"/>
      <c r="BR61" s="242">
        <f t="shared" si="5"/>
        <v>0</v>
      </c>
      <c r="BS61" s="242">
        <f t="shared" si="6"/>
        <v>0</v>
      </c>
      <c r="BT61" s="203"/>
    </row>
    <row r="62" spans="1:72" ht="180" x14ac:dyDescent="0.2">
      <c r="A62" s="243"/>
      <c r="B62" s="244" t="s">
        <v>365</v>
      </c>
      <c r="C62" s="245" t="s">
        <v>396</v>
      </c>
      <c r="D62" s="246">
        <v>396000</v>
      </c>
      <c r="E62" s="247"/>
      <c r="F62" s="247"/>
      <c r="G62" s="247"/>
      <c r="H62" s="247"/>
      <c r="I62" s="247"/>
      <c r="J62" s="247">
        <v>10000</v>
      </c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>
        <f t="shared" si="7"/>
        <v>406000</v>
      </c>
      <c r="BG62" s="247"/>
      <c r="BH62" s="247"/>
      <c r="BI62" s="247"/>
      <c r="BJ62" s="247"/>
      <c r="BK62" s="247"/>
      <c r="BL62" s="247"/>
      <c r="BM62" s="247"/>
      <c r="BN62" s="247"/>
      <c r="BO62" s="247"/>
      <c r="BP62" s="247"/>
      <c r="BQ62" s="247"/>
      <c r="BR62" s="247">
        <f t="shared" si="5"/>
        <v>0</v>
      </c>
      <c r="BS62" s="247">
        <f t="shared" si="6"/>
        <v>406000</v>
      </c>
      <c r="BT62" s="203"/>
    </row>
    <row r="63" spans="1:72" ht="36" x14ac:dyDescent="0.2">
      <c r="A63" s="197" t="s">
        <v>397</v>
      </c>
      <c r="B63" s="198" t="s">
        <v>398</v>
      </c>
      <c r="C63" s="199"/>
      <c r="D63" s="200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1"/>
      <c r="AT63" s="201"/>
      <c r="AU63" s="201"/>
      <c r="AV63" s="201"/>
      <c r="AW63" s="201"/>
      <c r="AX63" s="201"/>
      <c r="AY63" s="201"/>
      <c r="AZ63" s="201"/>
      <c r="BA63" s="201"/>
      <c r="BB63" s="201"/>
      <c r="BC63" s="201"/>
      <c r="BD63" s="201"/>
      <c r="BE63" s="201"/>
      <c r="BF63" s="201">
        <f t="shared" si="7"/>
        <v>0</v>
      </c>
      <c r="BG63" s="201"/>
      <c r="BH63" s="201"/>
      <c r="BI63" s="201"/>
      <c r="BJ63" s="201"/>
      <c r="BK63" s="201"/>
      <c r="BL63" s="201"/>
      <c r="BM63" s="201"/>
      <c r="BN63" s="201"/>
      <c r="BO63" s="201"/>
      <c r="BP63" s="201"/>
      <c r="BQ63" s="201"/>
      <c r="BR63" s="201">
        <f t="shared" si="5"/>
        <v>0</v>
      </c>
      <c r="BS63" s="201">
        <f t="shared" si="6"/>
        <v>0</v>
      </c>
      <c r="BT63" s="203">
        <f>SUM(BS63:BS71)</f>
        <v>259600</v>
      </c>
    </row>
    <row r="64" spans="1:72" ht="15.75" customHeight="1" x14ac:dyDescent="0.2">
      <c r="A64" s="208"/>
      <c r="B64" s="209" t="s">
        <v>354</v>
      </c>
      <c r="C64" s="253" t="s">
        <v>399</v>
      </c>
      <c r="D64" s="211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2"/>
      <c r="AY64" s="212"/>
      <c r="AZ64" s="212"/>
      <c r="BA64" s="212"/>
      <c r="BB64" s="212"/>
      <c r="BC64" s="212"/>
      <c r="BD64" s="212"/>
      <c r="BE64" s="212"/>
      <c r="BF64" s="212">
        <f t="shared" si="7"/>
        <v>0</v>
      </c>
      <c r="BG64" s="212"/>
      <c r="BH64" s="212"/>
      <c r="BI64" s="212"/>
      <c r="BJ64" s="212"/>
      <c r="BK64" s="212"/>
      <c r="BL64" s="212"/>
      <c r="BM64" s="212"/>
      <c r="BN64" s="212"/>
      <c r="BO64" s="212"/>
      <c r="BP64" s="212"/>
      <c r="BQ64" s="212"/>
      <c r="BR64" s="212">
        <f t="shared" si="5"/>
        <v>0</v>
      </c>
      <c r="BS64" s="212">
        <f t="shared" si="6"/>
        <v>0</v>
      </c>
      <c r="BT64" s="203"/>
    </row>
    <row r="65" spans="1:72" ht="15" customHeight="1" x14ac:dyDescent="0.2">
      <c r="A65" s="213"/>
      <c r="B65" s="214" t="s">
        <v>376</v>
      </c>
      <c r="C65" s="248"/>
      <c r="D65" s="216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  <c r="AS65" s="217"/>
      <c r="AT65" s="217"/>
      <c r="AU65" s="217"/>
      <c r="AV65" s="217"/>
      <c r="AW65" s="217"/>
      <c r="AX65" s="217"/>
      <c r="AY65" s="217"/>
      <c r="AZ65" s="217"/>
      <c r="BA65" s="217"/>
      <c r="BB65" s="217"/>
      <c r="BC65" s="217"/>
      <c r="BD65" s="217"/>
      <c r="BE65" s="217"/>
      <c r="BF65" s="217">
        <f t="shared" si="7"/>
        <v>0</v>
      </c>
      <c r="BG65" s="217"/>
      <c r="BH65" s="217"/>
      <c r="BI65" s="217"/>
      <c r="BJ65" s="217"/>
      <c r="BK65" s="217"/>
      <c r="BL65" s="217"/>
      <c r="BM65" s="217"/>
      <c r="BN65" s="217"/>
      <c r="BO65" s="217"/>
      <c r="BP65" s="217"/>
      <c r="BQ65" s="217"/>
      <c r="BR65" s="217">
        <f t="shared" si="5"/>
        <v>0</v>
      </c>
      <c r="BS65" s="217">
        <f t="shared" si="6"/>
        <v>0</v>
      </c>
      <c r="BT65" s="203"/>
    </row>
    <row r="66" spans="1:72" ht="15" customHeight="1" x14ac:dyDescent="0.2">
      <c r="A66" s="218"/>
      <c r="B66" s="219" t="s">
        <v>357</v>
      </c>
      <c r="C66" s="220"/>
      <c r="D66" s="221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  <c r="AP66" s="222"/>
      <c r="AQ66" s="222"/>
      <c r="AR66" s="222"/>
      <c r="AS66" s="222"/>
      <c r="AT66" s="222"/>
      <c r="AU66" s="222"/>
      <c r="AV66" s="222"/>
      <c r="AW66" s="222"/>
      <c r="AX66" s="222"/>
      <c r="AY66" s="222"/>
      <c r="AZ66" s="222"/>
      <c r="BA66" s="222"/>
      <c r="BB66" s="222"/>
      <c r="BC66" s="222"/>
      <c r="BD66" s="222"/>
      <c r="BE66" s="222"/>
      <c r="BF66" s="222">
        <f t="shared" si="7"/>
        <v>0</v>
      </c>
      <c r="BG66" s="222"/>
      <c r="BH66" s="222"/>
      <c r="BI66" s="222"/>
      <c r="BJ66" s="222"/>
      <c r="BK66" s="222"/>
      <c r="BL66" s="222"/>
      <c r="BM66" s="222"/>
      <c r="BN66" s="222"/>
      <c r="BO66" s="222"/>
      <c r="BP66" s="222"/>
      <c r="BQ66" s="222"/>
      <c r="BR66" s="222">
        <f t="shared" si="5"/>
        <v>0</v>
      </c>
      <c r="BS66" s="222">
        <f t="shared" si="6"/>
        <v>0</v>
      </c>
      <c r="BT66" s="203"/>
    </row>
    <row r="67" spans="1:72" ht="90" x14ac:dyDescent="0.2">
      <c r="A67" s="223"/>
      <c r="B67" s="224" t="s">
        <v>358</v>
      </c>
      <c r="C67" s="225" t="s">
        <v>400</v>
      </c>
      <c r="D67" s="226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  <c r="AD67" s="227"/>
      <c r="AE67" s="227"/>
      <c r="AF67" s="227"/>
      <c r="AG67" s="227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7"/>
      <c r="AX67" s="227">
        <f>(400*5*2)*3</f>
        <v>12000</v>
      </c>
      <c r="AY67" s="227"/>
      <c r="AZ67" s="227"/>
      <c r="BA67" s="227"/>
      <c r="BB67" s="227"/>
      <c r="BC67" s="227"/>
      <c r="BD67" s="227"/>
      <c r="BE67" s="227"/>
      <c r="BF67" s="227">
        <f t="shared" si="7"/>
        <v>12000</v>
      </c>
      <c r="BG67" s="227"/>
      <c r="BH67" s="227"/>
      <c r="BI67" s="227"/>
      <c r="BJ67" s="227"/>
      <c r="BK67" s="227"/>
      <c r="BL67" s="227"/>
      <c r="BM67" s="227"/>
      <c r="BN67" s="227"/>
      <c r="BO67" s="227"/>
      <c r="BP67" s="227"/>
      <c r="BQ67" s="227"/>
      <c r="BR67" s="227">
        <f t="shared" si="5"/>
        <v>0</v>
      </c>
      <c r="BS67" s="227">
        <f t="shared" si="6"/>
        <v>12000</v>
      </c>
      <c r="BT67" s="203"/>
    </row>
    <row r="68" spans="1:72" ht="15" customHeight="1" x14ac:dyDescent="0.2">
      <c r="A68" s="228"/>
      <c r="B68" s="229" t="s">
        <v>359</v>
      </c>
      <c r="C68" s="255" t="s">
        <v>383</v>
      </c>
      <c r="D68" s="231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  <c r="AY68" s="232"/>
      <c r="AZ68" s="232"/>
      <c r="BA68" s="232"/>
      <c r="BB68" s="232"/>
      <c r="BC68" s="232"/>
      <c r="BD68" s="232"/>
      <c r="BE68" s="232"/>
      <c r="BF68" s="232">
        <f t="shared" si="7"/>
        <v>0</v>
      </c>
      <c r="BG68" s="232"/>
      <c r="BH68" s="232"/>
      <c r="BI68" s="232"/>
      <c r="BJ68" s="232"/>
      <c r="BK68" s="232"/>
      <c r="BL68" s="232"/>
      <c r="BM68" s="232"/>
      <c r="BN68" s="232"/>
      <c r="BO68" s="232"/>
      <c r="BP68" s="232"/>
      <c r="BQ68" s="232"/>
      <c r="BR68" s="232">
        <f t="shared" si="5"/>
        <v>0</v>
      </c>
      <c r="BS68" s="232">
        <f t="shared" si="6"/>
        <v>0</v>
      </c>
      <c r="BT68" s="203"/>
    </row>
    <row r="69" spans="1:72" ht="15.75" customHeight="1" x14ac:dyDescent="0.2">
      <c r="A69" s="233"/>
      <c r="B69" s="234" t="s">
        <v>381</v>
      </c>
      <c r="C69" s="235"/>
      <c r="D69" s="236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7"/>
      <c r="Q69" s="237"/>
      <c r="R69" s="237"/>
      <c r="S69" s="237"/>
      <c r="T69" s="237"/>
      <c r="U69" s="237"/>
      <c r="V69" s="237"/>
      <c r="W69" s="237"/>
      <c r="X69" s="237"/>
      <c r="Y69" s="237"/>
      <c r="Z69" s="237"/>
      <c r="AA69" s="237"/>
      <c r="AB69" s="237"/>
      <c r="AC69" s="237"/>
      <c r="AD69" s="237"/>
      <c r="AE69" s="237"/>
      <c r="AF69" s="237"/>
      <c r="AG69" s="237"/>
      <c r="AH69" s="237"/>
      <c r="AI69" s="237"/>
      <c r="AJ69" s="237"/>
      <c r="AK69" s="237"/>
      <c r="AL69" s="237"/>
      <c r="AM69" s="237"/>
      <c r="AN69" s="237"/>
      <c r="AO69" s="237"/>
      <c r="AP69" s="237"/>
      <c r="AQ69" s="237"/>
      <c r="AR69" s="237"/>
      <c r="AS69" s="237"/>
      <c r="AT69" s="237"/>
      <c r="AU69" s="237"/>
      <c r="AV69" s="237"/>
      <c r="AW69" s="237"/>
      <c r="AX69" s="237"/>
      <c r="AY69" s="237"/>
      <c r="AZ69" s="237"/>
      <c r="BA69" s="237"/>
      <c r="BB69" s="237"/>
      <c r="BC69" s="237"/>
      <c r="BD69" s="237"/>
      <c r="BE69" s="237"/>
      <c r="BF69" s="237"/>
      <c r="BG69" s="237"/>
      <c r="BH69" s="237"/>
      <c r="BI69" s="237"/>
      <c r="BJ69" s="237"/>
      <c r="BK69" s="237"/>
      <c r="BL69" s="237"/>
      <c r="BM69" s="237"/>
      <c r="BN69" s="237"/>
      <c r="BO69" s="237"/>
      <c r="BP69" s="237"/>
      <c r="BQ69" s="237"/>
      <c r="BR69" s="237"/>
      <c r="BS69" s="237">
        <f t="shared" si="6"/>
        <v>0</v>
      </c>
      <c r="BT69" s="203"/>
    </row>
    <row r="70" spans="1:72" ht="15" customHeight="1" x14ac:dyDescent="0.2">
      <c r="A70" s="238"/>
      <c r="B70" s="239" t="s">
        <v>363</v>
      </c>
      <c r="C70" s="240" t="s">
        <v>383</v>
      </c>
      <c r="D70" s="241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2"/>
      <c r="AX70" s="242"/>
      <c r="AY70" s="242"/>
      <c r="AZ70" s="242"/>
      <c r="BA70" s="242"/>
      <c r="BB70" s="242"/>
      <c r="BC70" s="242"/>
      <c r="BD70" s="242"/>
      <c r="BE70" s="242"/>
      <c r="BF70" s="242"/>
      <c r="BG70" s="242"/>
      <c r="BH70" s="242"/>
      <c r="BI70" s="242"/>
      <c r="BJ70" s="242"/>
      <c r="BK70" s="242"/>
      <c r="BL70" s="242"/>
      <c r="BM70" s="242"/>
      <c r="BN70" s="242"/>
      <c r="BO70" s="242"/>
      <c r="BP70" s="242"/>
      <c r="BQ70" s="242"/>
      <c r="BR70" s="242"/>
      <c r="BS70" s="242">
        <f t="shared" si="6"/>
        <v>0</v>
      </c>
      <c r="BT70" s="203"/>
    </row>
    <row r="71" spans="1:72" ht="180" x14ac:dyDescent="0.2">
      <c r="A71" s="243"/>
      <c r="B71" s="244" t="s">
        <v>365</v>
      </c>
      <c r="C71" s="245" t="s">
        <v>401</v>
      </c>
      <c r="D71" s="246">
        <v>237600</v>
      </c>
      <c r="E71" s="247"/>
      <c r="F71" s="247"/>
      <c r="G71" s="247"/>
      <c r="H71" s="247"/>
      <c r="I71" s="247"/>
      <c r="J71" s="247">
        <v>10000</v>
      </c>
      <c r="K71" s="247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>
        <f t="shared" ref="BF71:BF89" si="8">SUM(D71:BE71)</f>
        <v>247600</v>
      </c>
      <c r="BG71" s="247"/>
      <c r="BH71" s="247"/>
      <c r="BI71" s="247"/>
      <c r="BJ71" s="247"/>
      <c r="BK71" s="247"/>
      <c r="BL71" s="247"/>
      <c r="BM71" s="247"/>
      <c r="BN71" s="247"/>
      <c r="BO71" s="247"/>
      <c r="BP71" s="247"/>
      <c r="BQ71" s="247"/>
      <c r="BR71" s="247">
        <f t="shared" ref="BR71:BR89" si="9">SUM(BG71:BQ71)</f>
        <v>0</v>
      </c>
      <c r="BS71" s="247">
        <f>U71+J71+D71</f>
        <v>247600</v>
      </c>
      <c r="BT71" s="203"/>
    </row>
    <row r="72" spans="1:72" ht="36" x14ac:dyDescent="0.2">
      <c r="A72" s="197" t="s">
        <v>402</v>
      </c>
      <c r="B72" s="198" t="s">
        <v>373</v>
      </c>
      <c r="C72" s="199"/>
      <c r="D72" s="200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  <c r="AC72" s="201"/>
      <c r="AD72" s="201"/>
      <c r="AE72" s="201"/>
      <c r="AF72" s="201"/>
      <c r="AG72" s="201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  <c r="AS72" s="201"/>
      <c r="AT72" s="201"/>
      <c r="AU72" s="201"/>
      <c r="AV72" s="201"/>
      <c r="AW72" s="201"/>
      <c r="AX72" s="201"/>
      <c r="AY72" s="201"/>
      <c r="AZ72" s="201"/>
      <c r="BA72" s="201"/>
      <c r="BB72" s="201"/>
      <c r="BC72" s="201"/>
      <c r="BD72" s="201"/>
      <c r="BE72" s="201"/>
      <c r="BF72" s="201">
        <f t="shared" si="8"/>
        <v>0</v>
      </c>
      <c r="BG72" s="201"/>
      <c r="BH72" s="201"/>
      <c r="BI72" s="201"/>
      <c r="BJ72" s="201"/>
      <c r="BK72" s="201"/>
      <c r="BL72" s="201"/>
      <c r="BM72" s="201"/>
      <c r="BN72" s="201"/>
      <c r="BO72" s="201"/>
      <c r="BP72" s="201"/>
      <c r="BQ72" s="201"/>
      <c r="BR72" s="201">
        <f t="shared" si="9"/>
        <v>0</v>
      </c>
      <c r="BS72" s="201">
        <f t="shared" ref="BS72:BS89" si="10">BF72+BR72</f>
        <v>0</v>
      </c>
      <c r="BT72" s="203">
        <f>SUM(BS72:BS80)</f>
        <v>414400</v>
      </c>
    </row>
    <row r="73" spans="1:72" ht="100.5" customHeight="1" x14ac:dyDescent="0.2">
      <c r="A73" s="208"/>
      <c r="B73" s="209" t="s">
        <v>354</v>
      </c>
      <c r="C73" s="253" t="s">
        <v>383</v>
      </c>
      <c r="D73" s="211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  <c r="AE73" s="212"/>
      <c r="AF73" s="212"/>
      <c r="AG73" s="212"/>
      <c r="AH73" s="212"/>
      <c r="AI73" s="212"/>
      <c r="AJ73" s="212"/>
      <c r="AK73" s="212"/>
      <c r="AL73" s="212"/>
      <c r="AM73" s="212"/>
      <c r="AN73" s="212"/>
      <c r="AO73" s="212"/>
      <c r="AP73" s="212"/>
      <c r="AQ73" s="212"/>
      <c r="AR73" s="212"/>
      <c r="AS73" s="212"/>
      <c r="AT73" s="212"/>
      <c r="AU73" s="212"/>
      <c r="AV73" s="212"/>
      <c r="AW73" s="212"/>
      <c r="AX73" s="212"/>
      <c r="AY73" s="212"/>
      <c r="AZ73" s="212"/>
      <c r="BA73" s="212"/>
      <c r="BB73" s="212"/>
      <c r="BC73" s="212"/>
      <c r="BD73" s="212"/>
      <c r="BE73" s="212"/>
      <c r="BF73" s="212">
        <f t="shared" si="8"/>
        <v>0</v>
      </c>
      <c r="BG73" s="212"/>
      <c r="BH73" s="212"/>
      <c r="BI73" s="212"/>
      <c r="BJ73" s="212"/>
      <c r="BK73" s="212"/>
      <c r="BL73" s="212"/>
      <c r="BM73" s="212"/>
      <c r="BN73" s="212"/>
      <c r="BO73" s="212"/>
      <c r="BP73" s="212"/>
      <c r="BQ73" s="212"/>
      <c r="BR73" s="212">
        <f t="shared" si="9"/>
        <v>0</v>
      </c>
      <c r="BS73" s="212">
        <f t="shared" si="10"/>
        <v>0</v>
      </c>
      <c r="BT73" s="203"/>
    </row>
    <row r="74" spans="1:72" ht="15.75" customHeight="1" x14ac:dyDescent="0.2">
      <c r="A74" s="213"/>
      <c r="B74" s="214" t="s">
        <v>376</v>
      </c>
      <c r="C74" s="248" t="s">
        <v>377</v>
      </c>
      <c r="D74" s="216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17"/>
      <c r="AB74" s="217"/>
      <c r="AC74" s="217"/>
      <c r="AD74" s="217"/>
      <c r="AE74" s="217"/>
      <c r="AF74" s="217"/>
      <c r="AG74" s="217"/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  <c r="AR74" s="217"/>
      <c r="AS74" s="217"/>
      <c r="AT74" s="217"/>
      <c r="AU74" s="217"/>
      <c r="AV74" s="217"/>
      <c r="AW74" s="217"/>
      <c r="AX74" s="217"/>
      <c r="AY74" s="217"/>
      <c r="AZ74" s="217"/>
      <c r="BA74" s="217"/>
      <c r="BB74" s="217"/>
      <c r="BC74" s="217"/>
      <c r="BD74" s="217"/>
      <c r="BE74" s="217"/>
      <c r="BF74" s="217">
        <f t="shared" si="8"/>
        <v>0</v>
      </c>
      <c r="BG74" s="217"/>
      <c r="BH74" s="217"/>
      <c r="BI74" s="217"/>
      <c r="BJ74" s="217"/>
      <c r="BK74" s="217"/>
      <c r="BL74" s="217"/>
      <c r="BM74" s="217"/>
      <c r="BN74" s="217"/>
      <c r="BO74" s="217"/>
      <c r="BP74" s="217"/>
      <c r="BQ74" s="217"/>
      <c r="BR74" s="217">
        <f t="shared" si="9"/>
        <v>0</v>
      </c>
      <c r="BS74" s="217">
        <f t="shared" si="10"/>
        <v>0</v>
      </c>
      <c r="BT74" s="203"/>
    </row>
    <row r="75" spans="1:72" ht="15.75" customHeight="1" x14ac:dyDescent="0.2">
      <c r="A75" s="218"/>
      <c r="B75" s="219" t="s">
        <v>403</v>
      </c>
      <c r="C75" s="220" t="s">
        <v>383</v>
      </c>
      <c r="D75" s="221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2"/>
      <c r="AX75" s="222"/>
      <c r="AY75" s="222"/>
      <c r="AZ75" s="222"/>
      <c r="BA75" s="222"/>
      <c r="BB75" s="222"/>
      <c r="BC75" s="222"/>
      <c r="BD75" s="222"/>
      <c r="BE75" s="222"/>
      <c r="BF75" s="222">
        <f t="shared" si="8"/>
        <v>0</v>
      </c>
      <c r="BG75" s="222"/>
      <c r="BH75" s="222"/>
      <c r="BI75" s="222"/>
      <c r="BJ75" s="222"/>
      <c r="BK75" s="222"/>
      <c r="BL75" s="222"/>
      <c r="BM75" s="222"/>
      <c r="BN75" s="222"/>
      <c r="BO75" s="222"/>
      <c r="BP75" s="222"/>
      <c r="BQ75" s="222"/>
      <c r="BR75" s="222">
        <f t="shared" si="9"/>
        <v>0</v>
      </c>
      <c r="BS75" s="222">
        <f t="shared" si="10"/>
        <v>0</v>
      </c>
      <c r="BT75" s="203"/>
    </row>
    <row r="76" spans="1:72" ht="75" x14ac:dyDescent="0.2">
      <c r="A76" s="223"/>
      <c r="B76" s="224" t="s">
        <v>358</v>
      </c>
      <c r="C76" s="225" t="s">
        <v>404</v>
      </c>
      <c r="D76" s="226">
        <f>((1800*5*2)+(300*2))*4</f>
        <v>74400</v>
      </c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  <c r="AA76" s="227"/>
      <c r="AB76" s="227"/>
      <c r="AC76" s="227"/>
      <c r="AD76" s="227"/>
      <c r="AE76" s="227"/>
      <c r="AF76" s="227"/>
      <c r="AG76" s="227"/>
      <c r="AH76" s="227"/>
      <c r="AI76" s="227"/>
      <c r="AJ76" s="227"/>
      <c r="AK76" s="227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7"/>
      <c r="AX76" s="227"/>
      <c r="AY76" s="227"/>
      <c r="AZ76" s="227"/>
      <c r="BA76" s="227"/>
      <c r="BB76" s="227"/>
      <c r="BC76" s="227"/>
      <c r="BD76" s="227"/>
      <c r="BE76" s="227"/>
      <c r="BF76" s="227">
        <f t="shared" si="8"/>
        <v>74400</v>
      </c>
      <c r="BG76" s="227"/>
      <c r="BH76" s="227"/>
      <c r="BI76" s="227"/>
      <c r="BJ76" s="227"/>
      <c r="BK76" s="227"/>
      <c r="BL76" s="227"/>
      <c r="BM76" s="227"/>
      <c r="BN76" s="227"/>
      <c r="BO76" s="227"/>
      <c r="BP76" s="227"/>
      <c r="BQ76" s="227"/>
      <c r="BR76" s="227">
        <f t="shared" si="9"/>
        <v>0</v>
      </c>
      <c r="BS76" s="227">
        <f t="shared" si="10"/>
        <v>74400</v>
      </c>
      <c r="BT76" s="203"/>
    </row>
    <row r="77" spans="1:72" ht="15" customHeight="1" x14ac:dyDescent="0.2">
      <c r="A77" s="228"/>
      <c r="B77" s="229" t="s">
        <v>359</v>
      </c>
      <c r="C77" s="255" t="s">
        <v>383</v>
      </c>
      <c r="D77" s="231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2"/>
      <c r="AX77" s="232"/>
      <c r="AY77" s="232"/>
      <c r="AZ77" s="232"/>
      <c r="BA77" s="232"/>
      <c r="BB77" s="232"/>
      <c r="BC77" s="232"/>
      <c r="BD77" s="232"/>
      <c r="BE77" s="232"/>
      <c r="BF77" s="232">
        <f t="shared" si="8"/>
        <v>0</v>
      </c>
      <c r="BG77" s="232"/>
      <c r="BH77" s="232"/>
      <c r="BI77" s="232"/>
      <c r="BJ77" s="232"/>
      <c r="BK77" s="232"/>
      <c r="BL77" s="232"/>
      <c r="BM77" s="232"/>
      <c r="BN77" s="232"/>
      <c r="BO77" s="232"/>
      <c r="BP77" s="232"/>
      <c r="BQ77" s="232"/>
      <c r="BR77" s="232">
        <f t="shared" si="9"/>
        <v>0</v>
      </c>
      <c r="BS77" s="232">
        <f t="shared" si="10"/>
        <v>0</v>
      </c>
      <c r="BT77" s="203"/>
    </row>
    <row r="78" spans="1:72" ht="85.5" customHeight="1" x14ac:dyDescent="0.2">
      <c r="A78" s="233"/>
      <c r="B78" s="234" t="s">
        <v>381</v>
      </c>
      <c r="C78" s="235" t="s">
        <v>383</v>
      </c>
      <c r="D78" s="236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>
        <f t="shared" si="8"/>
        <v>0</v>
      </c>
      <c r="BG78" s="237"/>
      <c r="BH78" s="237"/>
      <c r="BI78" s="237"/>
      <c r="BJ78" s="237"/>
      <c r="BK78" s="237"/>
      <c r="BL78" s="237"/>
      <c r="BM78" s="237"/>
      <c r="BN78" s="237"/>
      <c r="BO78" s="237"/>
      <c r="BP78" s="237"/>
      <c r="BQ78" s="237"/>
      <c r="BR78" s="237">
        <f t="shared" si="9"/>
        <v>0</v>
      </c>
      <c r="BS78" s="237">
        <f t="shared" si="10"/>
        <v>0</v>
      </c>
      <c r="BT78" s="203"/>
    </row>
    <row r="79" spans="1:72" ht="15" customHeight="1" x14ac:dyDescent="0.2">
      <c r="A79" s="238"/>
      <c r="B79" s="239" t="s">
        <v>363</v>
      </c>
      <c r="C79" s="240" t="s">
        <v>383</v>
      </c>
      <c r="D79" s="241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/>
      <c r="AI79" s="242"/>
      <c r="AJ79" s="242"/>
      <c r="AK79" s="242"/>
      <c r="AL79" s="242"/>
      <c r="AM79" s="242"/>
      <c r="AN79" s="242"/>
      <c r="AO79" s="242"/>
      <c r="AP79" s="242"/>
      <c r="AQ79" s="242"/>
      <c r="AR79" s="242"/>
      <c r="AS79" s="242"/>
      <c r="AT79" s="242"/>
      <c r="AU79" s="242"/>
      <c r="AV79" s="242"/>
      <c r="AW79" s="242"/>
      <c r="AX79" s="242"/>
      <c r="AY79" s="242"/>
      <c r="AZ79" s="242"/>
      <c r="BA79" s="242"/>
      <c r="BB79" s="242"/>
      <c r="BC79" s="242"/>
      <c r="BD79" s="242"/>
      <c r="BE79" s="242"/>
      <c r="BF79" s="242">
        <f t="shared" si="8"/>
        <v>0</v>
      </c>
      <c r="BG79" s="242"/>
      <c r="BH79" s="242"/>
      <c r="BI79" s="242"/>
      <c r="BJ79" s="242"/>
      <c r="BK79" s="242"/>
      <c r="BL79" s="242"/>
      <c r="BM79" s="242"/>
      <c r="BN79" s="242"/>
      <c r="BO79" s="242"/>
      <c r="BP79" s="242"/>
      <c r="BQ79" s="242"/>
      <c r="BR79" s="242">
        <f t="shared" si="9"/>
        <v>0</v>
      </c>
      <c r="BS79" s="242">
        <f t="shared" si="10"/>
        <v>0</v>
      </c>
      <c r="BT79" s="203"/>
    </row>
    <row r="80" spans="1:72" ht="210" x14ac:dyDescent="0.2">
      <c r="A80" s="243"/>
      <c r="B80" s="244" t="s">
        <v>365</v>
      </c>
      <c r="C80" s="245" t="s">
        <v>405</v>
      </c>
      <c r="D80" s="246">
        <v>330000</v>
      </c>
      <c r="E80" s="247"/>
      <c r="F80" s="247"/>
      <c r="G80" s="247"/>
      <c r="H80" s="247"/>
      <c r="I80" s="247"/>
      <c r="J80" s="247">
        <v>10000</v>
      </c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>
        <f t="shared" si="8"/>
        <v>340000</v>
      </c>
      <c r="BG80" s="247"/>
      <c r="BH80" s="247"/>
      <c r="BI80" s="247"/>
      <c r="BJ80" s="247"/>
      <c r="BK80" s="247"/>
      <c r="BL80" s="247"/>
      <c r="BM80" s="247"/>
      <c r="BN80" s="247"/>
      <c r="BO80" s="247"/>
      <c r="BP80" s="247"/>
      <c r="BQ80" s="247"/>
      <c r="BR80" s="247">
        <f t="shared" si="9"/>
        <v>0</v>
      </c>
      <c r="BS80" s="247">
        <f t="shared" si="10"/>
        <v>340000</v>
      </c>
      <c r="BT80" s="203"/>
    </row>
    <row r="81" spans="1:72" ht="36" x14ac:dyDescent="0.2">
      <c r="A81" s="197" t="s">
        <v>402</v>
      </c>
      <c r="B81" s="198" t="s">
        <v>406</v>
      </c>
      <c r="C81" s="199"/>
      <c r="D81" s="200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>
        <f t="shared" si="8"/>
        <v>0</v>
      </c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>
        <f t="shared" si="9"/>
        <v>0</v>
      </c>
      <c r="BS81" s="201">
        <f t="shared" si="10"/>
        <v>0</v>
      </c>
      <c r="BT81" s="203">
        <f>SUM(BS81:BS89)</f>
        <v>564450</v>
      </c>
    </row>
    <row r="82" spans="1:72" ht="33" customHeight="1" x14ac:dyDescent="0.2">
      <c r="A82" s="208"/>
      <c r="B82" s="209" t="s">
        <v>354</v>
      </c>
      <c r="C82" s="253" t="s">
        <v>383</v>
      </c>
      <c r="D82" s="211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>
        <f t="shared" si="8"/>
        <v>0</v>
      </c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>
        <f t="shared" si="9"/>
        <v>0</v>
      </c>
      <c r="BS82" s="212">
        <f t="shared" si="10"/>
        <v>0</v>
      </c>
      <c r="BT82" s="203"/>
    </row>
    <row r="83" spans="1:72" ht="150" x14ac:dyDescent="0.2">
      <c r="A83" s="213"/>
      <c r="B83" s="214" t="s">
        <v>376</v>
      </c>
      <c r="C83" s="248" t="s">
        <v>407</v>
      </c>
      <c r="D83" s="216">
        <v>37000</v>
      </c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>
        <f t="shared" si="8"/>
        <v>37000</v>
      </c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>
        <f t="shared" si="9"/>
        <v>0</v>
      </c>
      <c r="BS83" s="217">
        <f t="shared" si="10"/>
        <v>37000</v>
      </c>
      <c r="BT83" s="203"/>
    </row>
    <row r="84" spans="1:72" x14ac:dyDescent="0.2">
      <c r="A84" s="218"/>
      <c r="B84" s="219" t="s">
        <v>357</v>
      </c>
      <c r="C84" s="220"/>
      <c r="D84" s="221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22"/>
      <c r="AE84" s="222"/>
      <c r="AF84" s="222"/>
      <c r="AG84" s="222"/>
      <c r="AH84" s="222"/>
      <c r="AI84" s="222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2"/>
      <c r="AX84" s="222"/>
      <c r="AY84" s="222"/>
      <c r="AZ84" s="222"/>
      <c r="BA84" s="222"/>
      <c r="BB84" s="222"/>
      <c r="BC84" s="222"/>
      <c r="BD84" s="222"/>
      <c r="BE84" s="222"/>
      <c r="BF84" s="222">
        <f t="shared" si="8"/>
        <v>0</v>
      </c>
      <c r="BG84" s="222"/>
      <c r="BH84" s="222"/>
      <c r="BI84" s="222"/>
      <c r="BJ84" s="222"/>
      <c r="BK84" s="222"/>
      <c r="BL84" s="222"/>
      <c r="BM84" s="222"/>
      <c r="BN84" s="222"/>
      <c r="BO84" s="222"/>
      <c r="BP84" s="222"/>
      <c r="BQ84" s="222"/>
      <c r="BR84" s="222">
        <f t="shared" si="9"/>
        <v>0</v>
      </c>
      <c r="BS84" s="222">
        <f t="shared" si="10"/>
        <v>0</v>
      </c>
      <c r="BT84" s="203"/>
    </row>
    <row r="85" spans="1:72" ht="15" customHeight="1" x14ac:dyDescent="0.2">
      <c r="A85" s="223"/>
      <c r="B85" s="224" t="s">
        <v>358</v>
      </c>
      <c r="C85" s="225"/>
      <c r="D85" s="226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27"/>
      <c r="AW85" s="227"/>
      <c r="AX85" s="227"/>
      <c r="AY85" s="227"/>
      <c r="AZ85" s="227"/>
      <c r="BA85" s="227"/>
      <c r="BB85" s="227"/>
      <c r="BC85" s="227"/>
      <c r="BD85" s="227"/>
      <c r="BE85" s="227"/>
      <c r="BF85" s="227">
        <f t="shared" si="8"/>
        <v>0</v>
      </c>
      <c r="BG85" s="227"/>
      <c r="BH85" s="227"/>
      <c r="BI85" s="227"/>
      <c r="BJ85" s="227"/>
      <c r="BK85" s="227"/>
      <c r="BL85" s="227"/>
      <c r="BM85" s="227"/>
      <c r="BN85" s="227"/>
      <c r="BO85" s="227"/>
      <c r="BP85" s="227"/>
      <c r="BQ85" s="227"/>
      <c r="BR85" s="227">
        <f t="shared" si="9"/>
        <v>0</v>
      </c>
      <c r="BS85" s="227">
        <f t="shared" si="10"/>
        <v>0</v>
      </c>
      <c r="BT85" s="203"/>
    </row>
    <row r="86" spans="1:72" x14ac:dyDescent="0.2">
      <c r="A86" s="228"/>
      <c r="B86" s="229" t="s">
        <v>359</v>
      </c>
      <c r="C86" s="255" t="s">
        <v>383</v>
      </c>
      <c r="D86" s="231"/>
      <c r="E86" s="23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232"/>
      <c r="AS86" s="232"/>
      <c r="AT86" s="232"/>
      <c r="AU86" s="232"/>
      <c r="AV86" s="232"/>
      <c r="AW86" s="232"/>
      <c r="AX86" s="232"/>
      <c r="AY86" s="232"/>
      <c r="AZ86" s="232"/>
      <c r="BA86" s="232"/>
      <c r="BB86" s="232"/>
      <c r="BC86" s="232"/>
      <c r="BD86" s="232"/>
      <c r="BE86" s="232"/>
      <c r="BF86" s="232">
        <f t="shared" si="8"/>
        <v>0</v>
      </c>
      <c r="BG86" s="232"/>
      <c r="BH86" s="232"/>
      <c r="BI86" s="232"/>
      <c r="BJ86" s="232"/>
      <c r="BK86" s="232"/>
      <c r="BL86" s="232"/>
      <c r="BM86" s="232"/>
      <c r="BN86" s="232"/>
      <c r="BO86" s="232"/>
      <c r="BP86" s="232"/>
      <c r="BQ86" s="232"/>
      <c r="BR86" s="232">
        <f t="shared" si="9"/>
        <v>0</v>
      </c>
      <c r="BS86" s="232">
        <f t="shared" si="10"/>
        <v>0</v>
      </c>
      <c r="BT86" s="203"/>
    </row>
    <row r="87" spans="1:72" ht="120" x14ac:dyDescent="0.2">
      <c r="A87" s="233"/>
      <c r="B87" s="234" t="s">
        <v>381</v>
      </c>
      <c r="C87" s="250" t="s">
        <v>408</v>
      </c>
      <c r="D87" s="236">
        <f>((1500*4+750+300)*3)*3</f>
        <v>63450</v>
      </c>
      <c r="E87" s="237"/>
      <c r="F87" s="237"/>
      <c r="G87" s="237"/>
      <c r="H87" s="237"/>
      <c r="I87" s="237"/>
      <c r="J87" s="237">
        <f>5000*3</f>
        <v>15000</v>
      </c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7"/>
      <c r="W87" s="237"/>
      <c r="X87" s="237"/>
      <c r="Y87" s="237"/>
      <c r="Z87" s="237"/>
      <c r="AA87" s="237"/>
      <c r="AB87" s="237"/>
      <c r="AC87" s="237"/>
      <c r="AD87" s="237"/>
      <c r="AE87" s="237"/>
      <c r="AF87" s="237"/>
      <c r="AG87" s="237"/>
      <c r="AH87" s="237"/>
      <c r="AI87" s="237"/>
      <c r="AJ87" s="237"/>
      <c r="AK87" s="237"/>
      <c r="AL87" s="237"/>
      <c r="AM87" s="237"/>
      <c r="AN87" s="237"/>
      <c r="AO87" s="237"/>
      <c r="AP87" s="237"/>
      <c r="AQ87" s="237"/>
      <c r="AR87" s="237"/>
      <c r="AS87" s="237"/>
      <c r="AT87" s="237"/>
      <c r="AU87" s="237"/>
      <c r="AV87" s="237"/>
      <c r="AW87" s="237"/>
      <c r="AX87" s="237"/>
      <c r="AY87" s="237"/>
      <c r="AZ87" s="237"/>
      <c r="BA87" s="237"/>
      <c r="BB87" s="237"/>
      <c r="BC87" s="237"/>
      <c r="BD87" s="237"/>
      <c r="BE87" s="237"/>
      <c r="BF87" s="237">
        <f t="shared" si="8"/>
        <v>78450</v>
      </c>
      <c r="BG87" s="237"/>
      <c r="BH87" s="237"/>
      <c r="BI87" s="237"/>
      <c r="BJ87" s="237"/>
      <c r="BK87" s="237"/>
      <c r="BL87" s="237"/>
      <c r="BM87" s="237"/>
      <c r="BN87" s="237"/>
      <c r="BO87" s="237"/>
      <c r="BP87" s="237"/>
      <c r="BQ87" s="237"/>
      <c r="BR87" s="237">
        <f t="shared" si="9"/>
        <v>0</v>
      </c>
      <c r="BS87" s="237">
        <f t="shared" si="10"/>
        <v>78450</v>
      </c>
      <c r="BT87" s="203"/>
    </row>
    <row r="88" spans="1:72" ht="195" x14ac:dyDescent="0.2">
      <c r="A88" s="238"/>
      <c r="B88" s="239" t="s">
        <v>363</v>
      </c>
      <c r="C88" s="240" t="s">
        <v>409</v>
      </c>
      <c r="D88" s="241">
        <v>99000</v>
      </c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>
        <v>10000</v>
      </c>
      <c r="AY88" s="242"/>
      <c r="AZ88" s="242"/>
      <c r="BA88" s="242"/>
      <c r="BB88" s="242"/>
      <c r="BC88" s="242"/>
      <c r="BD88" s="242"/>
      <c r="BE88" s="242"/>
      <c r="BF88" s="242">
        <f t="shared" si="8"/>
        <v>109000</v>
      </c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>
        <f t="shared" si="9"/>
        <v>0</v>
      </c>
      <c r="BS88" s="242">
        <f t="shared" si="10"/>
        <v>109000</v>
      </c>
      <c r="BT88" s="203"/>
    </row>
    <row r="89" spans="1:72" ht="180" x14ac:dyDescent="0.2">
      <c r="A89" s="243"/>
      <c r="B89" s="244" t="s">
        <v>365</v>
      </c>
      <c r="C89" s="245" t="s">
        <v>410</v>
      </c>
      <c r="D89" s="246">
        <v>330000</v>
      </c>
      <c r="E89" s="247"/>
      <c r="F89" s="247"/>
      <c r="G89" s="247"/>
      <c r="H89" s="247"/>
      <c r="I89" s="247"/>
      <c r="J89" s="247">
        <v>10000</v>
      </c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>
        <f t="shared" si="8"/>
        <v>340000</v>
      </c>
      <c r="BG89" s="247"/>
      <c r="BH89" s="247"/>
      <c r="BI89" s="247"/>
      <c r="BJ89" s="247"/>
      <c r="BK89" s="247"/>
      <c r="BL89" s="247"/>
      <c r="BM89" s="247"/>
      <c r="BN89" s="247"/>
      <c r="BO89" s="247"/>
      <c r="BP89" s="247"/>
      <c r="BQ89" s="247"/>
      <c r="BR89" s="247">
        <f t="shared" si="9"/>
        <v>0</v>
      </c>
      <c r="BS89" s="247">
        <f t="shared" si="10"/>
        <v>340000</v>
      </c>
      <c r="BT89" s="203"/>
    </row>
    <row r="90" spans="1:72" x14ac:dyDescent="0.2">
      <c r="A90" s="256"/>
      <c r="B90" s="257"/>
      <c r="C90" s="258"/>
      <c r="D90" s="259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260"/>
      <c r="AH90" s="260"/>
      <c r="AI90" s="260"/>
      <c r="AJ90" s="260"/>
      <c r="AK90" s="260"/>
      <c r="AL90" s="260"/>
      <c r="AM90" s="260"/>
      <c r="AN90" s="260"/>
      <c r="AO90" s="260"/>
      <c r="AP90" s="260"/>
      <c r="AQ90" s="260"/>
      <c r="AR90" s="260"/>
      <c r="AS90" s="260"/>
      <c r="AT90" s="260"/>
      <c r="AU90" s="260"/>
      <c r="AV90" s="260"/>
      <c r="AW90" s="260"/>
      <c r="AX90" s="260"/>
      <c r="AY90" s="260"/>
      <c r="AZ90" s="260"/>
      <c r="BA90" s="260"/>
      <c r="BB90" s="260"/>
      <c r="BC90" s="260"/>
      <c r="BD90" s="260"/>
      <c r="BE90" s="260"/>
      <c r="BF90" s="260"/>
      <c r="BG90" s="260"/>
      <c r="BH90" s="260"/>
      <c r="BI90" s="260"/>
      <c r="BJ90" s="260"/>
      <c r="BK90" s="260"/>
      <c r="BL90" s="260"/>
      <c r="BM90" s="260"/>
      <c r="BN90" s="260"/>
      <c r="BO90" s="260"/>
      <c r="BP90" s="260"/>
      <c r="BQ90" s="260"/>
      <c r="BR90" s="260"/>
      <c r="BS90" s="260"/>
      <c r="BT90" s="261">
        <f>SUM(BS91:BS98)</f>
        <v>1896000</v>
      </c>
    </row>
    <row r="91" spans="1:72" ht="135" x14ac:dyDescent="0.2">
      <c r="A91" s="208"/>
      <c r="B91" s="209" t="s">
        <v>354</v>
      </c>
      <c r="C91" s="253" t="s">
        <v>411</v>
      </c>
      <c r="D91" s="211"/>
      <c r="E91" s="212"/>
      <c r="F91" s="212"/>
      <c r="G91" s="212"/>
      <c r="H91" s="212"/>
      <c r="I91" s="212">
        <f>238500+30000</f>
        <v>268500</v>
      </c>
      <c r="J91" s="212"/>
      <c r="K91" s="212"/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>
        <f t="shared" ref="BF91:BF111" si="11">SUM(D91:BE91)</f>
        <v>268500</v>
      </c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>
        <f t="shared" ref="BR91:BR109" si="12">SUM(BG91:BQ91)</f>
        <v>0</v>
      </c>
      <c r="BS91" s="212">
        <f t="shared" ref="BS91:BS191" si="13">BF91+BR91</f>
        <v>268500</v>
      </c>
      <c r="BT91" s="203"/>
    </row>
    <row r="92" spans="1:72" ht="135" x14ac:dyDescent="0.2">
      <c r="A92" s="213"/>
      <c r="B92" s="214" t="s">
        <v>376</v>
      </c>
      <c r="C92" s="248" t="s">
        <v>412</v>
      </c>
      <c r="D92" s="216"/>
      <c r="E92" s="217"/>
      <c r="F92" s="217"/>
      <c r="G92" s="217"/>
      <c r="H92" s="217"/>
      <c r="I92" s="217">
        <f>211500+30000</f>
        <v>241500</v>
      </c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7"/>
      <c r="AE92" s="217"/>
      <c r="AF92" s="217"/>
      <c r="AG92" s="217"/>
      <c r="AH92" s="217"/>
      <c r="AI92" s="217"/>
      <c r="AJ92" s="217"/>
      <c r="AK92" s="217"/>
      <c r="AL92" s="217"/>
      <c r="AM92" s="217"/>
      <c r="AN92" s="217"/>
      <c r="AO92" s="217"/>
      <c r="AP92" s="217"/>
      <c r="AQ92" s="217"/>
      <c r="AR92" s="217"/>
      <c r="AS92" s="217"/>
      <c r="AT92" s="217"/>
      <c r="AU92" s="217"/>
      <c r="AV92" s="217"/>
      <c r="AW92" s="217"/>
      <c r="AX92" s="217"/>
      <c r="AY92" s="217"/>
      <c r="AZ92" s="217"/>
      <c r="BA92" s="217"/>
      <c r="BB92" s="217"/>
      <c r="BC92" s="217"/>
      <c r="BD92" s="217"/>
      <c r="BE92" s="217"/>
      <c r="BF92" s="217">
        <f t="shared" si="11"/>
        <v>241500</v>
      </c>
      <c r="BG92" s="217"/>
      <c r="BH92" s="217"/>
      <c r="BI92" s="217"/>
      <c r="BJ92" s="217"/>
      <c r="BK92" s="217"/>
      <c r="BL92" s="217"/>
      <c r="BM92" s="217"/>
      <c r="BN92" s="217"/>
      <c r="BO92" s="217"/>
      <c r="BP92" s="217"/>
      <c r="BQ92" s="217"/>
      <c r="BR92" s="217">
        <f t="shared" si="12"/>
        <v>0</v>
      </c>
      <c r="BS92" s="217">
        <f t="shared" si="13"/>
        <v>241500</v>
      </c>
      <c r="BT92" s="203"/>
    </row>
    <row r="93" spans="1:72" ht="135" x14ac:dyDescent="0.2">
      <c r="A93" s="218"/>
      <c r="B93" s="219" t="s">
        <v>357</v>
      </c>
      <c r="C93" s="220" t="s">
        <v>413</v>
      </c>
      <c r="D93" s="221"/>
      <c r="E93" s="222"/>
      <c r="F93" s="222"/>
      <c r="G93" s="222"/>
      <c r="H93" s="222"/>
      <c r="I93" s="222">
        <f>369000+30000</f>
        <v>399000</v>
      </c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222"/>
      <c r="Z93" s="222"/>
      <c r="AA93" s="222"/>
      <c r="AB93" s="222"/>
      <c r="AC93" s="222"/>
      <c r="AD93" s="222"/>
      <c r="AE93" s="222"/>
      <c r="AF93" s="222"/>
      <c r="AG93" s="222"/>
      <c r="AH93" s="222"/>
      <c r="AI93" s="222"/>
      <c r="AJ93" s="222"/>
      <c r="AK93" s="222"/>
      <c r="AL93" s="222"/>
      <c r="AM93" s="222"/>
      <c r="AN93" s="222"/>
      <c r="AO93" s="222"/>
      <c r="AP93" s="222"/>
      <c r="AQ93" s="222"/>
      <c r="AR93" s="222"/>
      <c r="AS93" s="222"/>
      <c r="AT93" s="222"/>
      <c r="AU93" s="222"/>
      <c r="AV93" s="222"/>
      <c r="AW93" s="222"/>
      <c r="AX93" s="222"/>
      <c r="AY93" s="222"/>
      <c r="AZ93" s="222"/>
      <c r="BA93" s="222"/>
      <c r="BB93" s="222"/>
      <c r="BC93" s="222"/>
      <c r="BD93" s="222"/>
      <c r="BE93" s="222"/>
      <c r="BF93" s="222">
        <f t="shared" si="11"/>
        <v>399000</v>
      </c>
      <c r="BG93" s="222"/>
      <c r="BH93" s="222"/>
      <c r="BI93" s="222"/>
      <c r="BJ93" s="222"/>
      <c r="BK93" s="222"/>
      <c r="BL93" s="222"/>
      <c r="BM93" s="222"/>
      <c r="BN93" s="222"/>
      <c r="BO93" s="222"/>
      <c r="BP93" s="222"/>
      <c r="BQ93" s="222"/>
      <c r="BR93" s="222">
        <f t="shared" si="12"/>
        <v>0</v>
      </c>
      <c r="BS93" s="222">
        <f t="shared" si="13"/>
        <v>399000</v>
      </c>
      <c r="BT93" s="203"/>
    </row>
    <row r="94" spans="1:72" ht="135" x14ac:dyDescent="0.2">
      <c r="A94" s="223"/>
      <c r="B94" s="224" t="s">
        <v>358</v>
      </c>
      <c r="C94" s="225" t="s">
        <v>414</v>
      </c>
      <c r="D94" s="226"/>
      <c r="E94" s="227"/>
      <c r="F94" s="227"/>
      <c r="G94" s="227"/>
      <c r="H94" s="227"/>
      <c r="I94" s="227">
        <f>112500+30000</f>
        <v>142500</v>
      </c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  <c r="AL94" s="227"/>
      <c r="AM94" s="227"/>
      <c r="AN94" s="227"/>
      <c r="AO94" s="227"/>
      <c r="AP94" s="227"/>
      <c r="AQ94" s="227"/>
      <c r="AR94" s="227"/>
      <c r="AS94" s="227"/>
      <c r="AT94" s="227"/>
      <c r="AU94" s="227"/>
      <c r="AV94" s="227"/>
      <c r="AW94" s="227"/>
      <c r="AX94" s="227"/>
      <c r="AY94" s="227"/>
      <c r="AZ94" s="227"/>
      <c r="BA94" s="227"/>
      <c r="BB94" s="227"/>
      <c r="BC94" s="227"/>
      <c r="BD94" s="227"/>
      <c r="BE94" s="227"/>
      <c r="BF94" s="227">
        <f t="shared" si="11"/>
        <v>142500</v>
      </c>
      <c r="BG94" s="227"/>
      <c r="BH94" s="227"/>
      <c r="BI94" s="227"/>
      <c r="BJ94" s="227"/>
      <c r="BK94" s="227"/>
      <c r="BL94" s="227"/>
      <c r="BM94" s="227"/>
      <c r="BN94" s="227"/>
      <c r="BO94" s="227"/>
      <c r="BP94" s="227"/>
      <c r="BQ94" s="227"/>
      <c r="BR94" s="227">
        <f t="shared" si="12"/>
        <v>0</v>
      </c>
      <c r="BS94" s="227">
        <f t="shared" si="13"/>
        <v>142500</v>
      </c>
      <c r="BT94" s="203"/>
    </row>
    <row r="95" spans="1:72" ht="135" x14ac:dyDescent="0.2">
      <c r="A95" s="228"/>
      <c r="B95" s="229" t="s">
        <v>359</v>
      </c>
      <c r="C95" s="255" t="s">
        <v>415</v>
      </c>
      <c r="D95" s="231"/>
      <c r="E95" s="232"/>
      <c r="F95" s="232"/>
      <c r="G95" s="232"/>
      <c r="H95" s="232"/>
      <c r="I95" s="232">
        <f>333000+30000</f>
        <v>363000</v>
      </c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232"/>
      <c r="AS95" s="232"/>
      <c r="AT95" s="232"/>
      <c r="AU95" s="232"/>
      <c r="AV95" s="232"/>
      <c r="AW95" s="232"/>
      <c r="AX95" s="232"/>
      <c r="AY95" s="232"/>
      <c r="AZ95" s="232"/>
      <c r="BA95" s="232"/>
      <c r="BB95" s="232"/>
      <c r="BC95" s="232"/>
      <c r="BD95" s="232"/>
      <c r="BE95" s="232"/>
      <c r="BF95" s="232">
        <f t="shared" si="11"/>
        <v>363000</v>
      </c>
      <c r="BG95" s="232"/>
      <c r="BH95" s="232"/>
      <c r="BI95" s="232"/>
      <c r="BJ95" s="232"/>
      <c r="BK95" s="232"/>
      <c r="BL95" s="232"/>
      <c r="BM95" s="232"/>
      <c r="BN95" s="232"/>
      <c r="BO95" s="232"/>
      <c r="BP95" s="232"/>
      <c r="BQ95" s="232"/>
      <c r="BR95" s="232">
        <f t="shared" si="12"/>
        <v>0</v>
      </c>
      <c r="BS95" s="232">
        <f t="shared" si="13"/>
        <v>363000</v>
      </c>
      <c r="BT95" s="203"/>
    </row>
    <row r="96" spans="1:72" ht="135" x14ac:dyDescent="0.2">
      <c r="A96" s="233"/>
      <c r="B96" s="234" t="s">
        <v>381</v>
      </c>
      <c r="C96" s="235" t="s">
        <v>416</v>
      </c>
      <c r="D96" s="236"/>
      <c r="E96" s="237"/>
      <c r="F96" s="237"/>
      <c r="G96" s="237"/>
      <c r="H96" s="237"/>
      <c r="I96" s="237">
        <f>135000+30000</f>
        <v>165000</v>
      </c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7"/>
      <c r="V96" s="237"/>
      <c r="W96" s="237"/>
      <c r="X96" s="237"/>
      <c r="Y96" s="237"/>
      <c r="Z96" s="237"/>
      <c r="AA96" s="237"/>
      <c r="AB96" s="237"/>
      <c r="AC96" s="237"/>
      <c r="AD96" s="237"/>
      <c r="AE96" s="237"/>
      <c r="AF96" s="237"/>
      <c r="AG96" s="237"/>
      <c r="AH96" s="237"/>
      <c r="AI96" s="237"/>
      <c r="AJ96" s="237"/>
      <c r="AK96" s="237"/>
      <c r="AL96" s="237"/>
      <c r="AM96" s="237"/>
      <c r="AN96" s="237"/>
      <c r="AO96" s="237"/>
      <c r="AP96" s="237"/>
      <c r="AQ96" s="237"/>
      <c r="AR96" s="237"/>
      <c r="AS96" s="237"/>
      <c r="AT96" s="237"/>
      <c r="AU96" s="237"/>
      <c r="AV96" s="237"/>
      <c r="AW96" s="237"/>
      <c r="AX96" s="237"/>
      <c r="AY96" s="237"/>
      <c r="AZ96" s="237"/>
      <c r="BA96" s="237"/>
      <c r="BB96" s="237"/>
      <c r="BC96" s="237"/>
      <c r="BD96" s="237"/>
      <c r="BE96" s="237"/>
      <c r="BF96" s="237">
        <f t="shared" si="11"/>
        <v>165000</v>
      </c>
      <c r="BG96" s="237"/>
      <c r="BH96" s="237"/>
      <c r="BI96" s="237"/>
      <c r="BJ96" s="237"/>
      <c r="BK96" s="237"/>
      <c r="BL96" s="237"/>
      <c r="BM96" s="237"/>
      <c r="BN96" s="237"/>
      <c r="BO96" s="237"/>
      <c r="BP96" s="237"/>
      <c r="BQ96" s="237"/>
      <c r="BR96" s="237">
        <f t="shared" si="12"/>
        <v>0</v>
      </c>
      <c r="BS96" s="237">
        <f t="shared" si="13"/>
        <v>165000</v>
      </c>
      <c r="BT96" s="203"/>
    </row>
    <row r="97" spans="1:72" ht="15.75" customHeight="1" x14ac:dyDescent="0.2">
      <c r="A97" s="238"/>
      <c r="B97" s="239" t="s">
        <v>363</v>
      </c>
      <c r="C97" s="240" t="s">
        <v>417</v>
      </c>
      <c r="D97" s="241"/>
      <c r="E97" s="242"/>
      <c r="F97" s="242"/>
      <c r="G97" s="242"/>
      <c r="H97" s="242"/>
      <c r="I97" s="242">
        <f>99000+30000</f>
        <v>129000</v>
      </c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242"/>
      <c r="AA97" s="242"/>
      <c r="AB97" s="242"/>
      <c r="AC97" s="242"/>
      <c r="AD97" s="242"/>
      <c r="AE97" s="242"/>
      <c r="AF97" s="242"/>
      <c r="AG97" s="242"/>
      <c r="AH97" s="242"/>
      <c r="AI97" s="242"/>
      <c r="AJ97" s="242"/>
      <c r="AK97" s="242"/>
      <c r="AL97" s="242"/>
      <c r="AM97" s="242"/>
      <c r="AN97" s="242"/>
      <c r="AO97" s="242"/>
      <c r="AP97" s="242"/>
      <c r="AQ97" s="242"/>
      <c r="AR97" s="242"/>
      <c r="AS97" s="242"/>
      <c r="AT97" s="242"/>
      <c r="AU97" s="242"/>
      <c r="AV97" s="242"/>
      <c r="AW97" s="242"/>
      <c r="AX97" s="242"/>
      <c r="AY97" s="242"/>
      <c r="AZ97" s="242"/>
      <c r="BA97" s="242"/>
      <c r="BB97" s="242"/>
      <c r="BC97" s="242"/>
      <c r="BD97" s="242"/>
      <c r="BE97" s="242"/>
      <c r="BF97" s="242">
        <f t="shared" si="11"/>
        <v>129000</v>
      </c>
      <c r="BG97" s="242"/>
      <c r="BH97" s="242"/>
      <c r="BI97" s="242"/>
      <c r="BJ97" s="242"/>
      <c r="BK97" s="242"/>
      <c r="BL97" s="242"/>
      <c r="BM97" s="242"/>
      <c r="BN97" s="242"/>
      <c r="BO97" s="242"/>
      <c r="BP97" s="242"/>
      <c r="BQ97" s="242"/>
      <c r="BR97" s="242">
        <f t="shared" si="12"/>
        <v>0</v>
      </c>
      <c r="BS97" s="242">
        <f t="shared" si="13"/>
        <v>129000</v>
      </c>
      <c r="BT97" s="203"/>
    </row>
    <row r="98" spans="1:72" ht="15.75" customHeight="1" x14ac:dyDescent="0.2">
      <c r="A98" s="243"/>
      <c r="B98" s="244" t="s">
        <v>365</v>
      </c>
      <c r="C98" s="245" t="s">
        <v>418</v>
      </c>
      <c r="D98" s="246"/>
      <c r="E98" s="247"/>
      <c r="F98" s="247"/>
      <c r="G98" s="247"/>
      <c r="H98" s="247"/>
      <c r="I98" s="247">
        <f>157500+30000</f>
        <v>187500</v>
      </c>
      <c r="J98" s="247"/>
      <c r="K98" s="247"/>
      <c r="L98" s="247"/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>
        <f t="shared" si="11"/>
        <v>187500</v>
      </c>
      <c r="BG98" s="247"/>
      <c r="BH98" s="247"/>
      <c r="BI98" s="247"/>
      <c r="BJ98" s="247"/>
      <c r="BK98" s="247"/>
      <c r="BL98" s="247"/>
      <c r="BM98" s="247"/>
      <c r="BN98" s="247"/>
      <c r="BO98" s="247"/>
      <c r="BP98" s="247"/>
      <c r="BQ98" s="247"/>
      <c r="BR98" s="247">
        <f t="shared" si="12"/>
        <v>0</v>
      </c>
      <c r="BS98" s="247">
        <f t="shared" si="13"/>
        <v>187500</v>
      </c>
      <c r="BT98" s="203"/>
    </row>
    <row r="99" spans="1:72" ht="76.5" x14ac:dyDescent="0.2">
      <c r="A99" s="197" t="s">
        <v>419</v>
      </c>
      <c r="B99" s="198" t="s">
        <v>420</v>
      </c>
      <c r="C99" s="199"/>
      <c r="D99" s="200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1"/>
      <c r="AT99" s="201"/>
      <c r="AU99" s="201"/>
      <c r="AV99" s="201"/>
      <c r="AW99" s="201"/>
      <c r="AX99" s="201"/>
      <c r="AY99" s="201"/>
      <c r="AZ99" s="201"/>
      <c r="BA99" s="201"/>
      <c r="BB99" s="201"/>
      <c r="BC99" s="201"/>
      <c r="BD99" s="201"/>
      <c r="BE99" s="201"/>
      <c r="BF99" s="201">
        <f t="shared" si="11"/>
        <v>0</v>
      </c>
      <c r="BG99" s="201"/>
      <c r="BH99" s="201"/>
      <c r="BI99" s="201"/>
      <c r="BJ99" s="201"/>
      <c r="BK99" s="201"/>
      <c r="BL99" s="201"/>
      <c r="BM99" s="201"/>
      <c r="BN99" s="201"/>
      <c r="BO99" s="201"/>
      <c r="BP99" s="201"/>
      <c r="BQ99" s="201"/>
      <c r="BR99" s="201">
        <f t="shared" si="12"/>
        <v>0</v>
      </c>
      <c r="BS99" s="201">
        <f t="shared" si="13"/>
        <v>0</v>
      </c>
      <c r="BT99" s="203"/>
    </row>
    <row r="100" spans="1:72" ht="15.75" customHeight="1" x14ac:dyDescent="0.2">
      <c r="A100" s="208"/>
      <c r="B100" s="209" t="s">
        <v>354</v>
      </c>
      <c r="C100" s="262"/>
      <c r="D100" s="211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  <c r="AA100" s="212"/>
      <c r="AB100" s="212"/>
      <c r="AC100" s="212"/>
      <c r="AD100" s="212"/>
      <c r="AE100" s="212"/>
      <c r="AF100" s="212"/>
      <c r="AG100" s="212"/>
      <c r="AH100" s="212"/>
      <c r="AI100" s="212"/>
      <c r="AJ100" s="212"/>
      <c r="AK100" s="212"/>
      <c r="AL100" s="212"/>
      <c r="AM100" s="212"/>
      <c r="AN100" s="212"/>
      <c r="AO100" s="212"/>
      <c r="AP100" s="212"/>
      <c r="AQ100" s="212"/>
      <c r="AR100" s="212"/>
      <c r="AS100" s="212"/>
      <c r="AT100" s="212"/>
      <c r="AU100" s="212"/>
      <c r="AV100" s="212"/>
      <c r="AW100" s="212"/>
      <c r="AX100" s="212"/>
      <c r="AY100" s="212"/>
      <c r="AZ100" s="212"/>
      <c r="BA100" s="212"/>
      <c r="BB100" s="212"/>
      <c r="BC100" s="212"/>
      <c r="BD100" s="212"/>
      <c r="BE100" s="212"/>
      <c r="BF100" s="212">
        <f t="shared" si="11"/>
        <v>0</v>
      </c>
      <c r="BG100" s="212"/>
      <c r="BH100" s="212"/>
      <c r="BI100" s="212"/>
      <c r="BJ100" s="212"/>
      <c r="BK100" s="212"/>
      <c r="BL100" s="212"/>
      <c r="BM100" s="212"/>
      <c r="BN100" s="212"/>
      <c r="BO100" s="212"/>
      <c r="BP100" s="212"/>
      <c r="BQ100" s="212"/>
      <c r="BR100" s="212">
        <f t="shared" si="12"/>
        <v>0</v>
      </c>
      <c r="BS100" s="212">
        <f t="shared" si="13"/>
        <v>0</v>
      </c>
      <c r="BT100" s="203"/>
    </row>
    <row r="101" spans="1:72" ht="141" customHeight="1" x14ac:dyDescent="0.2">
      <c r="A101" s="213"/>
      <c r="B101" s="214" t="s">
        <v>421</v>
      </c>
      <c r="C101" s="263"/>
      <c r="D101" s="216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  <c r="AA101" s="217"/>
      <c r="AB101" s="217"/>
      <c r="AC101" s="217"/>
      <c r="AD101" s="217"/>
      <c r="AE101" s="217"/>
      <c r="AF101" s="217"/>
      <c r="AG101" s="217"/>
      <c r="AH101" s="217"/>
      <c r="AI101" s="217"/>
      <c r="AJ101" s="217"/>
      <c r="AK101" s="217"/>
      <c r="AL101" s="217"/>
      <c r="AM101" s="217"/>
      <c r="AN101" s="217"/>
      <c r="AO101" s="217"/>
      <c r="AP101" s="217"/>
      <c r="AQ101" s="217"/>
      <c r="AR101" s="217"/>
      <c r="AS101" s="217"/>
      <c r="AT101" s="217"/>
      <c r="AU101" s="217"/>
      <c r="AV101" s="217"/>
      <c r="AW101" s="217"/>
      <c r="AX101" s="217"/>
      <c r="AY101" s="217"/>
      <c r="AZ101" s="217"/>
      <c r="BA101" s="217"/>
      <c r="BB101" s="217"/>
      <c r="BC101" s="217"/>
      <c r="BD101" s="217"/>
      <c r="BE101" s="217"/>
      <c r="BF101" s="217">
        <f t="shared" si="11"/>
        <v>0</v>
      </c>
      <c r="BG101" s="217"/>
      <c r="BH101" s="217"/>
      <c r="BI101" s="217"/>
      <c r="BJ101" s="217"/>
      <c r="BK101" s="217"/>
      <c r="BL101" s="217"/>
      <c r="BM101" s="217"/>
      <c r="BN101" s="217"/>
      <c r="BO101" s="217"/>
      <c r="BP101" s="217"/>
      <c r="BQ101" s="217"/>
      <c r="BR101" s="217">
        <f t="shared" si="12"/>
        <v>0</v>
      </c>
      <c r="BS101" s="217">
        <f t="shared" si="13"/>
        <v>0</v>
      </c>
      <c r="BT101" s="203"/>
    </row>
    <row r="102" spans="1:72" ht="38.25" x14ac:dyDescent="0.2">
      <c r="A102" s="218"/>
      <c r="B102" s="219" t="s">
        <v>422</v>
      </c>
      <c r="C102" s="251"/>
      <c r="D102" s="221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2"/>
      <c r="AX102" s="222"/>
      <c r="AY102" s="222"/>
      <c r="AZ102" s="222"/>
      <c r="BA102" s="222"/>
      <c r="BB102" s="222"/>
      <c r="BC102" s="222"/>
      <c r="BD102" s="222"/>
      <c r="BE102" s="222"/>
      <c r="BF102" s="222">
        <f t="shared" si="11"/>
        <v>0</v>
      </c>
      <c r="BG102" s="222"/>
      <c r="BH102" s="222"/>
      <c r="BI102" s="222"/>
      <c r="BJ102" s="222"/>
      <c r="BK102" s="222"/>
      <c r="BL102" s="222"/>
      <c r="BM102" s="222"/>
      <c r="BN102" s="222"/>
      <c r="BO102" s="222"/>
      <c r="BP102" s="222"/>
      <c r="BQ102" s="222"/>
      <c r="BR102" s="222">
        <f t="shared" si="12"/>
        <v>0</v>
      </c>
      <c r="BS102" s="222">
        <f t="shared" si="13"/>
        <v>0</v>
      </c>
      <c r="BT102" s="203"/>
    </row>
    <row r="103" spans="1:72" ht="15" customHeight="1" x14ac:dyDescent="0.2">
      <c r="A103" s="223"/>
      <c r="B103" s="224" t="s">
        <v>358</v>
      </c>
      <c r="C103" s="225"/>
      <c r="D103" s="226"/>
      <c r="E103" s="227"/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  <c r="AA103" s="227"/>
      <c r="AB103" s="227"/>
      <c r="AC103" s="227"/>
      <c r="AD103" s="227"/>
      <c r="AE103" s="227"/>
      <c r="AF103" s="227"/>
      <c r="AG103" s="227"/>
      <c r="AH103" s="227"/>
      <c r="AI103" s="227"/>
      <c r="AJ103" s="227"/>
      <c r="AK103" s="227"/>
      <c r="AL103" s="227"/>
      <c r="AM103" s="227"/>
      <c r="AN103" s="227"/>
      <c r="AO103" s="227"/>
      <c r="AP103" s="227"/>
      <c r="AQ103" s="227"/>
      <c r="AR103" s="227"/>
      <c r="AS103" s="227"/>
      <c r="AT103" s="227"/>
      <c r="AU103" s="227"/>
      <c r="AV103" s="227"/>
      <c r="AW103" s="227"/>
      <c r="AX103" s="227"/>
      <c r="AY103" s="227"/>
      <c r="AZ103" s="227"/>
      <c r="BA103" s="227"/>
      <c r="BB103" s="227"/>
      <c r="BC103" s="227"/>
      <c r="BD103" s="227"/>
      <c r="BE103" s="227"/>
      <c r="BF103" s="227">
        <f t="shared" si="11"/>
        <v>0</v>
      </c>
      <c r="BG103" s="227"/>
      <c r="BH103" s="227"/>
      <c r="BI103" s="227"/>
      <c r="BJ103" s="227"/>
      <c r="BK103" s="227"/>
      <c r="BL103" s="227"/>
      <c r="BM103" s="227"/>
      <c r="BN103" s="227"/>
      <c r="BO103" s="227"/>
      <c r="BP103" s="227"/>
      <c r="BQ103" s="227"/>
      <c r="BR103" s="227">
        <f t="shared" si="12"/>
        <v>0</v>
      </c>
      <c r="BS103" s="227">
        <f t="shared" si="13"/>
        <v>0</v>
      </c>
      <c r="BT103" s="203"/>
    </row>
    <row r="104" spans="1:72" ht="15" customHeight="1" x14ac:dyDescent="0.2">
      <c r="A104" s="228"/>
      <c r="B104" s="229" t="s">
        <v>359</v>
      </c>
      <c r="C104" s="255"/>
      <c r="D104" s="231"/>
      <c r="E104" s="232"/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2"/>
      <c r="AX104" s="232"/>
      <c r="AY104" s="232"/>
      <c r="AZ104" s="232"/>
      <c r="BA104" s="232"/>
      <c r="BB104" s="232"/>
      <c r="BC104" s="232"/>
      <c r="BD104" s="232"/>
      <c r="BE104" s="232"/>
      <c r="BF104" s="232">
        <f t="shared" si="11"/>
        <v>0</v>
      </c>
      <c r="BG104" s="232"/>
      <c r="BH104" s="232"/>
      <c r="BI104" s="232"/>
      <c r="BJ104" s="232"/>
      <c r="BK104" s="232"/>
      <c r="BL104" s="232"/>
      <c r="BM104" s="232"/>
      <c r="BN104" s="232"/>
      <c r="BO104" s="232"/>
      <c r="BP104" s="232"/>
      <c r="BQ104" s="232"/>
      <c r="BR104" s="232">
        <f t="shared" si="12"/>
        <v>0</v>
      </c>
      <c r="BS104" s="232">
        <f t="shared" si="13"/>
        <v>0</v>
      </c>
      <c r="BT104" s="203"/>
    </row>
    <row r="105" spans="1:72" ht="191.25" customHeight="1" x14ac:dyDescent="0.2">
      <c r="A105" s="233"/>
      <c r="B105" s="234" t="s">
        <v>423</v>
      </c>
      <c r="C105" s="264"/>
      <c r="D105" s="236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7"/>
      <c r="S105" s="237"/>
      <c r="T105" s="237"/>
      <c r="U105" s="237"/>
      <c r="V105" s="237"/>
      <c r="W105" s="237"/>
      <c r="X105" s="237"/>
      <c r="Y105" s="237"/>
      <c r="Z105" s="237"/>
      <c r="AA105" s="237"/>
      <c r="AB105" s="237"/>
      <c r="AC105" s="237"/>
      <c r="AD105" s="237"/>
      <c r="AE105" s="237"/>
      <c r="AF105" s="237"/>
      <c r="AG105" s="237"/>
      <c r="AH105" s="237"/>
      <c r="AI105" s="237"/>
      <c r="AJ105" s="237"/>
      <c r="AK105" s="237"/>
      <c r="AL105" s="237"/>
      <c r="AM105" s="237"/>
      <c r="AN105" s="237"/>
      <c r="AO105" s="237"/>
      <c r="AP105" s="237"/>
      <c r="AQ105" s="237"/>
      <c r="AR105" s="237"/>
      <c r="AS105" s="237"/>
      <c r="AT105" s="237"/>
      <c r="AU105" s="237"/>
      <c r="AV105" s="237"/>
      <c r="AW105" s="237"/>
      <c r="AX105" s="237"/>
      <c r="AY105" s="237"/>
      <c r="AZ105" s="237"/>
      <c r="BA105" s="237"/>
      <c r="BB105" s="237"/>
      <c r="BC105" s="237"/>
      <c r="BD105" s="237"/>
      <c r="BE105" s="237"/>
      <c r="BF105" s="237">
        <f t="shared" si="11"/>
        <v>0</v>
      </c>
      <c r="BG105" s="237"/>
      <c r="BH105" s="237"/>
      <c r="BI105" s="237"/>
      <c r="BJ105" s="237"/>
      <c r="BK105" s="237"/>
      <c r="BL105" s="237"/>
      <c r="BM105" s="237"/>
      <c r="BN105" s="237"/>
      <c r="BO105" s="237"/>
      <c r="BP105" s="237"/>
      <c r="BQ105" s="237"/>
      <c r="BR105" s="237">
        <f t="shared" si="12"/>
        <v>0</v>
      </c>
      <c r="BS105" s="237">
        <f t="shared" si="13"/>
        <v>0</v>
      </c>
      <c r="BT105" s="203"/>
    </row>
    <row r="106" spans="1:72" ht="100.5" customHeight="1" x14ac:dyDescent="0.2">
      <c r="A106" s="238"/>
      <c r="B106" s="239" t="s">
        <v>363</v>
      </c>
      <c r="C106" s="265"/>
      <c r="D106" s="241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  <c r="AA106" s="242"/>
      <c r="AB106" s="242"/>
      <c r="AC106" s="242"/>
      <c r="AD106" s="242"/>
      <c r="AE106" s="242"/>
      <c r="AF106" s="242"/>
      <c r="AG106" s="242"/>
      <c r="AH106" s="242"/>
      <c r="AI106" s="242"/>
      <c r="AJ106" s="242"/>
      <c r="AK106" s="242"/>
      <c r="AL106" s="242"/>
      <c r="AM106" s="242"/>
      <c r="AN106" s="242"/>
      <c r="AO106" s="242"/>
      <c r="AP106" s="242"/>
      <c r="AQ106" s="242"/>
      <c r="AR106" s="242"/>
      <c r="AS106" s="242"/>
      <c r="AT106" s="242"/>
      <c r="AU106" s="242"/>
      <c r="AV106" s="242"/>
      <c r="AW106" s="242"/>
      <c r="AX106" s="242"/>
      <c r="AY106" s="242"/>
      <c r="AZ106" s="242"/>
      <c r="BA106" s="242"/>
      <c r="BB106" s="242"/>
      <c r="BC106" s="242"/>
      <c r="BD106" s="242"/>
      <c r="BE106" s="242"/>
      <c r="BF106" s="242">
        <f t="shared" si="11"/>
        <v>0</v>
      </c>
      <c r="BG106" s="242"/>
      <c r="BH106" s="242"/>
      <c r="BI106" s="242"/>
      <c r="BJ106" s="242"/>
      <c r="BK106" s="242"/>
      <c r="BL106" s="242"/>
      <c r="BM106" s="242"/>
      <c r="BN106" s="242"/>
      <c r="BO106" s="242"/>
      <c r="BP106" s="242"/>
      <c r="BQ106" s="242"/>
      <c r="BR106" s="242">
        <f t="shared" si="12"/>
        <v>0</v>
      </c>
      <c r="BS106" s="242">
        <f t="shared" si="13"/>
        <v>0</v>
      </c>
      <c r="BT106" s="203"/>
    </row>
    <row r="107" spans="1:72" ht="15.75" customHeight="1" x14ac:dyDescent="0.2">
      <c r="A107" s="243"/>
      <c r="B107" s="244" t="s">
        <v>365</v>
      </c>
      <c r="C107" s="266"/>
      <c r="D107" s="246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  <c r="AC107" s="247"/>
      <c r="AD107" s="247"/>
      <c r="AE107" s="247"/>
      <c r="AF107" s="247"/>
      <c r="AG107" s="247"/>
      <c r="AH107" s="247"/>
      <c r="AI107" s="247"/>
      <c r="AJ107" s="247"/>
      <c r="AK107" s="247"/>
      <c r="AL107" s="247"/>
      <c r="AM107" s="247"/>
      <c r="AN107" s="247"/>
      <c r="AO107" s="247"/>
      <c r="AP107" s="247"/>
      <c r="AQ107" s="247"/>
      <c r="AR107" s="247"/>
      <c r="AS107" s="247"/>
      <c r="AT107" s="247"/>
      <c r="AU107" s="247"/>
      <c r="AV107" s="247"/>
      <c r="AW107" s="247"/>
      <c r="AX107" s="247"/>
      <c r="AY107" s="247"/>
      <c r="AZ107" s="247"/>
      <c r="BA107" s="247"/>
      <c r="BB107" s="247"/>
      <c r="BC107" s="247"/>
      <c r="BD107" s="247"/>
      <c r="BE107" s="247"/>
      <c r="BF107" s="247">
        <f t="shared" si="11"/>
        <v>0</v>
      </c>
      <c r="BG107" s="247"/>
      <c r="BH107" s="247"/>
      <c r="BI107" s="247"/>
      <c r="BJ107" s="247"/>
      <c r="BK107" s="247"/>
      <c r="BL107" s="247"/>
      <c r="BM107" s="247"/>
      <c r="BN107" s="247"/>
      <c r="BO107" s="247"/>
      <c r="BP107" s="247"/>
      <c r="BQ107" s="247"/>
      <c r="BR107" s="247">
        <f t="shared" si="12"/>
        <v>0</v>
      </c>
      <c r="BS107" s="247">
        <f t="shared" si="13"/>
        <v>0</v>
      </c>
      <c r="BT107" s="203"/>
    </row>
    <row r="108" spans="1:72" ht="36" x14ac:dyDescent="0.2">
      <c r="A108" s="197" t="s">
        <v>424</v>
      </c>
      <c r="B108" s="198"/>
      <c r="C108" s="199"/>
      <c r="D108" s="200"/>
      <c r="E108" s="201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1"/>
      <c r="AB108" s="201"/>
      <c r="AC108" s="201"/>
      <c r="AD108" s="201"/>
      <c r="AE108" s="201"/>
      <c r="AF108" s="201"/>
      <c r="AG108" s="201"/>
      <c r="AH108" s="201"/>
      <c r="AI108" s="201"/>
      <c r="AJ108" s="201"/>
      <c r="AK108" s="201"/>
      <c r="AL108" s="201"/>
      <c r="AM108" s="201"/>
      <c r="AN108" s="201"/>
      <c r="AO108" s="201"/>
      <c r="AP108" s="201"/>
      <c r="AQ108" s="201"/>
      <c r="AR108" s="201"/>
      <c r="AS108" s="201"/>
      <c r="AT108" s="201"/>
      <c r="AU108" s="201"/>
      <c r="AV108" s="201"/>
      <c r="AW108" s="201"/>
      <c r="AX108" s="201"/>
      <c r="AY108" s="201"/>
      <c r="AZ108" s="201"/>
      <c r="BA108" s="201"/>
      <c r="BB108" s="201"/>
      <c r="BC108" s="201"/>
      <c r="BD108" s="201"/>
      <c r="BE108" s="201"/>
      <c r="BF108" s="201">
        <f t="shared" si="11"/>
        <v>0</v>
      </c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>
        <f t="shared" si="12"/>
        <v>0</v>
      </c>
      <c r="BS108" s="201">
        <f t="shared" si="13"/>
        <v>0</v>
      </c>
      <c r="BT108" s="203"/>
    </row>
    <row r="109" spans="1:72" ht="306" x14ac:dyDescent="0.2">
      <c r="A109" s="197" t="s">
        <v>425</v>
      </c>
      <c r="B109" s="198" t="s">
        <v>426</v>
      </c>
      <c r="C109" s="199"/>
      <c r="D109" s="200"/>
      <c r="E109" s="201"/>
      <c r="F109" s="201"/>
      <c r="G109" s="201">
        <v>1000000</v>
      </c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X109" s="201"/>
      <c r="Y109" s="201"/>
      <c r="Z109" s="201"/>
      <c r="AA109" s="201"/>
      <c r="AB109" s="201"/>
      <c r="AC109" s="201"/>
      <c r="AD109" s="201"/>
      <c r="AE109" s="201"/>
      <c r="AF109" s="201"/>
      <c r="AG109" s="201"/>
      <c r="AH109" s="201"/>
      <c r="AI109" s="201"/>
      <c r="AJ109" s="201"/>
      <c r="AK109" s="201"/>
      <c r="AL109" s="201"/>
      <c r="AM109" s="201"/>
      <c r="AN109" s="201"/>
      <c r="AO109" s="201"/>
      <c r="AP109" s="201"/>
      <c r="AQ109" s="201"/>
      <c r="AR109" s="201"/>
      <c r="AS109" s="201"/>
      <c r="AT109" s="201"/>
      <c r="AU109" s="201"/>
      <c r="AV109" s="201"/>
      <c r="AW109" s="201"/>
      <c r="AX109" s="201"/>
      <c r="AY109" s="201"/>
      <c r="AZ109" s="201"/>
      <c r="BA109" s="201"/>
      <c r="BB109" s="201"/>
      <c r="BC109" s="201"/>
      <c r="BD109" s="201"/>
      <c r="BE109" s="201"/>
      <c r="BF109" s="201">
        <f t="shared" si="11"/>
        <v>1000000</v>
      </c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>
        <f t="shared" si="12"/>
        <v>0</v>
      </c>
      <c r="BS109" s="201">
        <f t="shared" si="13"/>
        <v>1000000</v>
      </c>
      <c r="BT109" s="203">
        <f t="shared" ref="BT109:BT112" si="14">BS109</f>
        <v>1000000</v>
      </c>
    </row>
    <row r="110" spans="1:72" ht="25.5" x14ac:dyDescent="0.2">
      <c r="A110" s="197"/>
      <c r="B110" s="198" t="s">
        <v>427</v>
      </c>
      <c r="C110" s="207" t="s">
        <v>428</v>
      </c>
      <c r="D110" s="200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  <c r="AA110" s="201"/>
      <c r="AB110" s="201"/>
      <c r="AC110" s="201"/>
      <c r="AD110" s="201">
        <f>15000*5</f>
        <v>75000</v>
      </c>
      <c r="AE110" s="201"/>
      <c r="AF110" s="201"/>
      <c r="AG110" s="201"/>
      <c r="AH110" s="201"/>
      <c r="AI110" s="201"/>
      <c r="AJ110" s="201"/>
      <c r="AK110" s="201"/>
      <c r="AL110" s="201"/>
      <c r="AM110" s="201"/>
      <c r="AN110" s="201"/>
      <c r="AO110" s="201"/>
      <c r="AP110" s="201"/>
      <c r="AQ110" s="201"/>
      <c r="AR110" s="201"/>
      <c r="AS110" s="201"/>
      <c r="AT110" s="201"/>
      <c r="AU110" s="201"/>
      <c r="AV110" s="201"/>
      <c r="AW110" s="201"/>
      <c r="AX110" s="201"/>
      <c r="AY110" s="201"/>
      <c r="AZ110" s="201"/>
      <c r="BA110" s="201"/>
      <c r="BB110" s="201"/>
      <c r="BC110" s="201"/>
      <c r="BD110" s="201"/>
      <c r="BE110" s="201"/>
      <c r="BF110" s="201">
        <f t="shared" si="11"/>
        <v>75000</v>
      </c>
      <c r="BG110" s="201"/>
      <c r="BH110" s="201"/>
      <c r="BI110" s="201"/>
      <c r="BJ110" s="201"/>
      <c r="BK110" s="201"/>
      <c r="BL110" s="201"/>
      <c r="BM110" s="201"/>
      <c r="BN110" s="201"/>
      <c r="BO110" s="201"/>
      <c r="BP110" s="201"/>
      <c r="BQ110" s="201"/>
      <c r="BR110" s="201"/>
      <c r="BS110" s="201">
        <f t="shared" si="13"/>
        <v>75000</v>
      </c>
      <c r="BT110" s="203">
        <f t="shared" si="14"/>
        <v>75000</v>
      </c>
    </row>
    <row r="111" spans="1:72" ht="60" x14ac:dyDescent="0.2">
      <c r="A111" s="197" t="s">
        <v>429</v>
      </c>
      <c r="B111" s="198" t="s">
        <v>430</v>
      </c>
      <c r="C111" s="207" t="s">
        <v>431</v>
      </c>
      <c r="D111" s="200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>
        <v>24300</v>
      </c>
      <c r="T111" s="201"/>
      <c r="U111" s="201"/>
      <c r="V111" s="201"/>
      <c r="W111" s="201"/>
      <c r="X111" s="201"/>
      <c r="Y111" s="201"/>
      <c r="Z111" s="201"/>
      <c r="AA111" s="201"/>
      <c r="AB111" s="201"/>
      <c r="AC111" s="201"/>
      <c r="AD111" s="201"/>
      <c r="AE111" s="201"/>
      <c r="AF111" s="201"/>
      <c r="AG111" s="201"/>
      <c r="AH111" s="201"/>
      <c r="AI111" s="201"/>
      <c r="AJ111" s="201"/>
      <c r="AK111" s="201"/>
      <c r="AL111" s="201"/>
      <c r="AM111" s="201"/>
      <c r="AN111" s="201"/>
      <c r="AO111" s="201"/>
      <c r="AP111" s="201"/>
      <c r="AQ111" s="201"/>
      <c r="AR111" s="201"/>
      <c r="AS111" s="201"/>
      <c r="AT111" s="201"/>
      <c r="AU111" s="201"/>
      <c r="AV111" s="201"/>
      <c r="AW111" s="201"/>
      <c r="AX111" s="201"/>
      <c r="AY111" s="201"/>
      <c r="AZ111" s="201"/>
      <c r="BA111" s="201"/>
      <c r="BB111" s="201"/>
      <c r="BC111" s="201"/>
      <c r="BD111" s="201"/>
      <c r="BE111" s="201"/>
      <c r="BF111" s="201">
        <f t="shared" si="11"/>
        <v>24300</v>
      </c>
      <c r="BG111" s="201"/>
      <c r="BH111" s="201"/>
      <c r="BI111" s="201"/>
      <c r="BJ111" s="201"/>
      <c r="BK111" s="201"/>
      <c r="BL111" s="201"/>
      <c r="BM111" s="201"/>
      <c r="BN111" s="201"/>
      <c r="BO111" s="201"/>
      <c r="BP111" s="201"/>
      <c r="BQ111" s="201"/>
      <c r="BR111" s="201"/>
      <c r="BS111" s="201">
        <f t="shared" si="13"/>
        <v>24300</v>
      </c>
      <c r="BT111" s="203">
        <f t="shared" si="14"/>
        <v>24300</v>
      </c>
    </row>
    <row r="112" spans="1:72" ht="25.5" x14ac:dyDescent="0.2">
      <c r="A112" s="197" t="s">
        <v>432</v>
      </c>
      <c r="B112" s="198" t="s">
        <v>433</v>
      </c>
      <c r="C112" s="199"/>
      <c r="D112" s="200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201"/>
      <c r="AB112" s="201"/>
      <c r="AC112" s="201"/>
      <c r="AD112" s="201"/>
      <c r="AE112" s="201"/>
      <c r="AF112" s="201"/>
      <c r="AG112" s="201"/>
      <c r="AH112" s="201"/>
      <c r="AI112" s="201"/>
      <c r="AJ112" s="201"/>
      <c r="AK112" s="201"/>
      <c r="AL112" s="201"/>
      <c r="AM112" s="201"/>
      <c r="AN112" s="201"/>
      <c r="AO112" s="201"/>
      <c r="AP112" s="201"/>
      <c r="AQ112" s="201"/>
      <c r="AR112" s="201"/>
      <c r="AS112" s="201"/>
      <c r="AT112" s="201"/>
      <c r="AU112" s="201"/>
      <c r="AV112" s="201"/>
      <c r="AW112" s="201"/>
      <c r="AX112" s="201"/>
      <c r="AY112" s="201"/>
      <c r="AZ112" s="201"/>
      <c r="BA112" s="201"/>
      <c r="BB112" s="201"/>
      <c r="BC112" s="201"/>
      <c r="BD112" s="201"/>
      <c r="BE112" s="201"/>
      <c r="BF112" s="201"/>
      <c r="BG112" s="201"/>
      <c r="BH112" s="201"/>
      <c r="BI112" s="201"/>
      <c r="BJ112" s="201"/>
      <c r="BK112" s="201"/>
      <c r="BL112" s="201"/>
      <c r="BM112" s="201"/>
      <c r="BN112" s="201"/>
      <c r="BO112" s="201"/>
      <c r="BP112" s="201"/>
      <c r="BQ112" s="201"/>
      <c r="BR112" s="201"/>
      <c r="BS112" s="201">
        <f t="shared" si="13"/>
        <v>0</v>
      </c>
      <c r="BT112" s="203">
        <f t="shared" si="14"/>
        <v>0</v>
      </c>
    </row>
    <row r="113" spans="1:72" ht="24" x14ac:dyDescent="0.2">
      <c r="A113" s="197" t="s">
        <v>434</v>
      </c>
      <c r="B113" s="198" t="s">
        <v>435</v>
      </c>
      <c r="C113" s="199"/>
      <c r="D113" s="200"/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  <c r="AA113" s="201"/>
      <c r="AB113" s="201"/>
      <c r="AC113" s="201"/>
      <c r="AD113" s="201"/>
      <c r="AE113" s="201"/>
      <c r="AF113" s="201"/>
      <c r="AG113" s="201"/>
      <c r="AH113" s="201"/>
      <c r="AI113" s="201"/>
      <c r="AJ113" s="201"/>
      <c r="AK113" s="201"/>
      <c r="AL113" s="201"/>
      <c r="AM113" s="201"/>
      <c r="AN113" s="201"/>
      <c r="AO113" s="201"/>
      <c r="AP113" s="201"/>
      <c r="AQ113" s="201"/>
      <c r="AR113" s="201"/>
      <c r="AS113" s="201"/>
      <c r="AT113" s="201"/>
      <c r="AU113" s="201"/>
      <c r="AV113" s="201"/>
      <c r="AW113" s="201"/>
      <c r="AX113" s="201"/>
      <c r="AY113" s="201"/>
      <c r="AZ113" s="201"/>
      <c r="BA113" s="201"/>
      <c r="BB113" s="201"/>
      <c r="BC113" s="201"/>
      <c r="BD113" s="201"/>
      <c r="BE113" s="201"/>
      <c r="BF113" s="201">
        <f t="shared" ref="BF113:BF168" si="15">SUM(D113:BE113)</f>
        <v>0</v>
      </c>
      <c r="BG113" s="201"/>
      <c r="BH113" s="201"/>
      <c r="BI113" s="201"/>
      <c r="BJ113" s="201"/>
      <c r="BK113" s="201"/>
      <c r="BL113" s="201"/>
      <c r="BM113" s="201"/>
      <c r="BN113" s="201"/>
      <c r="BO113" s="201"/>
      <c r="BP113" s="201"/>
      <c r="BQ113" s="201"/>
      <c r="BR113" s="201">
        <f t="shared" ref="BR113:BR131" si="16">SUM(BG113:BQ113)</f>
        <v>0</v>
      </c>
      <c r="BS113" s="201">
        <f t="shared" si="13"/>
        <v>0</v>
      </c>
      <c r="BT113" s="203">
        <f>SUM(BS113:BS121)</f>
        <v>6400</v>
      </c>
    </row>
    <row r="114" spans="1:72" ht="15.75" customHeight="1" x14ac:dyDescent="0.2">
      <c r="A114" s="208"/>
      <c r="B114" s="209" t="s">
        <v>354</v>
      </c>
      <c r="C114" s="253" t="s">
        <v>383</v>
      </c>
      <c r="D114" s="211"/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212"/>
      <c r="AB114" s="212"/>
      <c r="AC114" s="212"/>
      <c r="AD114" s="212"/>
      <c r="AE114" s="212"/>
      <c r="AF114" s="212"/>
      <c r="AG114" s="212"/>
      <c r="AH114" s="212"/>
      <c r="AI114" s="212"/>
      <c r="AJ114" s="212"/>
      <c r="AK114" s="212"/>
      <c r="AL114" s="212"/>
      <c r="AM114" s="212"/>
      <c r="AN114" s="212"/>
      <c r="AO114" s="212"/>
      <c r="AP114" s="212"/>
      <c r="AQ114" s="212"/>
      <c r="AR114" s="212"/>
      <c r="AS114" s="212"/>
      <c r="AT114" s="212"/>
      <c r="AU114" s="212"/>
      <c r="AV114" s="212"/>
      <c r="AW114" s="212"/>
      <c r="AX114" s="212"/>
      <c r="AY114" s="212"/>
      <c r="AZ114" s="212"/>
      <c r="BA114" s="212"/>
      <c r="BB114" s="212"/>
      <c r="BC114" s="212"/>
      <c r="BD114" s="212"/>
      <c r="BE114" s="212"/>
      <c r="BF114" s="212">
        <f t="shared" si="15"/>
        <v>0</v>
      </c>
      <c r="BG114" s="212"/>
      <c r="BH114" s="212"/>
      <c r="BI114" s="212"/>
      <c r="BJ114" s="212"/>
      <c r="BK114" s="212"/>
      <c r="BL114" s="212"/>
      <c r="BM114" s="212"/>
      <c r="BN114" s="212"/>
      <c r="BO114" s="212"/>
      <c r="BP114" s="212"/>
      <c r="BQ114" s="212"/>
      <c r="BR114" s="212">
        <f t="shared" si="16"/>
        <v>0</v>
      </c>
      <c r="BS114" s="212">
        <f t="shared" si="13"/>
        <v>0</v>
      </c>
      <c r="BT114" s="203"/>
    </row>
    <row r="115" spans="1:72" x14ac:dyDescent="0.2">
      <c r="A115" s="213"/>
      <c r="B115" s="214" t="s">
        <v>376</v>
      </c>
      <c r="C115" s="248" t="s">
        <v>383</v>
      </c>
      <c r="D115" s="216"/>
      <c r="E115" s="217"/>
      <c r="F115" s="217">
        <v>6400</v>
      </c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H115" s="217"/>
      <c r="AI115" s="217"/>
      <c r="AJ115" s="217"/>
      <c r="AK115" s="217"/>
      <c r="AL115" s="217"/>
      <c r="AM115" s="217"/>
      <c r="AN115" s="217"/>
      <c r="AO115" s="217"/>
      <c r="AP115" s="217"/>
      <c r="AQ115" s="217"/>
      <c r="AR115" s="217"/>
      <c r="AS115" s="217"/>
      <c r="AT115" s="217"/>
      <c r="AU115" s="217"/>
      <c r="AV115" s="217"/>
      <c r="AW115" s="217"/>
      <c r="AX115" s="217"/>
      <c r="AY115" s="217"/>
      <c r="AZ115" s="217"/>
      <c r="BA115" s="217"/>
      <c r="BB115" s="217"/>
      <c r="BC115" s="217"/>
      <c r="BD115" s="217"/>
      <c r="BE115" s="217"/>
      <c r="BF115" s="217">
        <f t="shared" si="15"/>
        <v>6400</v>
      </c>
      <c r="BG115" s="217"/>
      <c r="BH115" s="217"/>
      <c r="BI115" s="217"/>
      <c r="BJ115" s="217"/>
      <c r="BK115" s="217"/>
      <c r="BL115" s="217"/>
      <c r="BM115" s="217"/>
      <c r="BN115" s="217"/>
      <c r="BO115" s="217"/>
      <c r="BP115" s="217"/>
      <c r="BQ115" s="217"/>
      <c r="BR115" s="217">
        <f t="shared" si="16"/>
        <v>0</v>
      </c>
      <c r="BS115" s="217">
        <f t="shared" si="13"/>
        <v>6400</v>
      </c>
      <c r="BT115" s="203"/>
    </row>
    <row r="116" spans="1:72" ht="15" customHeight="1" x14ac:dyDescent="0.2">
      <c r="A116" s="218"/>
      <c r="B116" s="219" t="s">
        <v>357</v>
      </c>
      <c r="C116" s="220"/>
      <c r="D116" s="221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>
        <f t="shared" si="15"/>
        <v>0</v>
      </c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>
        <f t="shared" si="16"/>
        <v>0</v>
      </c>
      <c r="BS116" s="222">
        <f t="shared" si="13"/>
        <v>0</v>
      </c>
      <c r="BT116" s="203"/>
    </row>
    <row r="117" spans="1:72" ht="15" customHeight="1" x14ac:dyDescent="0.2">
      <c r="A117" s="223"/>
      <c r="B117" s="224" t="s">
        <v>358</v>
      </c>
      <c r="C117" s="225"/>
      <c r="D117" s="226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  <c r="AA117" s="227"/>
      <c r="AB117" s="227"/>
      <c r="AC117" s="227"/>
      <c r="AD117" s="227"/>
      <c r="AE117" s="227"/>
      <c r="AF117" s="227"/>
      <c r="AG117" s="227"/>
      <c r="AH117" s="227"/>
      <c r="AI117" s="227"/>
      <c r="AJ117" s="227"/>
      <c r="AK117" s="227"/>
      <c r="AL117" s="227"/>
      <c r="AM117" s="227"/>
      <c r="AN117" s="227"/>
      <c r="AO117" s="227"/>
      <c r="AP117" s="227"/>
      <c r="AQ117" s="227"/>
      <c r="AR117" s="227"/>
      <c r="AS117" s="227"/>
      <c r="AT117" s="227"/>
      <c r="AU117" s="227"/>
      <c r="AV117" s="227"/>
      <c r="AW117" s="227"/>
      <c r="AX117" s="227"/>
      <c r="AY117" s="227"/>
      <c r="AZ117" s="227"/>
      <c r="BA117" s="227"/>
      <c r="BB117" s="227"/>
      <c r="BC117" s="227"/>
      <c r="BD117" s="227"/>
      <c r="BE117" s="227"/>
      <c r="BF117" s="227">
        <f t="shared" si="15"/>
        <v>0</v>
      </c>
      <c r="BG117" s="227"/>
      <c r="BH117" s="227"/>
      <c r="BI117" s="227"/>
      <c r="BJ117" s="227"/>
      <c r="BK117" s="227"/>
      <c r="BL117" s="227"/>
      <c r="BM117" s="227"/>
      <c r="BN117" s="227"/>
      <c r="BO117" s="227"/>
      <c r="BP117" s="227"/>
      <c r="BQ117" s="227"/>
      <c r="BR117" s="227">
        <f t="shared" si="16"/>
        <v>0</v>
      </c>
      <c r="BS117" s="227">
        <f t="shared" si="13"/>
        <v>0</v>
      </c>
      <c r="BT117" s="203"/>
    </row>
    <row r="118" spans="1:72" ht="15" customHeight="1" x14ac:dyDescent="0.2">
      <c r="A118" s="228"/>
      <c r="B118" s="229" t="s">
        <v>359</v>
      </c>
      <c r="C118" s="255" t="s">
        <v>383</v>
      </c>
      <c r="D118" s="231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2"/>
      <c r="AX118" s="232"/>
      <c r="AY118" s="232"/>
      <c r="AZ118" s="232"/>
      <c r="BA118" s="232"/>
      <c r="BB118" s="232"/>
      <c r="BC118" s="232"/>
      <c r="BD118" s="232"/>
      <c r="BE118" s="232"/>
      <c r="BF118" s="232">
        <f t="shared" si="15"/>
        <v>0</v>
      </c>
      <c r="BG118" s="232"/>
      <c r="BH118" s="232"/>
      <c r="BI118" s="232"/>
      <c r="BJ118" s="232"/>
      <c r="BK118" s="232"/>
      <c r="BL118" s="232"/>
      <c r="BM118" s="232"/>
      <c r="BN118" s="232"/>
      <c r="BO118" s="232"/>
      <c r="BP118" s="232"/>
      <c r="BQ118" s="232"/>
      <c r="BR118" s="232">
        <f t="shared" si="16"/>
        <v>0</v>
      </c>
      <c r="BS118" s="232">
        <f t="shared" si="13"/>
        <v>0</v>
      </c>
      <c r="BT118" s="203"/>
    </row>
    <row r="119" spans="1:72" ht="15" customHeight="1" x14ac:dyDescent="0.2">
      <c r="A119" s="233"/>
      <c r="B119" s="234" t="s">
        <v>381</v>
      </c>
      <c r="C119" s="235"/>
      <c r="D119" s="236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7"/>
      <c r="X119" s="237"/>
      <c r="Y119" s="237"/>
      <c r="Z119" s="237"/>
      <c r="AA119" s="237"/>
      <c r="AB119" s="237"/>
      <c r="AC119" s="237"/>
      <c r="AD119" s="237"/>
      <c r="AE119" s="237"/>
      <c r="AF119" s="237"/>
      <c r="AG119" s="237"/>
      <c r="AH119" s="237"/>
      <c r="AI119" s="237"/>
      <c r="AJ119" s="237"/>
      <c r="AK119" s="237"/>
      <c r="AL119" s="237"/>
      <c r="AM119" s="237"/>
      <c r="AN119" s="237"/>
      <c r="AO119" s="237"/>
      <c r="AP119" s="237"/>
      <c r="AQ119" s="237"/>
      <c r="AR119" s="237"/>
      <c r="AS119" s="237"/>
      <c r="AT119" s="237"/>
      <c r="AU119" s="237"/>
      <c r="AV119" s="237"/>
      <c r="AW119" s="237"/>
      <c r="AX119" s="237"/>
      <c r="AY119" s="237"/>
      <c r="AZ119" s="237"/>
      <c r="BA119" s="237"/>
      <c r="BB119" s="237"/>
      <c r="BC119" s="237"/>
      <c r="BD119" s="237"/>
      <c r="BE119" s="237"/>
      <c r="BF119" s="237">
        <f t="shared" si="15"/>
        <v>0</v>
      </c>
      <c r="BG119" s="237"/>
      <c r="BH119" s="237"/>
      <c r="BI119" s="237"/>
      <c r="BJ119" s="237"/>
      <c r="BK119" s="237"/>
      <c r="BL119" s="237"/>
      <c r="BM119" s="237"/>
      <c r="BN119" s="237"/>
      <c r="BO119" s="237"/>
      <c r="BP119" s="237"/>
      <c r="BQ119" s="237"/>
      <c r="BR119" s="237">
        <f t="shared" si="16"/>
        <v>0</v>
      </c>
      <c r="BS119" s="237">
        <f t="shared" si="13"/>
        <v>0</v>
      </c>
      <c r="BT119" s="203"/>
    </row>
    <row r="120" spans="1:72" ht="15" customHeight="1" x14ac:dyDescent="0.2">
      <c r="A120" s="238"/>
      <c r="B120" s="239" t="s">
        <v>363</v>
      </c>
      <c r="C120" s="240"/>
      <c r="D120" s="241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242"/>
      <c r="X120" s="242"/>
      <c r="Y120" s="242"/>
      <c r="Z120" s="242"/>
      <c r="AA120" s="242"/>
      <c r="AB120" s="242"/>
      <c r="AC120" s="242"/>
      <c r="AD120" s="242"/>
      <c r="AE120" s="242"/>
      <c r="AF120" s="242"/>
      <c r="AG120" s="242"/>
      <c r="AH120" s="242"/>
      <c r="AI120" s="242"/>
      <c r="AJ120" s="242"/>
      <c r="AK120" s="242"/>
      <c r="AL120" s="242"/>
      <c r="AM120" s="242"/>
      <c r="AN120" s="242"/>
      <c r="AO120" s="242"/>
      <c r="AP120" s="242"/>
      <c r="AQ120" s="242"/>
      <c r="AR120" s="242"/>
      <c r="AS120" s="242"/>
      <c r="AT120" s="242"/>
      <c r="AU120" s="242"/>
      <c r="AV120" s="242"/>
      <c r="AW120" s="242"/>
      <c r="AX120" s="242"/>
      <c r="AY120" s="242"/>
      <c r="AZ120" s="242"/>
      <c r="BA120" s="242"/>
      <c r="BB120" s="242"/>
      <c r="BC120" s="242"/>
      <c r="BD120" s="242"/>
      <c r="BE120" s="242"/>
      <c r="BF120" s="242">
        <f t="shared" si="15"/>
        <v>0</v>
      </c>
      <c r="BG120" s="242"/>
      <c r="BH120" s="242"/>
      <c r="BI120" s="242"/>
      <c r="BJ120" s="242"/>
      <c r="BK120" s="242"/>
      <c r="BL120" s="242"/>
      <c r="BM120" s="242"/>
      <c r="BN120" s="242"/>
      <c r="BO120" s="242"/>
      <c r="BP120" s="242"/>
      <c r="BQ120" s="242"/>
      <c r="BR120" s="242">
        <f t="shared" si="16"/>
        <v>0</v>
      </c>
      <c r="BS120" s="242">
        <f t="shared" si="13"/>
        <v>0</v>
      </c>
      <c r="BT120" s="203"/>
    </row>
    <row r="121" spans="1:72" ht="15" customHeight="1" x14ac:dyDescent="0.2">
      <c r="A121" s="243"/>
      <c r="B121" s="244" t="s">
        <v>365</v>
      </c>
      <c r="C121" s="245"/>
      <c r="D121" s="246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>
        <f t="shared" si="15"/>
        <v>0</v>
      </c>
      <c r="BG121" s="247"/>
      <c r="BH121" s="247"/>
      <c r="BI121" s="247"/>
      <c r="BJ121" s="247"/>
      <c r="BK121" s="247"/>
      <c r="BL121" s="247"/>
      <c r="BM121" s="247"/>
      <c r="BN121" s="247"/>
      <c r="BO121" s="247"/>
      <c r="BP121" s="247"/>
      <c r="BQ121" s="247"/>
      <c r="BR121" s="247">
        <f t="shared" si="16"/>
        <v>0</v>
      </c>
      <c r="BS121" s="247">
        <f t="shared" si="13"/>
        <v>0</v>
      </c>
      <c r="BT121" s="203"/>
    </row>
    <row r="122" spans="1:72" ht="105" x14ac:dyDescent="0.2">
      <c r="A122" s="197" t="s">
        <v>434</v>
      </c>
      <c r="B122" s="198" t="s">
        <v>436</v>
      </c>
      <c r="C122" s="207" t="s">
        <v>437</v>
      </c>
      <c r="D122" s="200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>
        <f>807*300</f>
        <v>242100</v>
      </c>
      <c r="S122" s="201"/>
      <c r="T122" s="201"/>
      <c r="U122" s="201"/>
      <c r="V122" s="201"/>
      <c r="W122" s="201"/>
      <c r="X122" s="201"/>
      <c r="Y122" s="201"/>
      <c r="Z122" s="201"/>
      <c r="AA122" s="202">
        <f>807*300</f>
        <v>242100</v>
      </c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/>
      <c r="AO122" s="201"/>
      <c r="AP122" s="201"/>
      <c r="AQ122" s="201"/>
      <c r="AR122" s="201"/>
      <c r="AS122" s="201"/>
      <c r="AT122" s="201"/>
      <c r="AU122" s="201"/>
      <c r="AV122" s="201"/>
      <c r="AW122" s="201"/>
      <c r="AX122" s="201"/>
      <c r="AY122" s="201"/>
      <c r="AZ122" s="201"/>
      <c r="BA122" s="201"/>
      <c r="BB122" s="201"/>
      <c r="BC122" s="201"/>
      <c r="BD122" s="201"/>
      <c r="BE122" s="201"/>
      <c r="BF122" s="201">
        <f t="shared" si="15"/>
        <v>484200</v>
      </c>
      <c r="BG122" s="201"/>
      <c r="BH122" s="201"/>
      <c r="BI122" s="201"/>
      <c r="BJ122" s="201"/>
      <c r="BK122" s="201"/>
      <c r="BL122" s="201"/>
      <c r="BM122" s="201"/>
      <c r="BN122" s="201"/>
      <c r="BO122" s="201"/>
      <c r="BP122" s="201"/>
      <c r="BQ122" s="201"/>
      <c r="BR122" s="201">
        <f t="shared" si="16"/>
        <v>0</v>
      </c>
      <c r="BS122" s="201">
        <f t="shared" si="13"/>
        <v>484200</v>
      </c>
      <c r="BT122" s="203">
        <f>SUM(BS122:BS130)</f>
        <v>720900</v>
      </c>
    </row>
    <row r="123" spans="1:72" ht="165" x14ac:dyDescent="0.2">
      <c r="A123" s="208"/>
      <c r="B123" s="209" t="s">
        <v>354</v>
      </c>
      <c r="C123" s="210" t="s">
        <v>438</v>
      </c>
      <c r="D123" s="211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>
        <f>15900+3000</f>
        <v>18900</v>
      </c>
      <c r="S123" s="212"/>
      <c r="T123" s="212"/>
      <c r="U123" s="212"/>
      <c r="V123" s="212"/>
      <c r="W123" s="212"/>
      <c r="X123" s="212"/>
      <c r="Y123" s="212"/>
      <c r="Z123" s="212"/>
      <c r="AA123" s="212">
        <f>15900+3000</f>
        <v>18900</v>
      </c>
      <c r="AB123" s="212"/>
      <c r="AC123" s="212"/>
      <c r="AD123" s="212"/>
      <c r="AE123" s="212"/>
      <c r="AF123" s="212"/>
      <c r="AG123" s="212"/>
      <c r="AH123" s="212"/>
      <c r="AI123" s="212"/>
      <c r="AJ123" s="212"/>
      <c r="AK123" s="212"/>
      <c r="AL123" s="212"/>
      <c r="AM123" s="212"/>
      <c r="AN123" s="212"/>
      <c r="AO123" s="212"/>
      <c r="AP123" s="212"/>
      <c r="AQ123" s="212"/>
      <c r="AR123" s="212"/>
      <c r="AS123" s="212"/>
      <c r="AT123" s="212"/>
      <c r="AU123" s="212"/>
      <c r="AV123" s="212"/>
      <c r="AW123" s="212"/>
      <c r="AX123" s="212"/>
      <c r="AY123" s="212"/>
      <c r="AZ123" s="212"/>
      <c r="BA123" s="212"/>
      <c r="BB123" s="212"/>
      <c r="BC123" s="212"/>
      <c r="BD123" s="212"/>
      <c r="BE123" s="212"/>
      <c r="BF123" s="212">
        <f t="shared" si="15"/>
        <v>37800</v>
      </c>
      <c r="BG123" s="212"/>
      <c r="BH123" s="212"/>
      <c r="BI123" s="212"/>
      <c r="BJ123" s="212"/>
      <c r="BK123" s="212"/>
      <c r="BL123" s="212"/>
      <c r="BM123" s="212"/>
      <c r="BN123" s="212"/>
      <c r="BO123" s="212"/>
      <c r="BP123" s="212"/>
      <c r="BQ123" s="212"/>
      <c r="BR123" s="212">
        <f t="shared" si="16"/>
        <v>0</v>
      </c>
      <c r="BS123" s="212">
        <f t="shared" si="13"/>
        <v>37800</v>
      </c>
      <c r="BT123" s="203"/>
    </row>
    <row r="124" spans="1:72" ht="165" x14ac:dyDescent="0.2">
      <c r="A124" s="213"/>
      <c r="B124" s="214" t="s">
        <v>376</v>
      </c>
      <c r="C124" s="248" t="s">
        <v>439</v>
      </c>
      <c r="D124" s="216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>
        <f>14100+3000</f>
        <v>17100</v>
      </c>
      <c r="S124" s="217"/>
      <c r="T124" s="217"/>
      <c r="U124" s="217"/>
      <c r="V124" s="217"/>
      <c r="W124" s="217"/>
      <c r="X124" s="217"/>
      <c r="Y124" s="217"/>
      <c r="Z124" s="217"/>
      <c r="AA124" s="217">
        <f>14100+3000</f>
        <v>17100</v>
      </c>
      <c r="AB124" s="217"/>
      <c r="AC124" s="217"/>
      <c r="AD124" s="217"/>
      <c r="AE124" s="217"/>
      <c r="AF124" s="217"/>
      <c r="AG124" s="217"/>
      <c r="AH124" s="217"/>
      <c r="AI124" s="217"/>
      <c r="AJ124" s="217"/>
      <c r="AK124" s="217"/>
      <c r="AL124" s="217"/>
      <c r="AM124" s="217"/>
      <c r="AN124" s="217"/>
      <c r="AO124" s="217"/>
      <c r="AP124" s="217"/>
      <c r="AQ124" s="217"/>
      <c r="AR124" s="217"/>
      <c r="AS124" s="217"/>
      <c r="AT124" s="217"/>
      <c r="AU124" s="217"/>
      <c r="AV124" s="217"/>
      <c r="AW124" s="217"/>
      <c r="AX124" s="217"/>
      <c r="AY124" s="217"/>
      <c r="AZ124" s="217"/>
      <c r="BA124" s="217"/>
      <c r="BB124" s="217"/>
      <c r="BC124" s="217"/>
      <c r="BD124" s="217"/>
      <c r="BE124" s="217"/>
      <c r="BF124" s="217">
        <f t="shared" si="15"/>
        <v>34200</v>
      </c>
      <c r="BG124" s="217"/>
      <c r="BH124" s="217"/>
      <c r="BI124" s="217"/>
      <c r="BJ124" s="217"/>
      <c r="BK124" s="217"/>
      <c r="BL124" s="217"/>
      <c r="BM124" s="217"/>
      <c r="BN124" s="217"/>
      <c r="BO124" s="217"/>
      <c r="BP124" s="217"/>
      <c r="BQ124" s="217"/>
      <c r="BR124" s="217">
        <f t="shared" si="16"/>
        <v>0</v>
      </c>
      <c r="BS124" s="217">
        <f t="shared" si="13"/>
        <v>34200</v>
      </c>
      <c r="BT124" s="203"/>
    </row>
    <row r="125" spans="1:72" ht="165" x14ac:dyDescent="0.2">
      <c r="A125" s="218"/>
      <c r="B125" s="219" t="s">
        <v>357</v>
      </c>
      <c r="C125" s="220" t="s">
        <v>440</v>
      </c>
      <c r="D125" s="221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>
        <f>24600+3000</f>
        <v>27600</v>
      </c>
      <c r="S125" s="222"/>
      <c r="T125" s="222"/>
      <c r="U125" s="222"/>
      <c r="V125" s="222"/>
      <c r="W125" s="222"/>
      <c r="X125" s="222"/>
      <c r="Y125" s="222"/>
      <c r="Z125" s="222"/>
      <c r="AA125" s="222">
        <f>24600+3000</f>
        <v>27600</v>
      </c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>
        <f t="shared" si="15"/>
        <v>55200</v>
      </c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>
        <f t="shared" si="16"/>
        <v>0</v>
      </c>
      <c r="BS125" s="222">
        <f t="shared" si="13"/>
        <v>55200</v>
      </c>
      <c r="BT125" s="203"/>
    </row>
    <row r="126" spans="1:72" ht="135" x14ac:dyDescent="0.2">
      <c r="A126" s="223"/>
      <c r="B126" s="224" t="s">
        <v>358</v>
      </c>
      <c r="C126" s="267" t="s">
        <v>441</v>
      </c>
      <c r="D126" s="226"/>
      <c r="E126" s="227"/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  <c r="AA126" s="227">
        <f>7500+3000</f>
        <v>10500</v>
      </c>
      <c r="AB126" s="227"/>
      <c r="AC126" s="227"/>
      <c r="AD126" s="227"/>
      <c r="AE126" s="227"/>
      <c r="AF126" s="227"/>
      <c r="AG126" s="227"/>
      <c r="AH126" s="227"/>
      <c r="AI126" s="227"/>
      <c r="AJ126" s="227"/>
      <c r="AK126" s="227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27"/>
      <c r="AW126" s="227"/>
      <c r="AX126" s="227"/>
      <c r="AY126" s="227"/>
      <c r="AZ126" s="227"/>
      <c r="BA126" s="227"/>
      <c r="BB126" s="227"/>
      <c r="BC126" s="227"/>
      <c r="BD126" s="227"/>
      <c r="BE126" s="227"/>
      <c r="BF126" s="227">
        <f t="shared" si="15"/>
        <v>10500</v>
      </c>
      <c r="BG126" s="227"/>
      <c r="BH126" s="227"/>
      <c r="BI126" s="227"/>
      <c r="BJ126" s="227"/>
      <c r="BK126" s="227"/>
      <c r="BL126" s="227"/>
      <c r="BM126" s="227"/>
      <c r="BN126" s="227"/>
      <c r="BO126" s="227"/>
      <c r="BP126" s="227"/>
      <c r="BQ126" s="227"/>
      <c r="BR126" s="227">
        <f t="shared" si="16"/>
        <v>0</v>
      </c>
      <c r="BS126" s="227">
        <f t="shared" si="13"/>
        <v>10500</v>
      </c>
      <c r="BT126" s="203"/>
    </row>
    <row r="127" spans="1:72" ht="165" x14ac:dyDescent="0.2">
      <c r="A127" s="228"/>
      <c r="B127" s="229" t="s">
        <v>359</v>
      </c>
      <c r="C127" s="230" t="s">
        <v>442</v>
      </c>
      <c r="D127" s="231"/>
      <c r="E127" s="232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>
        <f>22200+3000</f>
        <v>25200</v>
      </c>
      <c r="S127" s="232"/>
      <c r="T127" s="232"/>
      <c r="U127" s="232"/>
      <c r="V127" s="232"/>
      <c r="W127" s="232"/>
      <c r="X127" s="232"/>
      <c r="Y127" s="232"/>
      <c r="Z127" s="232"/>
      <c r="AA127" s="232">
        <f>22200+3000</f>
        <v>25200</v>
      </c>
      <c r="AB127" s="232"/>
      <c r="AC127" s="232"/>
      <c r="AD127" s="232"/>
      <c r="AE127" s="232"/>
      <c r="AF127" s="232"/>
      <c r="AG127" s="232"/>
      <c r="AH127" s="232"/>
      <c r="AI127" s="232"/>
      <c r="AJ127" s="232"/>
      <c r="AK127" s="232"/>
      <c r="AL127" s="232"/>
      <c r="AM127" s="232"/>
      <c r="AN127" s="232"/>
      <c r="AO127" s="232"/>
      <c r="AP127" s="232"/>
      <c r="AQ127" s="232"/>
      <c r="AR127" s="232"/>
      <c r="AS127" s="232"/>
      <c r="AT127" s="232"/>
      <c r="AU127" s="232"/>
      <c r="AV127" s="232"/>
      <c r="AW127" s="232"/>
      <c r="AX127" s="232"/>
      <c r="AY127" s="232"/>
      <c r="AZ127" s="232"/>
      <c r="BA127" s="232"/>
      <c r="BB127" s="232"/>
      <c r="BC127" s="232"/>
      <c r="BD127" s="232"/>
      <c r="BE127" s="232"/>
      <c r="BF127" s="232">
        <f t="shared" si="15"/>
        <v>50400</v>
      </c>
      <c r="BG127" s="232"/>
      <c r="BH127" s="232"/>
      <c r="BI127" s="232"/>
      <c r="BJ127" s="232"/>
      <c r="BK127" s="232"/>
      <c r="BL127" s="232"/>
      <c r="BM127" s="232"/>
      <c r="BN127" s="232"/>
      <c r="BO127" s="232"/>
      <c r="BP127" s="232"/>
      <c r="BQ127" s="232"/>
      <c r="BR127" s="232">
        <f t="shared" si="16"/>
        <v>0</v>
      </c>
      <c r="BS127" s="232">
        <f t="shared" si="13"/>
        <v>50400</v>
      </c>
      <c r="BT127" s="203"/>
    </row>
    <row r="128" spans="1:72" ht="135" x14ac:dyDescent="0.2">
      <c r="A128" s="233"/>
      <c r="B128" s="234" t="s">
        <v>381</v>
      </c>
      <c r="C128" s="235" t="s">
        <v>443</v>
      </c>
      <c r="D128" s="236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  <c r="U128" s="237"/>
      <c r="V128" s="237"/>
      <c r="W128" s="237"/>
      <c r="X128" s="237"/>
      <c r="Y128" s="237"/>
      <c r="Z128" s="237"/>
      <c r="AA128" s="237">
        <v>12000</v>
      </c>
      <c r="AB128" s="237"/>
      <c r="AC128" s="237"/>
      <c r="AD128" s="237"/>
      <c r="AE128" s="237"/>
      <c r="AF128" s="237"/>
      <c r="AG128" s="237"/>
      <c r="AH128" s="237"/>
      <c r="AI128" s="237"/>
      <c r="AJ128" s="237"/>
      <c r="AK128" s="237"/>
      <c r="AL128" s="237"/>
      <c r="AM128" s="237"/>
      <c r="AN128" s="237"/>
      <c r="AO128" s="237"/>
      <c r="AP128" s="237"/>
      <c r="AQ128" s="237"/>
      <c r="AR128" s="237"/>
      <c r="AS128" s="237"/>
      <c r="AT128" s="237"/>
      <c r="AU128" s="237"/>
      <c r="AV128" s="237"/>
      <c r="AW128" s="237"/>
      <c r="AX128" s="237"/>
      <c r="AY128" s="237"/>
      <c r="AZ128" s="237"/>
      <c r="BA128" s="237"/>
      <c r="BB128" s="237"/>
      <c r="BC128" s="237"/>
      <c r="BD128" s="237"/>
      <c r="BE128" s="237"/>
      <c r="BF128" s="237">
        <f t="shared" si="15"/>
        <v>12000</v>
      </c>
      <c r="BG128" s="237"/>
      <c r="BH128" s="237"/>
      <c r="BI128" s="237"/>
      <c r="BJ128" s="237"/>
      <c r="BK128" s="237"/>
      <c r="BL128" s="237"/>
      <c r="BM128" s="237"/>
      <c r="BN128" s="237"/>
      <c r="BO128" s="237"/>
      <c r="BP128" s="237"/>
      <c r="BQ128" s="237"/>
      <c r="BR128" s="237">
        <f t="shared" si="16"/>
        <v>0</v>
      </c>
      <c r="BS128" s="237">
        <f t="shared" si="13"/>
        <v>12000</v>
      </c>
      <c r="BT128" s="203"/>
    </row>
    <row r="129" spans="1:72" ht="135" x14ac:dyDescent="0.2">
      <c r="A129" s="238"/>
      <c r="B129" s="239" t="s">
        <v>363</v>
      </c>
      <c r="C129" s="268" t="s">
        <v>444</v>
      </c>
      <c r="D129" s="241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  <c r="U129" s="242"/>
      <c r="V129" s="242"/>
      <c r="W129" s="242"/>
      <c r="X129" s="242"/>
      <c r="Y129" s="242"/>
      <c r="Z129" s="242"/>
      <c r="AA129" s="242">
        <f>6600+3000</f>
        <v>9600</v>
      </c>
      <c r="AB129" s="242"/>
      <c r="AC129" s="242"/>
      <c r="AD129" s="242"/>
      <c r="AE129" s="242"/>
      <c r="AF129" s="242"/>
      <c r="AG129" s="242"/>
      <c r="AH129" s="242"/>
      <c r="AI129" s="242"/>
      <c r="AJ129" s="242"/>
      <c r="AK129" s="242"/>
      <c r="AL129" s="242"/>
      <c r="AM129" s="242"/>
      <c r="AN129" s="242"/>
      <c r="AO129" s="242"/>
      <c r="AP129" s="242"/>
      <c r="AQ129" s="242"/>
      <c r="AR129" s="242"/>
      <c r="AS129" s="242"/>
      <c r="AT129" s="242"/>
      <c r="AU129" s="242"/>
      <c r="AV129" s="242"/>
      <c r="AW129" s="242"/>
      <c r="AX129" s="242"/>
      <c r="AY129" s="242"/>
      <c r="AZ129" s="242"/>
      <c r="BA129" s="242"/>
      <c r="BB129" s="242"/>
      <c r="BC129" s="242"/>
      <c r="BD129" s="242"/>
      <c r="BE129" s="242"/>
      <c r="BF129" s="242">
        <f t="shared" si="15"/>
        <v>9600</v>
      </c>
      <c r="BG129" s="242"/>
      <c r="BH129" s="242"/>
      <c r="BI129" s="242"/>
      <c r="BJ129" s="242"/>
      <c r="BK129" s="242"/>
      <c r="BL129" s="242"/>
      <c r="BM129" s="242"/>
      <c r="BN129" s="242"/>
      <c r="BO129" s="242"/>
      <c r="BP129" s="242"/>
      <c r="BQ129" s="242"/>
      <c r="BR129" s="242">
        <f t="shared" si="16"/>
        <v>0</v>
      </c>
      <c r="BS129" s="242">
        <f t="shared" si="13"/>
        <v>9600</v>
      </c>
      <c r="BT129" s="203"/>
    </row>
    <row r="130" spans="1:72" ht="165" x14ac:dyDescent="0.2">
      <c r="A130" s="243"/>
      <c r="B130" s="244" t="s">
        <v>365</v>
      </c>
      <c r="C130" s="245" t="s">
        <v>445</v>
      </c>
      <c r="D130" s="246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>
        <f>10500+3000</f>
        <v>13500</v>
      </c>
      <c r="S130" s="247"/>
      <c r="T130" s="247"/>
      <c r="U130" s="247"/>
      <c r="V130" s="247"/>
      <c r="W130" s="247"/>
      <c r="X130" s="247"/>
      <c r="Y130" s="247"/>
      <c r="Z130" s="247"/>
      <c r="AA130" s="247">
        <f>10500+3000</f>
        <v>13500</v>
      </c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>
        <f t="shared" si="15"/>
        <v>27000</v>
      </c>
      <c r="BG130" s="247"/>
      <c r="BH130" s="247"/>
      <c r="BI130" s="247"/>
      <c r="BJ130" s="247"/>
      <c r="BK130" s="247"/>
      <c r="BL130" s="247"/>
      <c r="BM130" s="247"/>
      <c r="BN130" s="247"/>
      <c r="BO130" s="247"/>
      <c r="BP130" s="247"/>
      <c r="BQ130" s="247"/>
      <c r="BR130" s="247">
        <f t="shared" si="16"/>
        <v>0</v>
      </c>
      <c r="BS130" s="247">
        <f t="shared" si="13"/>
        <v>27000</v>
      </c>
      <c r="BT130" s="203"/>
    </row>
    <row r="131" spans="1:72" ht="24" x14ac:dyDescent="0.2">
      <c r="A131" s="197" t="s">
        <v>446</v>
      </c>
      <c r="B131" s="198" t="s">
        <v>447</v>
      </c>
      <c r="C131" s="199"/>
      <c r="D131" s="200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X131" s="201"/>
      <c r="Y131" s="201"/>
      <c r="Z131" s="201"/>
      <c r="AA131" s="201"/>
      <c r="AB131" s="201"/>
      <c r="AC131" s="201"/>
      <c r="AD131" s="201"/>
      <c r="AE131" s="201"/>
      <c r="AF131" s="201"/>
      <c r="AG131" s="201"/>
      <c r="AH131" s="201"/>
      <c r="AI131" s="201"/>
      <c r="AJ131" s="201"/>
      <c r="AK131" s="201"/>
      <c r="AL131" s="201"/>
      <c r="AM131" s="201"/>
      <c r="AN131" s="201"/>
      <c r="AO131" s="201"/>
      <c r="AP131" s="201"/>
      <c r="AQ131" s="201"/>
      <c r="AR131" s="201"/>
      <c r="AS131" s="201"/>
      <c r="AT131" s="201"/>
      <c r="AU131" s="201"/>
      <c r="AV131" s="201"/>
      <c r="AW131" s="201"/>
      <c r="AX131" s="201"/>
      <c r="AY131" s="201"/>
      <c r="AZ131" s="201"/>
      <c r="BA131" s="201"/>
      <c r="BB131" s="201"/>
      <c r="BC131" s="201"/>
      <c r="BD131" s="201"/>
      <c r="BE131" s="201"/>
      <c r="BF131" s="201">
        <f t="shared" si="15"/>
        <v>0</v>
      </c>
      <c r="BG131" s="201"/>
      <c r="BH131" s="201"/>
      <c r="BI131" s="201"/>
      <c r="BJ131" s="201"/>
      <c r="BK131" s="201"/>
      <c r="BL131" s="201"/>
      <c r="BM131" s="201"/>
      <c r="BN131" s="201"/>
      <c r="BO131" s="201"/>
      <c r="BP131" s="201"/>
      <c r="BQ131" s="201"/>
      <c r="BR131" s="201">
        <f t="shared" si="16"/>
        <v>0</v>
      </c>
      <c r="BS131" s="201">
        <f t="shared" si="13"/>
        <v>0</v>
      </c>
      <c r="BT131" s="203">
        <f>SUM(BS131:BS140)</f>
        <v>189000</v>
      </c>
    </row>
    <row r="132" spans="1:72" ht="15.75" customHeight="1" x14ac:dyDescent="0.2">
      <c r="A132" s="269"/>
      <c r="B132" s="270" t="s">
        <v>448</v>
      </c>
      <c r="C132" s="271" t="s">
        <v>449</v>
      </c>
      <c r="D132" s="272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73"/>
      <c r="P132" s="273"/>
      <c r="Q132" s="273"/>
      <c r="R132" s="273"/>
      <c r="S132" s="273"/>
      <c r="T132" s="273"/>
      <c r="U132" s="273"/>
      <c r="V132" s="273"/>
      <c r="W132" s="273"/>
      <c r="X132" s="273"/>
      <c r="Y132" s="273"/>
      <c r="Z132" s="273"/>
      <c r="AA132" s="273"/>
      <c r="AB132" s="273"/>
      <c r="AC132" s="273"/>
      <c r="AD132" s="273"/>
      <c r="AE132" s="273"/>
      <c r="AF132" s="273"/>
      <c r="AG132" s="273"/>
      <c r="AH132" s="273"/>
      <c r="AI132" s="273"/>
      <c r="AJ132" s="273"/>
      <c r="AK132" s="273"/>
      <c r="AL132" s="273"/>
      <c r="AM132" s="273"/>
      <c r="AN132" s="273"/>
      <c r="AO132" s="273"/>
      <c r="AP132" s="273"/>
      <c r="AQ132" s="273"/>
      <c r="AR132" s="273"/>
      <c r="AS132" s="273"/>
      <c r="AT132" s="273"/>
      <c r="AU132" s="273"/>
      <c r="AV132" s="273"/>
      <c r="AW132" s="273"/>
      <c r="AX132" s="273"/>
      <c r="AY132" s="273"/>
      <c r="AZ132" s="273"/>
      <c r="BA132" s="273"/>
      <c r="BB132" s="273"/>
      <c r="BC132" s="273"/>
      <c r="BD132" s="273"/>
      <c r="BE132" s="273"/>
      <c r="BF132" s="273">
        <f t="shared" si="15"/>
        <v>0</v>
      </c>
      <c r="BG132" s="273"/>
      <c r="BH132" s="273"/>
      <c r="BI132" s="273"/>
      <c r="BJ132" s="273"/>
      <c r="BK132" s="273"/>
      <c r="BL132" s="273"/>
      <c r="BM132" s="273"/>
      <c r="BN132" s="273"/>
      <c r="BO132" s="273"/>
      <c r="BP132" s="273"/>
      <c r="BQ132" s="273"/>
      <c r="BR132" s="273"/>
      <c r="BS132" s="273">
        <f t="shared" si="13"/>
        <v>0</v>
      </c>
      <c r="BT132" s="203"/>
    </row>
    <row r="133" spans="1:72" ht="45" x14ac:dyDescent="0.2">
      <c r="A133" s="208"/>
      <c r="B133" s="209" t="s">
        <v>354</v>
      </c>
      <c r="C133" s="210" t="s">
        <v>450</v>
      </c>
      <c r="D133" s="211"/>
      <c r="E133" s="212"/>
      <c r="F133" s="212"/>
      <c r="G133" s="212"/>
      <c r="H133" s="212"/>
      <c r="I133" s="212"/>
      <c r="J133" s="212"/>
      <c r="K133" s="212"/>
      <c r="L133" s="212"/>
      <c r="M133" s="212"/>
      <c r="N133" s="212"/>
      <c r="O133" s="212"/>
      <c r="P133" s="212"/>
      <c r="Q133" s="212"/>
      <c r="R133" s="212"/>
      <c r="S133" s="212"/>
      <c r="T133" s="212"/>
      <c r="U133" s="212"/>
      <c r="V133" s="212"/>
      <c r="W133" s="212"/>
      <c r="X133" s="212"/>
      <c r="Y133" s="212"/>
      <c r="Z133" s="212"/>
      <c r="AA133" s="212"/>
      <c r="AB133" s="212"/>
      <c r="AC133" s="212"/>
      <c r="AD133" s="212"/>
      <c r="AE133" s="212"/>
      <c r="AF133" s="212"/>
      <c r="AG133" s="212"/>
      <c r="AH133" s="212"/>
      <c r="AI133" s="212"/>
      <c r="AJ133" s="212"/>
      <c r="AK133" s="212"/>
      <c r="AL133" s="212"/>
      <c r="AM133" s="212"/>
      <c r="AN133" s="212"/>
      <c r="AO133" s="212"/>
      <c r="AP133" s="212"/>
      <c r="AQ133" s="212"/>
      <c r="AR133" s="212"/>
      <c r="AS133" s="212"/>
      <c r="AT133" s="212"/>
      <c r="AU133" s="212"/>
      <c r="AV133" s="212"/>
      <c r="AW133" s="212"/>
      <c r="AX133" s="212">
        <v>24000</v>
      </c>
      <c r="AY133" s="212"/>
      <c r="AZ133" s="212"/>
      <c r="BA133" s="212"/>
      <c r="BB133" s="212"/>
      <c r="BC133" s="212"/>
      <c r="BD133" s="212"/>
      <c r="BE133" s="212"/>
      <c r="BF133" s="212">
        <f t="shared" si="15"/>
        <v>24000</v>
      </c>
      <c r="BG133" s="212"/>
      <c r="BH133" s="212"/>
      <c r="BI133" s="212"/>
      <c r="BJ133" s="212"/>
      <c r="BK133" s="212"/>
      <c r="BL133" s="212"/>
      <c r="BM133" s="212"/>
      <c r="BN133" s="212"/>
      <c r="BO133" s="212"/>
      <c r="BP133" s="212"/>
      <c r="BQ133" s="212"/>
      <c r="BR133" s="212">
        <f t="shared" ref="BR133:BR168" si="17">SUM(BG133:BQ133)</f>
        <v>0</v>
      </c>
      <c r="BS133" s="212">
        <f t="shared" si="13"/>
        <v>24000</v>
      </c>
      <c r="BT133" s="203"/>
    </row>
    <row r="134" spans="1:72" ht="30" x14ac:dyDescent="0.2">
      <c r="A134" s="213"/>
      <c r="B134" s="214" t="s">
        <v>376</v>
      </c>
      <c r="C134" s="215" t="s">
        <v>451</v>
      </c>
      <c r="D134" s="216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  <c r="AA134" s="217"/>
      <c r="AB134" s="217"/>
      <c r="AC134" s="217"/>
      <c r="AD134" s="217"/>
      <c r="AE134" s="217"/>
      <c r="AF134" s="217"/>
      <c r="AG134" s="217"/>
      <c r="AH134" s="217"/>
      <c r="AI134" s="217"/>
      <c r="AJ134" s="217"/>
      <c r="AK134" s="217"/>
      <c r="AL134" s="217"/>
      <c r="AM134" s="217"/>
      <c r="AN134" s="217"/>
      <c r="AO134" s="217"/>
      <c r="AP134" s="217"/>
      <c r="AQ134" s="217"/>
      <c r="AR134" s="217"/>
      <c r="AS134" s="217"/>
      <c r="AT134" s="217"/>
      <c r="AU134" s="217"/>
      <c r="AV134" s="217"/>
      <c r="AW134" s="217"/>
      <c r="AX134" s="217">
        <f>14400</f>
        <v>14400</v>
      </c>
      <c r="AY134" s="217"/>
      <c r="AZ134" s="217"/>
      <c r="BA134" s="217"/>
      <c r="BB134" s="217"/>
      <c r="BC134" s="217"/>
      <c r="BD134" s="217"/>
      <c r="BE134" s="217"/>
      <c r="BF134" s="217">
        <f t="shared" si="15"/>
        <v>14400</v>
      </c>
      <c r="BG134" s="217"/>
      <c r="BH134" s="217"/>
      <c r="BI134" s="217"/>
      <c r="BJ134" s="217"/>
      <c r="BK134" s="217"/>
      <c r="BL134" s="217"/>
      <c r="BM134" s="217"/>
      <c r="BN134" s="217"/>
      <c r="BO134" s="217"/>
      <c r="BP134" s="217"/>
      <c r="BQ134" s="217"/>
      <c r="BR134" s="217">
        <f t="shared" si="17"/>
        <v>0</v>
      </c>
      <c r="BS134" s="217">
        <f t="shared" si="13"/>
        <v>14400</v>
      </c>
      <c r="BT134" s="203"/>
    </row>
    <row r="135" spans="1:72" ht="45" x14ac:dyDescent="0.2">
      <c r="A135" s="218"/>
      <c r="B135" s="219" t="s">
        <v>357</v>
      </c>
      <c r="C135" s="274" t="s">
        <v>452</v>
      </c>
      <c r="D135" s="221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>
        <f>16800</f>
        <v>16800</v>
      </c>
      <c r="AY135" s="222"/>
      <c r="AZ135" s="222"/>
      <c r="BA135" s="222"/>
      <c r="BB135" s="222"/>
      <c r="BC135" s="222"/>
      <c r="BD135" s="222"/>
      <c r="BE135" s="222"/>
      <c r="BF135" s="222">
        <f t="shared" si="15"/>
        <v>16800</v>
      </c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2"/>
      <c r="BQ135" s="222"/>
      <c r="BR135" s="222">
        <f t="shared" si="17"/>
        <v>0</v>
      </c>
      <c r="BS135" s="222">
        <f t="shared" si="13"/>
        <v>16800</v>
      </c>
      <c r="BT135" s="203"/>
    </row>
    <row r="136" spans="1:72" ht="105" x14ac:dyDescent="0.2">
      <c r="A136" s="223"/>
      <c r="B136" s="224" t="s">
        <v>358</v>
      </c>
      <c r="C136" s="267" t="s">
        <v>453</v>
      </c>
      <c r="D136" s="226">
        <f>13500+7500</f>
        <v>21000</v>
      </c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  <c r="AA136" s="227"/>
      <c r="AB136" s="227"/>
      <c r="AC136" s="227"/>
      <c r="AD136" s="227"/>
      <c r="AE136" s="227"/>
      <c r="AF136" s="227"/>
      <c r="AG136" s="227"/>
      <c r="AH136" s="227"/>
      <c r="AI136" s="227"/>
      <c r="AJ136" s="227"/>
      <c r="AK136" s="227"/>
      <c r="AL136" s="227"/>
      <c r="AM136" s="227"/>
      <c r="AN136" s="227"/>
      <c r="AO136" s="227"/>
      <c r="AP136" s="227"/>
      <c r="AQ136" s="227"/>
      <c r="AR136" s="227"/>
      <c r="AS136" s="227"/>
      <c r="AT136" s="227"/>
      <c r="AU136" s="227"/>
      <c r="AV136" s="227"/>
      <c r="AW136" s="227"/>
      <c r="AX136" s="227">
        <f>48000</f>
        <v>48000</v>
      </c>
      <c r="AY136" s="227"/>
      <c r="AZ136" s="227"/>
      <c r="BA136" s="227"/>
      <c r="BB136" s="227"/>
      <c r="BC136" s="227"/>
      <c r="BD136" s="227"/>
      <c r="BE136" s="227"/>
      <c r="BF136" s="227">
        <f t="shared" si="15"/>
        <v>69000</v>
      </c>
      <c r="BG136" s="227"/>
      <c r="BH136" s="227"/>
      <c r="BI136" s="227"/>
      <c r="BJ136" s="227"/>
      <c r="BK136" s="227"/>
      <c r="BL136" s="227"/>
      <c r="BM136" s="227"/>
      <c r="BN136" s="227"/>
      <c r="BO136" s="227"/>
      <c r="BP136" s="227"/>
      <c r="BQ136" s="227"/>
      <c r="BR136" s="227">
        <f t="shared" si="17"/>
        <v>0</v>
      </c>
      <c r="BS136" s="227">
        <f t="shared" si="13"/>
        <v>69000</v>
      </c>
      <c r="BT136" s="203"/>
    </row>
    <row r="137" spans="1:72" x14ac:dyDescent="0.2">
      <c r="A137" s="228"/>
      <c r="B137" s="229" t="s">
        <v>359</v>
      </c>
      <c r="C137" s="230" t="s">
        <v>454</v>
      </c>
      <c r="D137" s="231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2"/>
      <c r="S137" s="232"/>
      <c r="T137" s="232"/>
      <c r="U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32"/>
      <c r="AI137" s="232"/>
      <c r="AJ137" s="232"/>
      <c r="AK137" s="232"/>
      <c r="AL137" s="232"/>
      <c r="AM137" s="232"/>
      <c r="AN137" s="232"/>
      <c r="AO137" s="232"/>
      <c r="AP137" s="232"/>
      <c r="AQ137" s="232"/>
      <c r="AR137" s="232"/>
      <c r="AS137" s="232"/>
      <c r="AT137" s="232"/>
      <c r="AU137" s="232"/>
      <c r="AV137" s="232"/>
      <c r="AW137" s="232"/>
      <c r="AX137" s="232">
        <v>21600</v>
      </c>
      <c r="AY137" s="232"/>
      <c r="AZ137" s="232"/>
      <c r="BA137" s="232"/>
      <c r="BB137" s="232"/>
      <c r="BC137" s="232"/>
      <c r="BD137" s="232"/>
      <c r="BE137" s="232"/>
      <c r="BF137" s="232">
        <f t="shared" si="15"/>
        <v>21600</v>
      </c>
      <c r="BG137" s="232"/>
      <c r="BH137" s="232"/>
      <c r="BI137" s="232"/>
      <c r="BJ137" s="232"/>
      <c r="BK137" s="232"/>
      <c r="BL137" s="232"/>
      <c r="BM137" s="232"/>
      <c r="BN137" s="232"/>
      <c r="BO137" s="232"/>
      <c r="BP137" s="232"/>
      <c r="BQ137" s="232"/>
      <c r="BR137" s="232">
        <f t="shared" si="17"/>
        <v>0</v>
      </c>
      <c r="BS137" s="232">
        <f t="shared" si="13"/>
        <v>21600</v>
      </c>
      <c r="BT137" s="203"/>
    </row>
    <row r="138" spans="1:72" x14ac:dyDescent="0.2">
      <c r="A138" s="233"/>
      <c r="B138" s="234" t="s">
        <v>381</v>
      </c>
      <c r="C138" s="250" t="s">
        <v>455</v>
      </c>
      <c r="D138" s="236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7"/>
      <c r="V138" s="237"/>
      <c r="W138" s="237"/>
      <c r="X138" s="237"/>
      <c r="Y138" s="237"/>
      <c r="Z138" s="237"/>
      <c r="AA138" s="237"/>
      <c r="AB138" s="237"/>
      <c r="AC138" s="237"/>
      <c r="AD138" s="237"/>
      <c r="AE138" s="237"/>
      <c r="AF138" s="237"/>
      <c r="AG138" s="237"/>
      <c r="AH138" s="237"/>
      <c r="AI138" s="237"/>
      <c r="AJ138" s="237"/>
      <c r="AK138" s="237"/>
      <c r="AL138" s="237"/>
      <c r="AM138" s="237"/>
      <c r="AN138" s="237"/>
      <c r="AO138" s="237"/>
      <c r="AP138" s="237"/>
      <c r="AQ138" s="237"/>
      <c r="AR138" s="237"/>
      <c r="AS138" s="237"/>
      <c r="AT138" s="237"/>
      <c r="AU138" s="237"/>
      <c r="AV138" s="237"/>
      <c r="AW138" s="237"/>
      <c r="AX138" s="237">
        <f t="shared" ref="AX138:AX139" si="18">12000</f>
        <v>12000</v>
      </c>
      <c r="AY138" s="237"/>
      <c r="AZ138" s="237"/>
      <c r="BA138" s="237"/>
      <c r="BB138" s="237"/>
      <c r="BC138" s="237"/>
      <c r="BD138" s="237"/>
      <c r="BE138" s="237"/>
      <c r="BF138" s="237">
        <f t="shared" si="15"/>
        <v>12000</v>
      </c>
      <c r="BG138" s="237"/>
      <c r="BH138" s="237"/>
      <c r="BI138" s="237"/>
      <c r="BJ138" s="237"/>
      <c r="BK138" s="237"/>
      <c r="BL138" s="237"/>
      <c r="BM138" s="237"/>
      <c r="BN138" s="237"/>
      <c r="BO138" s="237"/>
      <c r="BP138" s="237"/>
      <c r="BQ138" s="237"/>
      <c r="BR138" s="237">
        <f t="shared" si="17"/>
        <v>0</v>
      </c>
      <c r="BS138" s="237">
        <f t="shared" si="13"/>
        <v>12000</v>
      </c>
      <c r="BT138" s="203"/>
    </row>
    <row r="139" spans="1:72" x14ac:dyDescent="0.2">
      <c r="A139" s="238"/>
      <c r="B139" s="239" t="s">
        <v>363</v>
      </c>
      <c r="C139" s="268" t="s">
        <v>455</v>
      </c>
      <c r="D139" s="241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242"/>
      <c r="AB139" s="242"/>
      <c r="AC139" s="242"/>
      <c r="AD139" s="242"/>
      <c r="AE139" s="242"/>
      <c r="AF139" s="242"/>
      <c r="AG139" s="242"/>
      <c r="AH139" s="242"/>
      <c r="AI139" s="242"/>
      <c r="AJ139" s="242"/>
      <c r="AK139" s="242"/>
      <c r="AL139" s="242"/>
      <c r="AM139" s="242"/>
      <c r="AN139" s="242"/>
      <c r="AO139" s="242"/>
      <c r="AP139" s="242"/>
      <c r="AQ139" s="242"/>
      <c r="AR139" s="242"/>
      <c r="AS139" s="242"/>
      <c r="AT139" s="242"/>
      <c r="AU139" s="242"/>
      <c r="AV139" s="242"/>
      <c r="AW139" s="242"/>
      <c r="AX139" s="242">
        <f t="shared" si="18"/>
        <v>12000</v>
      </c>
      <c r="AY139" s="242"/>
      <c r="AZ139" s="242"/>
      <c r="BA139" s="242"/>
      <c r="BB139" s="242"/>
      <c r="BC139" s="242"/>
      <c r="BD139" s="242"/>
      <c r="BE139" s="242"/>
      <c r="BF139" s="242">
        <f t="shared" si="15"/>
        <v>12000</v>
      </c>
      <c r="BG139" s="242"/>
      <c r="BH139" s="242"/>
      <c r="BI139" s="242"/>
      <c r="BJ139" s="242"/>
      <c r="BK139" s="242"/>
      <c r="BL139" s="242"/>
      <c r="BM139" s="242"/>
      <c r="BN139" s="242"/>
      <c r="BO139" s="242"/>
      <c r="BP139" s="242"/>
      <c r="BQ139" s="242"/>
      <c r="BR139" s="242">
        <f t="shared" si="17"/>
        <v>0</v>
      </c>
      <c r="BS139" s="242">
        <f t="shared" si="13"/>
        <v>12000</v>
      </c>
      <c r="BT139" s="203"/>
    </row>
    <row r="140" spans="1:72" x14ac:dyDescent="0.2">
      <c r="A140" s="243"/>
      <c r="B140" s="244" t="s">
        <v>365</v>
      </c>
      <c r="C140" s="275" t="s">
        <v>456</v>
      </c>
      <c r="D140" s="246"/>
      <c r="E140" s="247"/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>
        <f>19200</f>
        <v>19200</v>
      </c>
      <c r="AY140" s="247"/>
      <c r="AZ140" s="247"/>
      <c r="BA140" s="247"/>
      <c r="BB140" s="247"/>
      <c r="BC140" s="247"/>
      <c r="BD140" s="247"/>
      <c r="BE140" s="247"/>
      <c r="BF140" s="247">
        <f t="shared" si="15"/>
        <v>19200</v>
      </c>
      <c r="BG140" s="247"/>
      <c r="BH140" s="247"/>
      <c r="BI140" s="247"/>
      <c r="BJ140" s="247"/>
      <c r="BK140" s="247"/>
      <c r="BL140" s="247"/>
      <c r="BM140" s="247"/>
      <c r="BN140" s="247"/>
      <c r="BO140" s="247"/>
      <c r="BP140" s="247"/>
      <c r="BQ140" s="247"/>
      <c r="BR140" s="247">
        <f t="shared" si="17"/>
        <v>0</v>
      </c>
      <c r="BS140" s="247">
        <f t="shared" si="13"/>
        <v>19200</v>
      </c>
      <c r="BT140" s="203"/>
    </row>
    <row r="141" spans="1:72" ht="409.5" x14ac:dyDescent="0.2">
      <c r="A141" s="197" t="s">
        <v>457</v>
      </c>
      <c r="B141" s="198" t="s">
        <v>458</v>
      </c>
      <c r="C141" s="207" t="s">
        <v>459</v>
      </c>
      <c r="D141" s="200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201"/>
      <c r="AB141" s="201"/>
      <c r="AC141" s="201">
        <v>17081899.199999999</v>
      </c>
      <c r="AD141" s="201"/>
      <c r="AE141" s="201"/>
      <c r="AF141" s="201"/>
      <c r="AG141" s="201"/>
      <c r="AH141" s="201"/>
      <c r="AI141" s="201"/>
      <c r="AJ141" s="201"/>
      <c r="AK141" s="201"/>
      <c r="AL141" s="201"/>
      <c r="AM141" s="201"/>
      <c r="AN141" s="201"/>
      <c r="AO141" s="201"/>
      <c r="AP141" s="201"/>
      <c r="AQ141" s="201"/>
      <c r="AR141" s="201"/>
      <c r="AS141" s="201"/>
      <c r="AT141" s="201"/>
      <c r="AU141" s="201"/>
      <c r="AV141" s="201"/>
      <c r="AW141" s="201"/>
      <c r="AX141" s="201"/>
      <c r="AY141" s="201"/>
      <c r="AZ141" s="201"/>
      <c r="BA141" s="201"/>
      <c r="BB141" s="201"/>
      <c r="BC141" s="201"/>
      <c r="BD141" s="201"/>
      <c r="BE141" s="201"/>
      <c r="BF141" s="201">
        <f t="shared" si="15"/>
        <v>17081899.199999999</v>
      </c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>
        <f t="shared" si="17"/>
        <v>0</v>
      </c>
      <c r="BS141" s="201">
        <f t="shared" si="13"/>
        <v>17081899.199999999</v>
      </c>
      <c r="BT141" s="203">
        <f t="shared" ref="BT141:BT144" si="19">BS141</f>
        <v>17081899.199999999</v>
      </c>
    </row>
    <row r="142" spans="1:72" ht="228.75" customHeight="1" x14ac:dyDescent="0.2">
      <c r="A142" s="197" t="s">
        <v>457</v>
      </c>
      <c r="B142" s="198" t="s">
        <v>460</v>
      </c>
      <c r="C142" s="207" t="s">
        <v>461</v>
      </c>
      <c r="D142" s="200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201"/>
      <c r="AA142" s="201"/>
      <c r="AB142" s="201"/>
      <c r="AC142" s="201">
        <v>15161742</v>
      </c>
      <c r="AD142" s="201"/>
      <c r="AE142" s="201"/>
      <c r="AF142" s="201"/>
      <c r="AG142" s="201"/>
      <c r="AH142" s="201"/>
      <c r="AI142" s="201"/>
      <c r="AJ142" s="201"/>
      <c r="AK142" s="201"/>
      <c r="AL142" s="201"/>
      <c r="AM142" s="201"/>
      <c r="AN142" s="201"/>
      <c r="AO142" s="201"/>
      <c r="AP142" s="201"/>
      <c r="AQ142" s="201"/>
      <c r="AR142" s="201"/>
      <c r="AS142" s="201"/>
      <c r="AT142" s="201"/>
      <c r="AU142" s="201"/>
      <c r="AV142" s="201"/>
      <c r="AW142" s="201"/>
      <c r="AX142" s="201"/>
      <c r="AY142" s="201"/>
      <c r="AZ142" s="201"/>
      <c r="BA142" s="201"/>
      <c r="BB142" s="201"/>
      <c r="BC142" s="201"/>
      <c r="BD142" s="201"/>
      <c r="BE142" s="201"/>
      <c r="BF142" s="201">
        <f t="shared" si="15"/>
        <v>15161742</v>
      </c>
      <c r="BG142" s="201"/>
      <c r="BH142" s="201"/>
      <c r="BI142" s="201"/>
      <c r="BJ142" s="201"/>
      <c r="BK142" s="201"/>
      <c r="BL142" s="201"/>
      <c r="BM142" s="201"/>
      <c r="BN142" s="201"/>
      <c r="BO142" s="201"/>
      <c r="BP142" s="201"/>
      <c r="BQ142" s="201"/>
      <c r="BR142" s="201">
        <f t="shared" si="17"/>
        <v>0</v>
      </c>
      <c r="BS142" s="201">
        <f t="shared" si="13"/>
        <v>15161742</v>
      </c>
      <c r="BT142" s="203">
        <f t="shared" si="19"/>
        <v>15161742</v>
      </c>
    </row>
    <row r="143" spans="1:72" ht="150" x14ac:dyDescent="0.2">
      <c r="A143" s="197"/>
      <c r="B143" s="198" t="s">
        <v>462</v>
      </c>
      <c r="C143" s="207" t="s">
        <v>463</v>
      </c>
      <c r="D143" s="200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201"/>
      <c r="AA143" s="201"/>
      <c r="AB143" s="201"/>
      <c r="AC143" s="201"/>
      <c r="AD143" s="201"/>
      <c r="AE143" s="201"/>
      <c r="AF143" s="201"/>
      <c r="AG143" s="201"/>
      <c r="AH143" s="201"/>
      <c r="AI143" s="201"/>
      <c r="AJ143" s="201"/>
      <c r="AK143" s="201"/>
      <c r="AL143" s="201"/>
      <c r="AM143" s="201"/>
      <c r="AN143" s="201"/>
      <c r="AO143" s="201"/>
      <c r="AP143" s="201"/>
      <c r="AQ143" s="201"/>
      <c r="AR143" s="201"/>
      <c r="AS143" s="201"/>
      <c r="AT143" s="201"/>
      <c r="AU143" s="201"/>
      <c r="AV143" s="201"/>
      <c r="AW143" s="201"/>
      <c r="AX143" s="201"/>
      <c r="AY143" s="201"/>
      <c r="AZ143" s="201"/>
      <c r="BA143" s="201"/>
      <c r="BB143" s="201"/>
      <c r="BC143" s="201"/>
      <c r="BD143" s="201"/>
      <c r="BE143" s="202">
        <f>378000+190000</f>
        <v>568000</v>
      </c>
      <c r="BF143" s="201">
        <f t="shared" si="15"/>
        <v>568000</v>
      </c>
      <c r="BG143" s="201"/>
      <c r="BH143" s="201"/>
      <c r="BI143" s="201"/>
      <c r="BJ143" s="201"/>
      <c r="BK143" s="201"/>
      <c r="BL143" s="201"/>
      <c r="BM143" s="201"/>
      <c r="BN143" s="201"/>
      <c r="BO143" s="201"/>
      <c r="BP143" s="201"/>
      <c r="BQ143" s="201"/>
      <c r="BR143" s="201">
        <f t="shared" si="17"/>
        <v>0</v>
      </c>
      <c r="BS143" s="201">
        <f t="shared" si="13"/>
        <v>568000</v>
      </c>
      <c r="BT143" s="203">
        <f t="shared" si="19"/>
        <v>568000</v>
      </c>
    </row>
    <row r="144" spans="1:72" ht="76.5" x14ac:dyDescent="0.2">
      <c r="A144" s="197" t="s">
        <v>464</v>
      </c>
      <c r="B144" s="198" t="s">
        <v>465</v>
      </c>
      <c r="C144" s="207" t="s">
        <v>466</v>
      </c>
      <c r="D144" s="200"/>
      <c r="E144" s="201"/>
      <c r="F144" s="201"/>
      <c r="G144" s="201"/>
      <c r="H144" s="201"/>
      <c r="I144" s="202">
        <v>200000</v>
      </c>
      <c r="J144" s="201"/>
      <c r="K144" s="202"/>
      <c r="L144" s="201"/>
      <c r="M144" s="201"/>
      <c r="N144" s="201"/>
      <c r="O144" s="201"/>
      <c r="P144" s="202"/>
      <c r="Q144" s="202"/>
      <c r="R144" s="201"/>
      <c r="S144" s="202"/>
      <c r="T144" s="201"/>
      <c r="U144" s="202"/>
      <c r="V144" s="201"/>
      <c r="W144" s="201"/>
      <c r="X144" s="201"/>
      <c r="Y144" s="201"/>
      <c r="Z144" s="201"/>
      <c r="AA144" s="201"/>
      <c r="AB144" s="201"/>
      <c r="AC144" s="201"/>
      <c r="AD144" s="202"/>
      <c r="AE144" s="201"/>
      <c r="AF144" s="201"/>
      <c r="AG144" s="201"/>
      <c r="AH144" s="201"/>
      <c r="AI144" s="201"/>
      <c r="AJ144" s="201"/>
      <c r="AK144" s="201"/>
      <c r="AL144" s="201"/>
      <c r="AM144" s="201"/>
      <c r="AN144" s="201"/>
      <c r="AO144" s="201"/>
      <c r="AP144" s="202"/>
      <c r="AQ144" s="201"/>
      <c r="AR144" s="201"/>
      <c r="AS144" s="201"/>
      <c r="AT144" s="201"/>
      <c r="AU144" s="201"/>
      <c r="AV144" s="201"/>
      <c r="AW144" s="201"/>
      <c r="AX144" s="201"/>
      <c r="AY144" s="201"/>
      <c r="AZ144" s="201"/>
      <c r="BA144" s="201"/>
      <c r="BB144" s="201"/>
      <c r="BC144" s="201"/>
      <c r="BD144" s="201"/>
      <c r="BE144" s="201"/>
      <c r="BF144" s="201">
        <f t="shared" si="15"/>
        <v>200000</v>
      </c>
      <c r="BG144" s="201"/>
      <c r="BH144" s="201"/>
      <c r="BI144" s="201"/>
      <c r="BJ144" s="201"/>
      <c r="BK144" s="201"/>
      <c r="BL144" s="201"/>
      <c r="BM144" s="201"/>
      <c r="BN144" s="201"/>
      <c r="BO144" s="201"/>
      <c r="BP144" s="201"/>
      <c r="BQ144" s="201"/>
      <c r="BR144" s="201">
        <f t="shared" si="17"/>
        <v>0</v>
      </c>
      <c r="BS144" s="201">
        <f t="shared" si="13"/>
        <v>200000</v>
      </c>
      <c r="BT144" s="203">
        <f t="shared" si="19"/>
        <v>200000</v>
      </c>
    </row>
    <row r="145" spans="1:72" ht="15.75" x14ac:dyDescent="0.2">
      <c r="A145" s="276"/>
      <c r="B145" s="277" t="s">
        <v>467</v>
      </c>
      <c r="C145" s="276" t="s">
        <v>468</v>
      </c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>
        <v>50400</v>
      </c>
      <c r="T145" s="278"/>
      <c r="U145" s="278"/>
      <c r="V145" s="278"/>
      <c r="W145" s="278"/>
      <c r="X145" s="278"/>
      <c r="Y145" s="278"/>
      <c r="Z145" s="278"/>
      <c r="AA145" s="278"/>
      <c r="AB145" s="278"/>
      <c r="AC145" s="278"/>
      <c r="AD145" s="278"/>
      <c r="AE145" s="278"/>
      <c r="AF145" s="278"/>
      <c r="AG145" s="278"/>
      <c r="AH145" s="278"/>
      <c r="AI145" s="278"/>
      <c r="AJ145" s="278"/>
      <c r="AK145" s="278"/>
      <c r="AL145" s="278"/>
      <c r="AM145" s="278"/>
      <c r="AN145" s="278"/>
      <c r="AO145" s="278"/>
      <c r="AP145" s="278"/>
      <c r="AQ145" s="278"/>
      <c r="AR145" s="278"/>
      <c r="AS145" s="278"/>
      <c r="AT145" s="278"/>
      <c r="AU145" s="278"/>
      <c r="AV145" s="278"/>
      <c r="AW145" s="278"/>
      <c r="AX145" s="278"/>
      <c r="AY145" s="278"/>
      <c r="AZ145" s="278"/>
      <c r="BA145" s="278"/>
      <c r="BB145" s="278"/>
      <c r="BC145" s="278"/>
      <c r="BD145" s="278"/>
      <c r="BE145" s="278"/>
      <c r="BF145" s="278">
        <f t="shared" si="15"/>
        <v>50400</v>
      </c>
      <c r="BG145" s="278"/>
      <c r="BH145" s="278"/>
      <c r="BI145" s="278"/>
      <c r="BJ145" s="278"/>
      <c r="BK145" s="278"/>
      <c r="BL145" s="278"/>
      <c r="BM145" s="278"/>
      <c r="BN145" s="278"/>
      <c r="BO145" s="278"/>
      <c r="BP145" s="278"/>
      <c r="BQ145" s="278"/>
      <c r="BR145" s="278">
        <f t="shared" si="17"/>
        <v>0</v>
      </c>
      <c r="BS145" s="279">
        <f t="shared" si="13"/>
        <v>50400</v>
      </c>
      <c r="BT145" s="280">
        <f>SUM(BS145:BS153)</f>
        <v>397200</v>
      </c>
    </row>
    <row r="146" spans="1:72" ht="63" x14ac:dyDescent="0.25">
      <c r="A146" s="281"/>
      <c r="B146" s="282" t="s">
        <v>354</v>
      </c>
      <c r="C146" s="283" t="s">
        <v>469</v>
      </c>
      <c r="D146" s="284"/>
      <c r="E146" s="284"/>
      <c r="F146" s="284"/>
      <c r="G146" s="284"/>
      <c r="H146" s="284"/>
      <c r="I146" s="284"/>
      <c r="J146" s="284"/>
      <c r="K146" s="284"/>
      <c r="L146" s="284"/>
      <c r="M146" s="284"/>
      <c r="N146" s="284"/>
      <c r="O146" s="284"/>
      <c r="P146" s="284"/>
      <c r="Q146" s="284"/>
      <c r="R146" s="284"/>
      <c r="S146" s="284">
        <f>46800</f>
        <v>46800</v>
      </c>
      <c r="T146" s="284"/>
      <c r="U146" s="285"/>
      <c r="V146" s="284"/>
      <c r="W146" s="284"/>
      <c r="X146" s="284"/>
      <c r="Y146" s="284"/>
      <c r="Z146" s="284"/>
      <c r="AA146" s="284"/>
      <c r="AB146" s="284"/>
      <c r="AC146" s="284"/>
      <c r="AD146" s="284"/>
      <c r="AE146" s="284"/>
      <c r="AF146" s="284"/>
      <c r="AG146" s="284"/>
      <c r="AH146" s="284"/>
      <c r="AI146" s="284"/>
      <c r="AJ146" s="284"/>
      <c r="AK146" s="284"/>
      <c r="AL146" s="284"/>
      <c r="AM146" s="284"/>
      <c r="AN146" s="284"/>
      <c r="AO146" s="284"/>
      <c r="AP146" s="284"/>
      <c r="AQ146" s="284"/>
      <c r="AR146" s="284"/>
      <c r="AS146" s="284"/>
      <c r="AT146" s="284"/>
      <c r="AU146" s="284"/>
      <c r="AV146" s="284"/>
      <c r="AW146" s="284"/>
      <c r="AX146" s="284"/>
      <c r="AY146" s="284"/>
      <c r="AZ146" s="284"/>
      <c r="BA146" s="284"/>
      <c r="BB146" s="284"/>
      <c r="BC146" s="284"/>
      <c r="BD146" s="284"/>
      <c r="BE146" s="284"/>
      <c r="BF146" s="284">
        <f t="shared" si="15"/>
        <v>46800</v>
      </c>
      <c r="BG146" s="284"/>
      <c r="BH146" s="284"/>
      <c r="BI146" s="284"/>
      <c r="BJ146" s="284"/>
      <c r="BK146" s="284"/>
      <c r="BL146" s="284"/>
      <c r="BM146" s="284"/>
      <c r="BN146" s="284"/>
      <c r="BO146" s="284"/>
      <c r="BP146" s="284"/>
      <c r="BQ146" s="284"/>
      <c r="BR146" s="284">
        <f t="shared" si="17"/>
        <v>0</v>
      </c>
      <c r="BS146" s="286">
        <f t="shared" si="13"/>
        <v>46800</v>
      </c>
      <c r="BT146" s="280"/>
    </row>
    <row r="147" spans="1:72" ht="63" x14ac:dyDescent="0.2">
      <c r="A147" s="287"/>
      <c r="B147" s="288" t="s">
        <v>376</v>
      </c>
      <c r="C147" s="289" t="s">
        <v>470</v>
      </c>
      <c r="D147" s="290"/>
      <c r="E147" s="290"/>
      <c r="F147" s="290"/>
      <c r="G147" s="290"/>
      <c r="H147" s="291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>
        <f>19200+24000</f>
        <v>43200</v>
      </c>
      <c r="T147" s="290"/>
      <c r="U147" s="291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  <c r="AI147" s="290"/>
      <c r="AJ147" s="290"/>
      <c r="AK147" s="290"/>
      <c r="AL147" s="290"/>
      <c r="AM147" s="290"/>
      <c r="AN147" s="290"/>
      <c r="AO147" s="290"/>
      <c r="AP147" s="291"/>
      <c r="AQ147" s="290"/>
      <c r="AR147" s="290"/>
      <c r="AS147" s="290"/>
      <c r="AT147" s="290"/>
      <c r="AU147" s="290"/>
      <c r="AV147" s="290"/>
      <c r="AW147" s="290"/>
      <c r="AX147" s="291"/>
      <c r="AY147" s="291"/>
      <c r="AZ147" s="290"/>
      <c r="BA147" s="290"/>
      <c r="BB147" s="290"/>
      <c r="BC147" s="290"/>
      <c r="BD147" s="290"/>
      <c r="BE147" s="290"/>
      <c r="BF147" s="290">
        <f t="shared" si="15"/>
        <v>43200</v>
      </c>
      <c r="BG147" s="290"/>
      <c r="BH147" s="290"/>
      <c r="BI147" s="290"/>
      <c r="BJ147" s="290"/>
      <c r="BK147" s="290"/>
      <c r="BL147" s="290"/>
      <c r="BM147" s="290"/>
      <c r="BN147" s="290"/>
      <c r="BO147" s="290"/>
      <c r="BP147" s="290"/>
      <c r="BQ147" s="290"/>
      <c r="BR147" s="290">
        <f t="shared" si="17"/>
        <v>0</v>
      </c>
      <c r="BS147" s="291">
        <f t="shared" si="13"/>
        <v>43200</v>
      </c>
      <c r="BT147" s="280"/>
    </row>
    <row r="148" spans="1:72" ht="63" x14ac:dyDescent="0.2">
      <c r="A148" s="292"/>
      <c r="B148" s="293" t="s">
        <v>357</v>
      </c>
      <c r="C148" s="294" t="s">
        <v>471</v>
      </c>
      <c r="D148" s="295"/>
      <c r="E148" s="295"/>
      <c r="F148" s="295"/>
      <c r="G148" s="295"/>
      <c r="H148" s="295"/>
      <c r="I148" s="295"/>
      <c r="J148" s="295"/>
      <c r="K148" s="295"/>
      <c r="L148" s="295"/>
      <c r="M148" s="295"/>
      <c r="N148" s="295"/>
      <c r="O148" s="295"/>
      <c r="P148" s="295"/>
      <c r="Q148" s="295"/>
      <c r="R148" s="295"/>
      <c r="S148" s="295">
        <f>38400+18000</f>
        <v>56400</v>
      </c>
      <c r="T148" s="295"/>
      <c r="U148" s="295"/>
      <c r="V148" s="295"/>
      <c r="W148" s="295"/>
      <c r="X148" s="295"/>
      <c r="Y148" s="295"/>
      <c r="Z148" s="295"/>
      <c r="AA148" s="295"/>
      <c r="AB148" s="295"/>
      <c r="AC148" s="295"/>
      <c r="AD148" s="295"/>
      <c r="AE148" s="295"/>
      <c r="AF148" s="295"/>
      <c r="AG148" s="295"/>
      <c r="AH148" s="295"/>
      <c r="AI148" s="295"/>
      <c r="AJ148" s="295"/>
      <c r="AK148" s="295"/>
      <c r="AL148" s="295"/>
      <c r="AM148" s="295"/>
      <c r="AN148" s="295"/>
      <c r="AO148" s="295"/>
      <c r="AP148" s="295"/>
      <c r="AQ148" s="295"/>
      <c r="AR148" s="295"/>
      <c r="AS148" s="295"/>
      <c r="AT148" s="295"/>
      <c r="AU148" s="295"/>
      <c r="AV148" s="295"/>
      <c r="AW148" s="295"/>
      <c r="AX148" s="295"/>
      <c r="AY148" s="295"/>
      <c r="AZ148" s="295"/>
      <c r="BA148" s="295"/>
      <c r="BB148" s="295"/>
      <c r="BC148" s="295"/>
      <c r="BD148" s="295"/>
      <c r="BE148" s="295"/>
      <c r="BF148" s="295">
        <f t="shared" si="15"/>
        <v>56400</v>
      </c>
      <c r="BG148" s="295"/>
      <c r="BH148" s="295"/>
      <c r="BI148" s="295"/>
      <c r="BJ148" s="295"/>
      <c r="BK148" s="295"/>
      <c r="BL148" s="295"/>
      <c r="BM148" s="295"/>
      <c r="BN148" s="295"/>
      <c r="BO148" s="295"/>
      <c r="BP148" s="295"/>
      <c r="BQ148" s="295"/>
      <c r="BR148" s="295">
        <f t="shared" si="17"/>
        <v>0</v>
      </c>
      <c r="BS148" s="296">
        <f t="shared" si="13"/>
        <v>56400</v>
      </c>
      <c r="BT148" s="280"/>
    </row>
    <row r="149" spans="1:72" ht="15.75" x14ac:dyDescent="0.2">
      <c r="A149" s="297"/>
      <c r="B149" s="298" t="s">
        <v>358</v>
      </c>
      <c r="C149" s="299" t="s">
        <v>472</v>
      </c>
      <c r="D149" s="300"/>
      <c r="E149" s="300"/>
      <c r="F149" s="300"/>
      <c r="G149" s="300"/>
      <c r="H149" s="300"/>
      <c r="I149" s="300"/>
      <c r="J149" s="300"/>
      <c r="K149" s="300"/>
      <c r="L149" s="301"/>
      <c r="M149" s="300"/>
      <c r="N149" s="300"/>
      <c r="O149" s="300"/>
      <c r="P149" s="300"/>
      <c r="Q149" s="301"/>
      <c r="R149" s="300"/>
      <c r="S149" s="300">
        <f>24000</f>
        <v>24000</v>
      </c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  <c r="AI149" s="300"/>
      <c r="AJ149" s="300"/>
      <c r="AK149" s="300"/>
      <c r="AL149" s="300"/>
      <c r="AM149" s="300"/>
      <c r="AN149" s="301"/>
      <c r="AO149" s="300"/>
      <c r="AP149" s="300"/>
      <c r="AQ149" s="300"/>
      <c r="AR149" s="300"/>
      <c r="AS149" s="300"/>
      <c r="AT149" s="300"/>
      <c r="AU149" s="300"/>
      <c r="AV149" s="300"/>
      <c r="AW149" s="300"/>
      <c r="AX149" s="300"/>
      <c r="AY149" s="300"/>
      <c r="AZ149" s="300"/>
      <c r="BA149" s="300"/>
      <c r="BB149" s="300"/>
      <c r="BC149" s="300"/>
      <c r="BD149" s="300"/>
      <c r="BE149" s="300"/>
      <c r="BF149" s="300">
        <f t="shared" si="15"/>
        <v>24000</v>
      </c>
      <c r="BG149" s="300"/>
      <c r="BH149" s="300"/>
      <c r="BI149" s="300"/>
      <c r="BJ149" s="300"/>
      <c r="BK149" s="300"/>
      <c r="BL149" s="300"/>
      <c r="BM149" s="300"/>
      <c r="BN149" s="300"/>
      <c r="BO149" s="300"/>
      <c r="BP149" s="300"/>
      <c r="BQ149" s="300"/>
      <c r="BR149" s="300">
        <f t="shared" si="17"/>
        <v>0</v>
      </c>
      <c r="BS149" s="301">
        <f t="shared" si="13"/>
        <v>24000</v>
      </c>
      <c r="BT149" s="280"/>
    </row>
    <row r="150" spans="1:72" ht="63" x14ac:dyDescent="0.2">
      <c r="A150" s="302"/>
      <c r="B150" s="303" t="s">
        <v>359</v>
      </c>
      <c r="C150" s="304" t="s">
        <v>473</v>
      </c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>
        <f>38400+24000</f>
        <v>62400</v>
      </c>
      <c r="T150" s="305"/>
      <c r="U150" s="305"/>
      <c r="V150" s="305"/>
      <c r="W150" s="305"/>
      <c r="X150" s="305"/>
      <c r="Y150" s="305"/>
      <c r="Z150" s="305"/>
      <c r="AA150" s="305"/>
      <c r="AB150" s="305"/>
      <c r="AC150" s="305"/>
      <c r="AD150" s="305"/>
      <c r="AE150" s="305"/>
      <c r="AF150" s="305"/>
      <c r="AG150" s="305"/>
      <c r="AH150" s="305"/>
      <c r="AI150" s="305"/>
      <c r="AJ150" s="305"/>
      <c r="AK150" s="305"/>
      <c r="AL150" s="305"/>
      <c r="AM150" s="305"/>
      <c r="AN150" s="305"/>
      <c r="AO150" s="305"/>
      <c r="AP150" s="305"/>
      <c r="AQ150" s="305"/>
      <c r="AR150" s="305"/>
      <c r="AS150" s="305"/>
      <c r="AT150" s="305"/>
      <c r="AU150" s="305"/>
      <c r="AV150" s="305"/>
      <c r="AW150" s="305"/>
      <c r="AX150" s="305"/>
      <c r="AY150" s="305"/>
      <c r="AZ150" s="305"/>
      <c r="BA150" s="305"/>
      <c r="BB150" s="305"/>
      <c r="BC150" s="305"/>
      <c r="BD150" s="305"/>
      <c r="BE150" s="305"/>
      <c r="BF150" s="305">
        <f t="shared" si="15"/>
        <v>62400</v>
      </c>
      <c r="BG150" s="305"/>
      <c r="BH150" s="305"/>
      <c r="BI150" s="305"/>
      <c r="BJ150" s="305"/>
      <c r="BK150" s="305"/>
      <c r="BL150" s="305"/>
      <c r="BM150" s="305"/>
      <c r="BN150" s="305"/>
      <c r="BO150" s="305"/>
      <c r="BP150" s="305"/>
      <c r="BQ150" s="305"/>
      <c r="BR150" s="305">
        <f t="shared" si="17"/>
        <v>0</v>
      </c>
      <c r="BS150" s="306">
        <f t="shared" si="13"/>
        <v>62400</v>
      </c>
      <c r="BT150" s="280"/>
    </row>
    <row r="151" spans="1:72" ht="15.75" x14ac:dyDescent="0.2">
      <c r="A151" s="307"/>
      <c r="B151" s="308" t="s">
        <v>381</v>
      </c>
      <c r="C151" s="309" t="s">
        <v>472</v>
      </c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  <c r="R151" s="310"/>
      <c r="S151" s="310">
        <f>24000</f>
        <v>24000</v>
      </c>
      <c r="T151" s="310"/>
      <c r="U151" s="310"/>
      <c r="V151" s="310"/>
      <c r="W151" s="310"/>
      <c r="X151" s="310"/>
      <c r="Y151" s="310"/>
      <c r="Z151" s="310"/>
      <c r="AA151" s="310"/>
      <c r="AB151" s="310"/>
      <c r="AC151" s="310"/>
      <c r="AD151" s="310"/>
      <c r="AE151" s="310"/>
      <c r="AF151" s="310"/>
      <c r="AG151" s="310"/>
      <c r="AH151" s="310"/>
      <c r="AI151" s="310"/>
      <c r="AJ151" s="310"/>
      <c r="AK151" s="310"/>
      <c r="AL151" s="310"/>
      <c r="AM151" s="310"/>
      <c r="AN151" s="310"/>
      <c r="AO151" s="310"/>
      <c r="AP151" s="310"/>
      <c r="AQ151" s="310"/>
      <c r="AR151" s="310"/>
      <c r="AS151" s="310"/>
      <c r="AT151" s="310"/>
      <c r="AU151" s="310"/>
      <c r="AV151" s="310"/>
      <c r="AW151" s="310"/>
      <c r="AX151" s="310"/>
      <c r="AY151" s="310"/>
      <c r="AZ151" s="310"/>
      <c r="BA151" s="310"/>
      <c r="BB151" s="310"/>
      <c r="BC151" s="310"/>
      <c r="BD151" s="310"/>
      <c r="BE151" s="310"/>
      <c r="BF151" s="310">
        <f t="shared" si="15"/>
        <v>24000</v>
      </c>
      <c r="BG151" s="310"/>
      <c r="BH151" s="310"/>
      <c r="BI151" s="310"/>
      <c r="BJ151" s="310"/>
      <c r="BK151" s="310"/>
      <c r="BL151" s="310"/>
      <c r="BM151" s="310"/>
      <c r="BN151" s="310"/>
      <c r="BO151" s="310"/>
      <c r="BP151" s="310"/>
      <c r="BQ151" s="310"/>
      <c r="BR151" s="310">
        <f t="shared" si="17"/>
        <v>0</v>
      </c>
      <c r="BS151" s="311">
        <f t="shared" si="13"/>
        <v>24000</v>
      </c>
      <c r="BT151" s="280"/>
    </row>
    <row r="152" spans="1:72" ht="63" x14ac:dyDescent="0.2">
      <c r="A152" s="312"/>
      <c r="B152" s="313" t="s">
        <v>363</v>
      </c>
      <c r="C152" s="314" t="s">
        <v>474</v>
      </c>
      <c r="D152" s="315"/>
      <c r="E152" s="315"/>
      <c r="F152" s="315"/>
      <c r="G152" s="315"/>
      <c r="H152" s="315"/>
      <c r="I152" s="316"/>
      <c r="J152" s="315"/>
      <c r="K152" s="315"/>
      <c r="L152" s="315"/>
      <c r="M152" s="315"/>
      <c r="N152" s="315"/>
      <c r="O152" s="315"/>
      <c r="P152" s="315"/>
      <c r="Q152" s="315"/>
      <c r="R152" s="315"/>
      <c r="S152" s="317">
        <f>19200+18000</f>
        <v>37200</v>
      </c>
      <c r="T152" s="315"/>
      <c r="U152" s="316"/>
      <c r="V152" s="315"/>
      <c r="W152" s="315"/>
      <c r="X152" s="315"/>
      <c r="Y152" s="315"/>
      <c r="Z152" s="315"/>
      <c r="AA152" s="315"/>
      <c r="AB152" s="315"/>
      <c r="AC152" s="315"/>
      <c r="AD152" s="315"/>
      <c r="AE152" s="315"/>
      <c r="AF152" s="315"/>
      <c r="AG152" s="315"/>
      <c r="AH152" s="315"/>
      <c r="AI152" s="315"/>
      <c r="AJ152" s="315"/>
      <c r="AK152" s="315"/>
      <c r="AL152" s="315"/>
      <c r="AM152" s="315"/>
      <c r="AN152" s="315"/>
      <c r="AO152" s="315"/>
      <c r="AP152" s="315"/>
      <c r="AQ152" s="315"/>
      <c r="AR152" s="315"/>
      <c r="AS152" s="315"/>
      <c r="AT152" s="315"/>
      <c r="AU152" s="315"/>
      <c r="AV152" s="315"/>
      <c r="AW152" s="315"/>
      <c r="AX152" s="315"/>
      <c r="AY152" s="315"/>
      <c r="AZ152" s="315"/>
      <c r="BA152" s="315"/>
      <c r="BB152" s="315"/>
      <c r="BC152" s="315"/>
      <c r="BD152" s="315"/>
      <c r="BE152" s="315"/>
      <c r="BF152" s="315">
        <f t="shared" si="15"/>
        <v>37200</v>
      </c>
      <c r="BG152" s="315"/>
      <c r="BH152" s="315"/>
      <c r="BI152" s="315"/>
      <c r="BJ152" s="315"/>
      <c r="BK152" s="315"/>
      <c r="BL152" s="315"/>
      <c r="BM152" s="315"/>
      <c r="BN152" s="315"/>
      <c r="BO152" s="315"/>
      <c r="BP152" s="315"/>
      <c r="BQ152" s="315"/>
      <c r="BR152" s="315">
        <f t="shared" si="17"/>
        <v>0</v>
      </c>
      <c r="BS152" s="316">
        <f t="shared" si="13"/>
        <v>37200</v>
      </c>
      <c r="BT152" s="280"/>
    </row>
    <row r="153" spans="1:72" ht="63" x14ac:dyDescent="0.2">
      <c r="A153" s="318"/>
      <c r="B153" s="319" t="s">
        <v>365</v>
      </c>
      <c r="C153" s="320" t="s">
        <v>475</v>
      </c>
      <c r="D153" s="321"/>
      <c r="E153" s="321"/>
      <c r="F153" s="321"/>
      <c r="G153" s="321"/>
      <c r="H153" s="321"/>
      <c r="I153" s="322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>
        <f>52800</f>
        <v>52800</v>
      </c>
      <c r="T153" s="321"/>
      <c r="U153" s="321"/>
      <c r="V153" s="321"/>
      <c r="W153" s="321"/>
      <c r="X153" s="321"/>
      <c r="Y153" s="321"/>
      <c r="Z153" s="321"/>
      <c r="AA153" s="321"/>
      <c r="AB153" s="321"/>
      <c r="AC153" s="321"/>
      <c r="AD153" s="321"/>
      <c r="AE153" s="321"/>
      <c r="AF153" s="321"/>
      <c r="AG153" s="321"/>
      <c r="AH153" s="321"/>
      <c r="AI153" s="321"/>
      <c r="AJ153" s="321"/>
      <c r="AK153" s="321"/>
      <c r="AL153" s="321"/>
      <c r="AM153" s="321"/>
      <c r="AN153" s="321"/>
      <c r="AO153" s="321"/>
      <c r="AP153" s="321"/>
      <c r="AQ153" s="321"/>
      <c r="AR153" s="321"/>
      <c r="AS153" s="321"/>
      <c r="AT153" s="321"/>
      <c r="AU153" s="321"/>
      <c r="AV153" s="321"/>
      <c r="AW153" s="321"/>
      <c r="AX153" s="321"/>
      <c r="AY153" s="321"/>
      <c r="AZ153" s="321"/>
      <c r="BA153" s="321"/>
      <c r="BB153" s="321"/>
      <c r="BC153" s="321"/>
      <c r="BD153" s="321"/>
      <c r="BE153" s="321"/>
      <c r="BF153" s="321">
        <f t="shared" si="15"/>
        <v>52800</v>
      </c>
      <c r="BG153" s="321"/>
      <c r="BH153" s="321"/>
      <c r="BI153" s="321"/>
      <c r="BJ153" s="321"/>
      <c r="BK153" s="321"/>
      <c r="BL153" s="321"/>
      <c r="BM153" s="321"/>
      <c r="BN153" s="321"/>
      <c r="BO153" s="321"/>
      <c r="BP153" s="321"/>
      <c r="BQ153" s="321"/>
      <c r="BR153" s="321">
        <f t="shared" si="17"/>
        <v>0</v>
      </c>
      <c r="BS153" s="322">
        <f t="shared" si="13"/>
        <v>52800</v>
      </c>
      <c r="BT153" s="280"/>
    </row>
    <row r="154" spans="1:72" x14ac:dyDescent="0.2">
      <c r="A154" s="323"/>
      <c r="B154" s="323" t="s">
        <v>136</v>
      </c>
      <c r="C154" s="324"/>
      <c r="D154" s="325"/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  <c r="Y154" s="326"/>
      <c r="Z154" s="326"/>
      <c r="AA154" s="326"/>
      <c r="AB154" s="326"/>
      <c r="AC154" s="326"/>
      <c r="AD154" s="326"/>
      <c r="AE154" s="326"/>
      <c r="AF154" s="326"/>
      <c r="AG154" s="326"/>
      <c r="AH154" s="326"/>
      <c r="AI154" s="326"/>
      <c r="AJ154" s="326"/>
      <c r="AK154" s="326"/>
      <c r="AL154" s="326"/>
      <c r="AM154" s="326"/>
      <c r="AN154" s="326"/>
      <c r="AO154" s="326"/>
      <c r="AP154" s="326"/>
      <c r="AQ154" s="326"/>
      <c r="AR154" s="326"/>
      <c r="AS154" s="326"/>
      <c r="AT154" s="326"/>
      <c r="AU154" s="326"/>
      <c r="AV154" s="326"/>
      <c r="AW154" s="326"/>
      <c r="AX154" s="326"/>
      <c r="AY154" s="326"/>
      <c r="AZ154" s="326"/>
      <c r="BA154" s="326"/>
      <c r="BB154" s="326"/>
      <c r="BC154" s="326"/>
      <c r="BD154" s="326"/>
      <c r="BE154" s="326"/>
      <c r="BF154" s="326">
        <f t="shared" si="15"/>
        <v>0</v>
      </c>
      <c r="BG154" s="326"/>
      <c r="BH154" s="326"/>
      <c r="BI154" s="326"/>
      <c r="BJ154" s="326"/>
      <c r="BK154" s="326"/>
      <c r="BL154" s="326"/>
      <c r="BM154" s="326"/>
      <c r="BN154" s="326"/>
      <c r="BO154" s="326"/>
      <c r="BP154" s="326"/>
      <c r="BQ154" s="326"/>
      <c r="BR154" s="326">
        <f t="shared" si="17"/>
        <v>0</v>
      </c>
      <c r="BS154" s="326">
        <f t="shared" si="13"/>
        <v>0</v>
      </c>
      <c r="BT154" s="203">
        <f>SUM(BS155:BS162)</f>
        <v>2501902.5</v>
      </c>
    </row>
    <row r="155" spans="1:72" ht="409.5" customHeight="1" x14ac:dyDescent="0.2">
      <c r="A155" s="208"/>
      <c r="B155" s="209" t="s">
        <v>354</v>
      </c>
      <c r="C155" s="327" t="s">
        <v>476</v>
      </c>
      <c r="D155" s="211"/>
      <c r="E155" s="212"/>
      <c r="F155" s="212"/>
      <c r="G155" s="212"/>
      <c r="H155" s="212"/>
      <c r="I155" s="212">
        <v>310445</v>
      </c>
      <c r="J155" s="212"/>
      <c r="K155" s="212">
        <v>400000</v>
      </c>
      <c r="L155" s="212"/>
      <c r="M155" s="212"/>
      <c r="N155" s="212"/>
      <c r="O155" s="212"/>
      <c r="P155" s="212"/>
      <c r="Q155" s="212"/>
      <c r="R155" s="212"/>
      <c r="S155" s="212"/>
      <c r="T155" s="212"/>
      <c r="U155" s="328"/>
      <c r="V155" s="212"/>
      <c r="W155" s="212"/>
      <c r="X155" s="212"/>
      <c r="Y155" s="212"/>
      <c r="Z155" s="212"/>
      <c r="AA155" s="212"/>
      <c r="AB155" s="212"/>
      <c r="AC155" s="212"/>
      <c r="AD155" s="212"/>
      <c r="AE155" s="212"/>
      <c r="AF155" s="212"/>
      <c r="AG155" s="212"/>
      <c r="AH155" s="212"/>
      <c r="AI155" s="212"/>
      <c r="AJ155" s="212"/>
      <c r="AK155" s="212"/>
      <c r="AL155" s="212"/>
      <c r="AM155" s="212">
        <f>232600+ 400000</f>
        <v>632600</v>
      </c>
      <c r="AN155" s="212">
        <v>550000</v>
      </c>
      <c r="AO155" s="212"/>
      <c r="AP155" s="212"/>
      <c r="AQ155" s="212"/>
      <c r="AR155" s="212"/>
      <c r="AS155" s="212"/>
      <c r="AT155" s="212"/>
      <c r="AU155" s="212"/>
      <c r="AV155" s="212"/>
      <c r="AW155" s="212"/>
      <c r="AX155" s="212"/>
      <c r="AY155" s="212"/>
      <c r="AZ155" s="212"/>
      <c r="BA155" s="212"/>
      <c r="BB155" s="212"/>
      <c r="BC155" s="212"/>
      <c r="BD155" s="212"/>
      <c r="BE155" s="212"/>
      <c r="BF155" s="212">
        <f t="shared" si="15"/>
        <v>1893045</v>
      </c>
      <c r="BG155" s="212"/>
      <c r="BH155" s="212"/>
      <c r="BI155" s="212"/>
      <c r="BJ155" s="212"/>
      <c r="BK155" s="212"/>
      <c r="BL155" s="212"/>
      <c r="BM155" s="212"/>
      <c r="BN155" s="212"/>
      <c r="BO155" s="212"/>
      <c r="BP155" s="212"/>
      <c r="BQ155" s="212"/>
      <c r="BR155" s="212">
        <f t="shared" si="17"/>
        <v>0</v>
      </c>
      <c r="BS155" s="212">
        <f t="shared" si="13"/>
        <v>1893045</v>
      </c>
      <c r="BT155" s="203"/>
    </row>
    <row r="156" spans="1:72" ht="218.25" customHeight="1" x14ac:dyDescent="0.2">
      <c r="A156" s="213"/>
      <c r="B156" s="214" t="s">
        <v>376</v>
      </c>
      <c r="C156" s="215" t="s">
        <v>477</v>
      </c>
      <c r="D156" s="216"/>
      <c r="E156" s="217"/>
      <c r="F156" s="217"/>
      <c r="G156" s="217"/>
      <c r="H156" s="217">
        <v>31600</v>
      </c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  <c r="AA156" s="217"/>
      <c r="AB156" s="217"/>
      <c r="AC156" s="217"/>
      <c r="AD156" s="217"/>
      <c r="AE156" s="217"/>
      <c r="AF156" s="217"/>
      <c r="AG156" s="217"/>
      <c r="AH156" s="217"/>
      <c r="AI156" s="217"/>
      <c r="AJ156" s="217"/>
      <c r="AK156" s="217"/>
      <c r="AL156" s="217"/>
      <c r="AM156" s="217"/>
      <c r="AN156" s="217"/>
      <c r="AO156" s="217"/>
      <c r="AP156" s="217">
        <v>112000</v>
      </c>
      <c r="AQ156" s="217"/>
      <c r="AR156" s="217"/>
      <c r="AS156" s="217"/>
      <c r="AT156" s="217"/>
      <c r="AU156" s="217"/>
      <c r="AV156" s="217"/>
      <c r="AW156" s="217"/>
      <c r="AX156" s="217"/>
      <c r="AY156" s="217">
        <v>10000</v>
      </c>
      <c r="AZ156" s="217"/>
      <c r="BA156" s="217"/>
      <c r="BB156" s="217"/>
      <c r="BC156" s="217"/>
      <c r="BD156" s="217"/>
      <c r="BE156" s="217"/>
      <c r="BF156" s="217">
        <f t="shared" si="15"/>
        <v>153600</v>
      </c>
      <c r="BG156" s="217"/>
      <c r="BH156" s="217"/>
      <c r="BI156" s="217"/>
      <c r="BJ156" s="217"/>
      <c r="BK156" s="217"/>
      <c r="BL156" s="217"/>
      <c r="BM156" s="217"/>
      <c r="BN156" s="217"/>
      <c r="BO156" s="217"/>
      <c r="BP156" s="217"/>
      <c r="BQ156" s="217"/>
      <c r="BR156" s="217">
        <f t="shared" si="17"/>
        <v>0</v>
      </c>
      <c r="BS156" s="217">
        <f t="shared" si="13"/>
        <v>153600</v>
      </c>
      <c r="BT156" s="203"/>
    </row>
    <row r="157" spans="1:72" ht="180" x14ac:dyDescent="0.2">
      <c r="A157" s="218"/>
      <c r="B157" s="329" t="s">
        <v>478</v>
      </c>
      <c r="C157" s="274" t="s">
        <v>479</v>
      </c>
      <c r="D157" s="221"/>
      <c r="E157" s="222"/>
      <c r="F157" s="222"/>
      <c r="G157" s="222"/>
      <c r="H157" s="222"/>
      <c r="I157" s="222">
        <f>4000+2250+120+212.5</f>
        <v>6582.5</v>
      </c>
      <c r="J157" s="222">
        <f>10000</f>
        <v>10000</v>
      </c>
      <c r="K157" s="222"/>
      <c r="L157" s="222"/>
      <c r="M157" s="222"/>
      <c r="N157" s="222"/>
      <c r="O157" s="222"/>
      <c r="P157" s="222">
        <f t="shared" ref="P157:Q157" si="20">10000</f>
        <v>10000</v>
      </c>
      <c r="Q157" s="222">
        <f t="shared" si="20"/>
        <v>10000</v>
      </c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>
        <f t="shared" si="15"/>
        <v>36582.5</v>
      </c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2"/>
      <c r="BQ157" s="222"/>
      <c r="BR157" s="222">
        <f t="shared" si="17"/>
        <v>0</v>
      </c>
      <c r="BS157" s="222">
        <f t="shared" si="13"/>
        <v>36582.5</v>
      </c>
      <c r="BT157" s="203"/>
    </row>
    <row r="158" spans="1:72" ht="409.5" x14ac:dyDescent="0.2">
      <c r="A158" s="223"/>
      <c r="B158" s="224" t="s">
        <v>358</v>
      </c>
      <c r="C158" s="267" t="s">
        <v>480</v>
      </c>
      <c r="D158" s="226"/>
      <c r="E158" s="227"/>
      <c r="F158" s="227"/>
      <c r="G158" s="227"/>
      <c r="H158" s="227"/>
      <c r="I158" s="227">
        <f>3000+3000+900+1200+1200+1200+1000+1000+1000+800+1000+1500+1500+1500+2500+1500+1500+1500+1500+3000</f>
        <v>31300</v>
      </c>
      <c r="J158" s="227"/>
      <c r="K158" s="227"/>
      <c r="L158" s="227">
        <v>50000</v>
      </c>
      <c r="M158" s="227"/>
      <c r="N158" s="227"/>
      <c r="O158" s="227"/>
      <c r="P158" s="227"/>
      <c r="Q158" s="227">
        <v>150000</v>
      </c>
      <c r="R158" s="227"/>
      <c r="S158" s="227"/>
      <c r="T158" s="227"/>
      <c r="U158" s="227"/>
      <c r="V158" s="227"/>
      <c r="W158" s="227"/>
      <c r="X158" s="227"/>
      <c r="Y158" s="227"/>
      <c r="Z158" s="227"/>
      <c r="AA158" s="227"/>
      <c r="AB158" s="227"/>
      <c r="AC158" s="227"/>
      <c r="AD158" s="227"/>
      <c r="AE158" s="227"/>
      <c r="AF158" s="227"/>
      <c r="AG158" s="227"/>
      <c r="AH158" s="227"/>
      <c r="AI158" s="227"/>
      <c r="AJ158" s="227"/>
      <c r="AK158" s="227"/>
      <c r="AL158" s="227"/>
      <c r="AM158" s="227"/>
      <c r="AN158" s="227"/>
      <c r="AO158" s="227"/>
      <c r="AP158" s="227"/>
      <c r="AQ158" s="227"/>
      <c r="AR158" s="227"/>
      <c r="AS158" s="227"/>
      <c r="AT158" s="227"/>
      <c r="AU158" s="227"/>
      <c r="AV158" s="227"/>
      <c r="AW158" s="227"/>
      <c r="AX158" s="227"/>
      <c r="AY158" s="227"/>
      <c r="AZ158" s="227"/>
      <c r="BA158" s="227"/>
      <c r="BB158" s="227"/>
      <c r="BC158" s="227"/>
      <c r="BD158" s="227"/>
      <c r="BE158" s="227"/>
      <c r="BF158" s="227">
        <f t="shared" si="15"/>
        <v>231300</v>
      </c>
      <c r="BG158" s="227"/>
      <c r="BH158" s="227"/>
      <c r="BI158" s="227"/>
      <c r="BJ158" s="227"/>
      <c r="BK158" s="227"/>
      <c r="BL158" s="227"/>
      <c r="BM158" s="227"/>
      <c r="BN158" s="227"/>
      <c r="BO158" s="227"/>
      <c r="BP158" s="227"/>
      <c r="BQ158" s="227"/>
      <c r="BR158" s="227">
        <f t="shared" si="17"/>
        <v>0</v>
      </c>
      <c r="BS158" s="227">
        <f t="shared" si="13"/>
        <v>231300</v>
      </c>
      <c r="BT158" s="203"/>
    </row>
    <row r="159" spans="1:72" ht="105" x14ac:dyDescent="0.2">
      <c r="A159" s="228"/>
      <c r="B159" s="229" t="s">
        <v>359</v>
      </c>
      <c r="C159" s="230" t="s">
        <v>481</v>
      </c>
      <c r="D159" s="231"/>
      <c r="E159" s="232"/>
      <c r="F159" s="232"/>
      <c r="G159" s="232"/>
      <c r="H159" s="232"/>
      <c r="I159" s="232">
        <v>45700</v>
      </c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U159" s="232"/>
      <c r="V159" s="232"/>
      <c r="W159" s="232"/>
      <c r="X159" s="232"/>
      <c r="Y159" s="232"/>
      <c r="Z159" s="232"/>
      <c r="AA159" s="232"/>
      <c r="AB159" s="232"/>
      <c r="AC159" s="232"/>
      <c r="AD159" s="232"/>
      <c r="AE159" s="232"/>
      <c r="AF159" s="232"/>
      <c r="AG159" s="232"/>
      <c r="AH159" s="232"/>
      <c r="AI159" s="232"/>
      <c r="AJ159" s="232"/>
      <c r="AK159" s="232"/>
      <c r="AL159" s="232"/>
      <c r="AM159" s="232"/>
      <c r="AN159" s="232"/>
      <c r="AO159" s="232"/>
      <c r="AP159" s="232"/>
      <c r="AQ159" s="232"/>
      <c r="AR159" s="232"/>
      <c r="AS159" s="232"/>
      <c r="AT159" s="232"/>
      <c r="AU159" s="232"/>
      <c r="AV159" s="232"/>
      <c r="AW159" s="232"/>
      <c r="AX159" s="232"/>
      <c r="AY159" s="232"/>
      <c r="AZ159" s="232"/>
      <c r="BA159" s="232"/>
      <c r="BB159" s="232"/>
      <c r="BC159" s="232"/>
      <c r="BD159" s="232"/>
      <c r="BE159" s="232"/>
      <c r="BF159" s="232">
        <f t="shared" si="15"/>
        <v>45700</v>
      </c>
      <c r="BG159" s="232"/>
      <c r="BH159" s="232"/>
      <c r="BI159" s="232"/>
      <c r="BJ159" s="232"/>
      <c r="BK159" s="232"/>
      <c r="BL159" s="232"/>
      <c r="BM159" s="232"/>
      <c r="BN159" s="232"/>
      <c r="BO159" s="232"/>
      <c r="BP159" s="232"/>
      <c r="BQ159" s="232"/>
      <c r="BR159" s="232">
        <f t="shared" si="17"/>
        <v>0</v>
      </c>
      <c r="BS159" s="232">
        <f t="shared" si="13"/>
        <v>45700</v>
      </c>
      <c r="BT159" s="203"/>
    </row>
    <row r="160" spans="1:72" ht="409.5" x14ac:dyDescent="0.2">
      <c r="A160" s="233"/>
      <c r="B160" s="234" t="s">
        <v>381</v>
      </c>
      <c r="C160" s="250" t="s">
        <v>482</v>
      </c>
      <c r="D160" s="236"/>
      <c r="E160" s="237"/>
      <c r="F160" s="237"/>
      <c r="G160" s="237"/>
      <c r="H160" s="237"/>
      <c r="I160" s="237">
        <f>2000+2000+2000+2000+6000+3000+3000+1000+1000+500+300+750+1000+125+1000+500</f>
        <v>26175</v>
      </c>
      <c r="J160" s="237"/>
      <c r="K160" s="237"/>
      <c r="L160" s="237"/>
      <c r="M160" s="237"/>
      <c r="N160" s="237"/>
      <c r="O160" s="237"/>
      <c r="P160" s="237"/>
      <c r="Q160" s="237"/>
      <c r="R160" s="237"/>
      <c r="S160" s="237"/>
      <c r="T160" s="237"/>
      <c r="U160" s="237"/>
      <c r="V160" s="237"/>
      <c r="W160" s="237"/>
      <c r="X160" s="237"/>
      <c r="Y160" s="237"/>
      <c r="Z160" s="237"/>
      <c r="AA160" s="237"/>
      <c r="AB160" s="237"/>
      <c r="AC160" s="237"/>
      <c r="AD160" s="237"/>
      <c r="AE160" s="237"/>
      <c r="AF160" s="237"/>
      <c r="AG160" s="237"/>
      <c r="AH160" s="237"/>
      <c r="AI160" s="237"/>
      <c r="AJ160" s="237"/>
      <c r="AK160" s="237"/>
      <c r="AL160" s="237"/>
      <c r="AM160" s="237"/>
      <c r="AN160" s="237"/>
      <c r="AO160" s="237"/>
      <c r="AP160" s="237">
        <f>4*10000</f>
        <v>40000</v>
      </c>
      <c r="AQ160" s="237"/>
      <c r="AR160" s="237"/>
      <c r="AS160" s="237"/>
      <c r="AT160" s="237"/>
      <c r="AU160" s="237"/>
      <c r="AV160" s="237"/>
      <c r="AW160" s="237"/>
      <c r="AX160" s="237"/>
      <c r="AY160" s="237"/>
      <c r="AZ160" s="237"/>
      <c r="BA160" s="237"/>
      <c r="BB160" s="237"/>
      <c r="BC160" s="237"/>
      <c r="BD160" s="237"/>
      <c r="BE160" s="237"/>
      <c r="BF160" s="237">
        <f t="shared" si="15"/>
        <v>66175</v>
      </c>
      <c r="BG160" s="237"/>
      <c r="BH160" s="237"/>
      <c r="BI160" s="237"/>
      <c r="BJ160" s="237"/>
      <c r="BK160" s="237"/>
      <c r="BL160" s="237"/>
      <c r="BM160" s="237"/>
      <c r="BN160" s="237"/>
      <c r="BO160" s="237"/>
      <c r="BP160" s="237"/>
      <c r="BQ160" s="237"/>
      <c r="BR160" s="237">
        <f t="shared" si="17"/>
        <v>0</v>
      </c>
      <c r="BS160" s="237">
        <f t="shared" si="13"/>
        <v>66175</v>
      </c>
      <c r="BT160" s="203"/>
    </row>
    <row r="161" spans="1:72" ht="270" x14ac:dyDescent="0.2">
      <c r="A161" s="238"/>
      <c r="B161" s="239" t="s">
        <v>363</v>
      </c>
      <c r="C161" s="240" t="s">
        <v>483</v>
      </c>
      <c r="D161" s="241"/>
      <c r="E161" s="242"/>
      <c r="F161" s="242"/>
      <c r="G161" s="242"/>
      <c r="H161" s="242"/>
      <c r="I161" s="242">
        <v>36800</v>
      </c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/>
      <c r="Y161" s="242"/>
      <c r="Z161" s="242"/>
      <c r="AA161" s="242"/>
      <c r="AB161" s="242"/>
      <c r="AC161" s="242"/>
      <c r="AD161" s="242"/>
      <c r="AE161" s="242"/>
      <c r="AF161" s="242"/>
      <c r="AG161" s="242"/>
      <c r="AH161" s="242"/>
      <c r="AI161" s="242"/>
      <c r="AJ161" s="242"/>
      <c r="AK161" s="242"/>
      <c r="AL161" s="242"/>
      <c r="AM161" s="242"/>
      <c r="AN161" s="242"/>
      <c r="AO161" s="242"/>
      <c r="AP161" s="242"/>
      <c r="AQ161" s="242"/>
      <c r="AR161" s="242"/>
      <c r="AS161" s="242"/>
      <c r="AT161" s="242"/>
      <c r="AU161" s="242"/>
      <c r="AV161" s="242"/>
      <c r="AW161" s="242"/>
      <c r="AX161" s="242"/>
      <c r="AY161" s="242"/>
      <c r="AZ161" s="242"/>
      <c r="BA161" s="242"/>
      <c r="BB161" s="242"/>
      <c r="BC161" s="242"/>
      <c r="BD161" s="242"/>
      <c r="BE161" s="242"/>
      <c r="BF161" s="242">
        <f t="shared" si="15"/>
        <v>36800</v>
      </c>
      <c r="BG161" s="242"/>
      <c r="BH161" s="242"/>
      <c r="BI161" s="242"/>
      <c r="BJ161" s="242"/>
      <c r="BK161" s="242"/>
      <c r="BL161" s="242"/>
      <c r="BM161" s="242"/>
      <c r="BN161" s="242"/>
      <c r="BO161" s="242"/>
      <c r="BP161" s="242"/>
      <c r="BQ161" s="242"/>
      <c r="BR161" s="242">
        <f t="shared" si="17"/>
        <v>0</v>
      </c>
      <c r="BS161" s="242">
        <f t="shared" si="13"/>
        <v>36800</v>
      </c>
      <c r="BT161" s="203"/>
    </row>
    <row r="162" spans="1:72" ht="409.5" x14ac:dyDescent="0.2">
      <c r="A162" s="243"/>
      <c r="B162" s="244" t="s">
        <v>365</v>
      </c>
      <c r="C162" s="245" t="s">
        <v>484</v>
      </c>
      <c r="D162" s="246"/>
      <c r="E162" s="247"/>
      <c r="F162" s="247"/>
      <c r="G162" s="247"/>
      <c r="H162" s="247"/>
      <c r="I162" s="247">
        <v>38700</v>
      </c>
      <c r="J162" s="247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  <c r="AD162" s="247"/>
      <c r="AE162" s="247"/>
      <c r="AF162" s="247"/>
      <c r="AG162" s="247"/>
      <c r="AH162" s="247"/>
      <c r="AI162" s="247"/>
      <c r="AJ162" s="247"/>
      <c r="AK162" s="247"/>
      <c r="AL162" s="247"/>
      <c r="AM162" s="247"/>
      <c r="AN162" s="247"/>
      <c r="AO162" s="247"/>
      <c r="AP162" s="247"/>
      <c r="AQ162" s="247"/>
      <c r="AR162" s="247"/>
      <c r="AS162" s="247"/>
      <c r="AT162" s="247"/>
      <c r="AU162" s="247"/>
      <c r="AV162" s="247"/>
      <c r="AW162" s="247"/>
      <c r="AX162" s="247"/>
      <c r="AY162" s="247"/>
      <c r="AZ162" s="247"/>
      <c r="BA162" s="247"/>
      <c r="BB162" s="247"/>
      <c r="BC162" s="247"/>
      <c r="BD162" s="247"/>
      <c r="BE162" s="247"/>
      <c r="BF162" s="247">
        <f t="shared" si="15"/>
        <v>38700</v>
      </c>
      <c r="BG162" s="247"/>
      <c r="BH162" s="247"/>
      <c r="BI162" s="247"/>
      <c r="BJ162" s="247"/>
      <c r="BK162" s="247"/>
      <c r="BL162" s="247"/>
      <c r="BM162" s="247"/>
      <c r="BN162" s="247"/>
      <c r="BO162" s="247"/>
      <c r="BP162" s="247"/>
      <c r="BQ162" s="247"/>
      <c r="BR162" s="247">
        <f t="shared" si="17"/>
        <v>0</v>
      </c>
      <c r="BS162" s="247">
        <f t="shared" si="13"/>
        <v>38700</v>
      </c>
      <c r="BT162" s="203"/>
    </row>
    <row r="163" spans="1:72" ht="15.75" customHeight="1" x14ac:dyDescent="0.2">
      <c r="A163" s="330"/>
      <c r="B163" s="323" t="s">
        <v>485</v>
      </c>
      <c r="C163" s="324"/>
      <c r="D163" s="325"/>
      <c r="E163" s="326"/>
      <c r="F163" s="326"/>
      <c r="G163" s="326"/>
      <c r="H163" s="326"/>
      <c r="I163" s="326"/>
      <c r="J163" s="326"/>
      <c r="K163" s="326"/>
      <c r="L163" s="326"/>
      <c r="M163" s="326"/>
      <c r="N163" s="326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  <c r="Y163" s="326"/>
      <c r="Z163" s="326"/>
      <c r="AA163" s="326"/>
      <c r="AB163" s="326"/>
      <c r="AC163" s="326"/>
      <c r="AD163" s="326"/>
      <c r="AE163" s="326"/>
      <c r="AF163" s="326"/>
      <c r="AG163" s="326"/>
      <c r="AH163" s="326"/>
      <c r="AI163" s="326"/>
      <c r="AJ163" s="326"/>
      <c r="AK163" s="326"/>
      <c r="AL163" s="326"/>
      <c r="AM163" s="326"/>
      <c r="AN163" s="326"/>
      <c r="AO163" s="326"/>
      <c r="AP163" s="326"/>
      <c r="AQ163" s="326"/>
      <c r="AR163" s="326"/>
      <c r="AS163" s="326"/>
      <c r="AT163" s="326"/>
      <c r="AU163" s="326"/>
      <c r="AV163" s="326"/>
      <c r="AW163" s="326"/>
      <c r="AX163" s="326"/>
      <c r="AY163" s="326"/>
      <c r="AZ163" s="326"/>
      <c r="BA163" s="326"/>
      <c r="BB163" s="326"/>
      <c r="BC163" s="326"/>
      <c r="BD163" s="326"/>
      <c r="BE163" s="326"/>
      <c r="BF163" s="326">
        <f t="shared" si="15"/>
        <v>0</v>
      </c>
      <c r="BG163" s="326"/>
      <c r="BH163" s="326"/>
      <c r="BI163" s="326"/>
      <c r="BJ163" s="326"/>
      <c r="BK163" s="326"/>
      <c r="BL163" s="326"/>
      <c r="BM163" s="326"/>
      <c r="BN163" s="326"/>
      <c r="BO163" s="326"/>
      <c r="BP163" s="326"/>
      <c r="BQ163" s="326"/>
      <c r="BR163" s="326">
        <f t="shared" si="17"/>
        <v>0</v>
      </c>
      <c r="BS163" s="326">
        <f t="shared" si="13"/>
        <v>0</v>
      </c>
      <c r="BT163" s="203">
        <f>SUM(BS164:BS171)</f>
        <v>560000</v>
      </c>
    </row>
    <row r="164" spans="1:72" ht="15" customHeight="1" x14ac:dyDescent="0.2">
      <c r="A164" s="208"/>
      <c r="B164" s="209" t="s">
        <v>354</v>
      </c>
      <c r="C164" s="253"/>
      <c r="D164" s="211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  <c r="AA164" s="212"/>
      <c r="AB164" s="212"/>
      <c r="AC164" s="212"/>
      <c r="AD164" s="212"/>
      <c r="AE164" s="212"/>
      <c r="AF164" s="212"/>
      <c r="AG164" s="212"/>
      <c r="AH164" s="212"/>
      <c r="AI164" s="212"/>
      <c r="AJ164" s="212"/>
      <c r="AK164" s="212"/>
      <c r="AL164" s="212"/>
      <c r="AM164" s="212"/>
      <c r="AN164" s="212"/>
      <c r="AO164" s="212"/>
      <c r="AP164" s="212"/>
      <c r="AQ164" s="212"/>
      <c r="AR164" s="212"/>
      <c r="AS164" s="212"/>
      <c r="AT164" s="212"/>
      <c r="AU164" s="212"/>
      <c r="AV164" s="212"/>
      <c r="AW164" s="212"/>
      <c r="AX164" s="212"/>
      <c r="AY164" s="212"/>
      <c r="AZ164" s="212"/>
      <c r="BA164" s="212"/>
      <c r="BB164" s="212"/>
      <c r="BC164" s="212"/>
      <c r="BD164" s="212"/>
      <c r="BE164" s="212"/>
      <c r="BF164" s="212">
        <f t="shared" si="15"/>
        <v>0</v>
      </c>
      <c r="BG164" s="212"/>
      <c r="BH164" s="212"/>
      <c r="BI164" s="212"/>
      <c r="BJ164" s="212"/>
      <c r="BK164" s="212"/>
      <c r="BL164" s="212"/>
      <c r="BM164" s="212"/>
      <c r="BN164" s="212"/>
      <c r="BO164" s="212"/>
      <c r="BP164" s="212"/>
      <c r="BQ164" s="212"/>
      <c r="BR164" s="212">
        <f t="shared" si="17"/>
        <v>0</v>
      </c>
      <c r="BS164" s="212">
        <f t="shared" si="13"/>
        <v>0</v>
      </c>
      <c r="BT164" s="203"/>
    </row>
    <row r="165" spans="1:72" ht="15" customHeight="1" x14ac:dyDescent="0.2">
      <c r="A165" s="213"/>
      <c r="B165" s="214" t="s">
        <v>376</v>
      </c>
      <c r="C165" s="248"/>
      <c r="D165" s="216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  <c r="AA165" s="217"/>
      <c r="AB165" s="217"/>
      <c r="AC165" s="217"/>
      <c r="AD165" s="217"/>
      <c r="AE165" s="217"/>
      <c r="AF165" s="217"/>
      <c r="AG165" s="217"/>
      <c r="AH165" s="217"/>
      <c r="AI165" s="217"/>
      <c r="AJ165" s="217"/>
      <c r="AK165" s="217"/>
      <c r="AL165" s="217"/>
      <c r="AM165" s="217"/>
      <c r="AN165" s="217"/>
      <c r="AO165" s="217"/>
      <c r="AP165" s="217"/>
      <c r="AQ165" s="217"/>
      <c r="AR165" s="217"/>
      <c r="AS165" s="217"/>
      <c r="AT165" s="217"/>
      <c r="AU165" s="217"/>
      <c r="AV165" s="217"/>
      <c r="AW165" s="217"/>
      <c r="AX165" s="217"/>
      <c r="AY165" s="217"/>
      <c r="AZ165" s="217"/>
      <c r="BA165" s="217"/>
      <c r="BB165" s="217"/>
      <c r="BC165" s="217"/>
      <c r="BD165" s="217"/>
      <c r="BE165" s="217"/>
      <c r="BF165" s="217">
        <f t="shared" si="15"/>
        <v>0</v>
      </c>
      <c r="BG165" s="217"/>
      <c r="BH165" s="217"/>
      <c r="BI165" s="217"/>
      <c r="BJ165" s="217"/>
      <c r="BK165" s="217"/>
      <c r="BL165" s="217"/>
      <c r="BM165" s="217"/>
      <c r="BN165" s="217"/>
      <c r="BO165" s="217"/>
      <c r="BP165" s="217"/>
      <c r="BQ165" s="217"/>
      <c r="BR165" s="217">
        <f t="shared" si="17"/>
        <v>0</v>
      </c>
      <c r="BS165" s="217">
        <f t="shared" si="13"/>
        <v>0</v>
      </c>
      <c r="BT165" s="203"/>
    </row>
    <row r="166" spans="1:72" ht="15" customHeight="1" x14ac:dyDescent="0.2">
      <c r="A166" s="218"/>
      <c r="B166" s="219" t="s">
        <v>357</v>
      </c>
      <c r="C166" s="220"/>
      <c r="D166" s="221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  <c r="AL166" s="222"/>
      <c r="AM166" s="222"/>
      <c r="AN166" s="222"/>
      <c r="AO166" s="222"/>
      <c r="AP166" s="222"/>
      <c r="AQ166" s="222"/>
      <c r="AR166" s="222"/>
      <c r="AS166" s="222"/>
      <c r="AT166" s="222"/>
      <c r="AU166" s="222"/>
      <c r="AV166" s="222"/>
      <c r="AW166" s="222"/>
      <c r="AX166" s="222"/>
      <c r="AY166" s="222"/>
      <c r="AZ166" s="222"/>
      <c r="BA166" s="222"/>
      <c r="BB166" s="222"/>
      <c r="BC166" s="222"/>
      <c r="BD166" s="222"/>
      <c r="BE166" s="222"/>
      <c r="BF166" s="222">
        <f t="shared" si="15"/>
        <v>0</v>
      </c>
      <c r="BG166" s="222"/>
      <c r="BH166" s="222"/>
      <c r="BI166" s="222"/>
      <c r="BJ166" s="222"/>
      <c r="BK166" s="222"/>
      <c r="BL166" s="222"/>
      <c r="BM166" s="222"/>
      <c r="BN166" s="222"/>
      <c r="BO166" s="222"/>
      <c r="BP166" s="222"/>
      <c r="BQ166" s="222"/>
      <c r="BR166" s="222">
        <f t="shared" si="17"/>
        <v>0</v>
      </c>
      <c r="BS166" s="222">
        <f t="shared" si="13"/>
        <v>0</v>
      </c>
      <c r="BT166" s="203"/>
    </row>
    <row r="167" spans="1:72" ht="15.75" customHeight="1" x14ac:dyDescent="0.2">
      <c r="A167" s="223"/>
      <c r="B167" s="224" t="s">
        <v>358</v>
      </c>
      <c r="C167" s="267"/>
      <c r="D167" s="226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  <c r="AA167" s="227"/>
      <c r="AB167" s="227"/>
      <c r="AC167" s="227"/>
      <c r="AD167" s="227"/>
      <c r="AE167" s="227"/>
      <c r="AF167" s="227"/>
      <c r="AG167" s="227"/>
      <c r="AH167" s="227"/>
      <c r="AI167" s="227"/>
      <c r="AJ167" s="227"/>
      <c r="AK167" s="227"/>
      <c r="AL167" s="227"/>
      <c r="AM167" s="227"/>
      <c r="AN167" s="227"/>
      <c r="AO167" s="227"/>
      <c r="AP167" s="227"/>
      <c r="AQ167" s="227"/>
      <c r="AR167" s="227"/>
      <c r="AS167" s="227"/>
      <c r="AT167" s="227"/>
      <c r="AU167" s="227"/>
      <c r="AV167" s="227"/>
      <c r="AW167" s="227"/>
      <c r="AX167" s="227"/>
      <c r="AY167" s="227"/>
      <c r="AZ167" s="227"/>
      <c r="BA167" s="227"/>
      <c r="BB167" s="227"/>
      <c r="BC167" s="227"/>
      <c r="BD167" s="227"/>
      <c r="BE167" s="227"/>
      <c r="BF167" s="227">
        <f t="shared" si="15"/>
        <v>0</v>
      </c>
      <c r="BG167" s="227"/>
      <c r="BH167" s="227"/>
      <c r="BI167" s="227"/>
      <c r="BJ167" s="227"/>
      <c r="BK167" s="227"/>
      <c r="BL167" s="227"/>
      <c r="BM167" s="227"/>
      <c r="BN167" s="227"/>
      <c r="BO167" s="227"/>
      <c r="BP167" s="227"/>
      <c r="BQ167" s="227"/>
      <c r="BR167" s="227">
        <f t="shared" si="17"/>
        <v>0</v>
      </c>
      <c r="BS167" s="227">
        <f t="shared" si="13"/>
        <v>0</v>
      </c>
      <c r="BT167" s="203"/>
    </row>
    <row r="168" spans="1:72" ht="409.5" customHeight="1" x14ac:dyDescent="0.2">
      <c r="A168" s="228"/>
      <c r="B168" s="229" t="s">
        <v>359</v>
      </c>
      <c r="C168" s="230" t="s">
        <v>486</v>
      </c>
      <c r="D168" s="231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>
        <v>540800</v>
      </c>
      <c r="P168" s="232"/>
      <c r="Q168" s="232"/>
      <c r="R168" s="232"/>
      <c r="S168" s="232"/>
      <c r="T168" s="232"/>
      <c r="U168" s="232"/>
      <c r="V168" s="232"/>
      <c r="W168" s="232"/>
      <c r="X168" s="232"/>
      <c r="Y168" s="232"/>
      <c r="Z168" s="232"/>
      <c r="AA168" s="232"/>
      <c r="AB168" s="232"/>
      <c r="AC168" s="232"/>
      <c r="AD168" s="232"/>
      <c r="AE168" s="232"/>
      <c r="AF168" s="232"/>
      <c r="AG168" s="232"/>
      <c r="AH168" s="232">
        <v>19200</v>
      </c>
      <c r="AI168" s="232"/>
      <c r="AJ168" s="232"/>
      <c r="AK168" s="232"/>
      <c r="AL168" s="232"/>
      <c r="AM168" s="232"/>
      <c r="AN168" s="232"/>
      <c r="AO168" s="232"/>
      <c r="AP168" s="232"/>
      <c r="AQ168" s="232"/>
      <c r="AR168" s="232"/>
      <c r="AS168" s="232"/>
      <c r="AT168" s="232"/>
      <c r="AU168" s="232"/>
      <c r="AV168" s="232"/>
      <c r="AW168" s="232"/>
      <c r="AX168" s="232"/>
      <c r="AY168" s="232"/>
      <c r="AZ168" s="232"/>
      <c r="BA168" s="232"/>
      <c r="BB168" s="232"/>
      <c r="BC168" s="232"/>
      <c r="BD168" s="232"/>
      <c r="BE168" s="232"/>
      <c r="BF168" s="232">
        <f t="shared" si="15"/>
        <v>560000</v>
      </c>
      <c r="BG168" s="232"/>
      <c r="BH168" s="232"/>
      <c r="BI168" s="232"/>
      <c r="BJ168" s="232"/>
      <c r="BK168" s="232"/>
      <c r="BL168" s="232"/>
      <c r="BM168" s="232"/>
      <c r="BN168" s="232"/>
      <c r="BO168" s="232"/>
      <c r="BP168" s="232"/>
      <c r="BQ168" s="232"/>
      <c r="BR168" s="232">
        <f t="shared" si="17"/>
        <v>0</v>
      </c>
      <c r="BS168" s="232">
        <f t="shared" si="13"/>
        <v>560000</v>
      </c>
      <c r="BT168" s="203"/>
    </row>
    <row r="169" spans="1:72" ht="15.75" customHeight="1" x14ac:dyDescent="0.2">
      <c r="A169" s="233"/>
      <c r="B169" s="234" t="s">
        <v>381</v>
      </c>
      <c r="C169" s="250"/>
      <c r="D169" s="236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P169" s="237"/>
      <c r="Q169" s="237"/>
      <c r="R169" s="237"/>
      <c r="S169" s="237"/>
      <c r="T169" s="237"/>
      <c r="U169" s="237"/>
      <c r="V169" s="237"/>
      <c r="W169" s="237"/>
      <c r="X169" s="237"/>
      <c r="Y169" s="237"/>
      <c r="Z169" s="237"/>
      <c r="AA169" s="237"/>
      <c r="AB169" s="237"/>
      <c r="AC169" s="237"/>
      <c r="AD169" s="237"/>
      <c r="AE169" s="237"/>
      <c r="AF169" s="237"/>
      <c r="AG169" s="237"/>
      <c r="AH169" s="237"/>
      <c r="AI169" s="237"/>
      <c r="AJ169" s="237"/>
      <c r="AK169" s="237"/>
      <c r="AL169" s="237"/>
      <c r="AM169" s="237"/>
      <c r="AN169" s="237"/>
      <c r="AO169" s="237"/>
      <c r="AP169" s="237"/>
      <c r="AQ169" s="237"/>
      <c r="AR169" s="237"/>
      <c r="AS169" s="237"/>
      <c r="AT169" s="237"/>
      <c r="AU169" s="237"/>
      <c r="AV169" s="237"/>
      <c r="AW169" s="237"/>
      <c r="AX169" s="237"/>
      <c r="AY169" s="237"/>
      <c r="AZ169" s="237"/>
      <c r="BA169" s="237"/>
      <c r="BB169" s="237"/>
      <c r="BC169" s="237"/>
      <c r="BD169" s="237"/>
      <c r="BE169" s="237"/>
      <c r="BF169" s="237"/>
      <c r="BG169" s="237"/>
      <c r="BH169" s="237"/>
      <c r="BI169" s="237"/>
      <c r="BJ169" s="237"/>
      <c r="BK169" s="237"/>
      <c r="BL169" s="237"/>
      <c r="BM169" s="237"/>
      <c r="BN169" s="237"/>
      <c r="BO169" s="237"/>
      <c r="BP169" s="237"/>
      <c r="BQ169" s="237"/>
      <c r="BR169" s="237"/>
      <c r="BS169" s="237">
        <f t="shared" si="13"/>
        <v>0</v>
      </c>
      <c r="BT169" s="203"/>
    </row>
    <row r="170" spans="1:72" ht="15.75" customHeight="1" x14ac:dyDescent="0.2">
      <c r="A170" s="238"/>
      <c r="B170" s="239" t="s">
        <v>363</v>
      </c>
      <c r="C170" s="240"/>
      <c r="D170" s="241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  <c r="U170" s="242"/>
      <c r="V170" s="242"/>
      <c r="W170" s="242"/>
      <c r="X170" s="242"/>
      <c r="Y170" s="242"/>
      <c r="Z170" s="242"/>
      <c r="AA170" s="242"/>
      <c r="AB170" s="242"/>
      <c r="AC170" s="242"/>
      <c r="AD170" s="242"/>
      <c r="AE170" s="242"/>
      <c r="AF170" s="242"/>
      <c r="AG170" s="242"/>
      <c r="AH170" s="242"/>
      <c r="AI170" s="242"/>
      <c r="AJ170" s="242"/>
      <c r="AK170" s="242"/>
      <c r="AL170" s="242"/>
      <c r="AM170" s="242"/>
      <c r="AN170" s="242"/>
      <c r="AO170" s="242"/>
      <c r="AP170" s="242"/>
      <c r="AQ170" s="242"/>
      <c r="AR170" s="242"/>
      <c r="AS170" s="242"/>
      <c r="AT170" s="242"/>
      <c r="AU170" s="242"/>
      <c r="AV170" s="242"/>
      <c r="AW170" s="242"/>
      <c r="AX170" s="242"/>
      <c r="AY170" s="242"/>
      <c r="AZ170" s="242"/>
      <c r="BA170" s="242"/>
      <c r="BB170" s="242"/>
      <c r="BC170" s="242"/>
      <c r="BD170" s="242"/>
      <c r="BE170" s="242"/>
      <c r="BF170" s="242"/>
      <c r="BG170" s="242"/>
      <c r="BH170" s="242"/>
      <c r="BI170" s="242"/>
      <c r="BJ170" s="242"/>
      <c r="BK170" s="242"/>
      <c r="BL170" s="242"/>
      <c r="BM170" s="242"/>
      <c r="BN170" s="242"/>
      <c r="BO170" s="242"/>
      <c r="BP170" s="242"/>
      <c r="BQ170" s="242"/>
      <c r="BR170" s="242"/>
      <c r="BS170" s="242">
        <f t="shared" si="13"/>
        <v>0</v>
      </c>
      <c r="BT170" s="203"/>
    </row>
    <row r="171" spans="1:72" ht="15.75" customHeight="1" x14ac:dyDescent="0.2">
      <c r="A171" s="243"/>
      <c r="B171" s="244" t="s">
        <v>365</v>
      </c>
      <c r="C171" s="245"/>
      <c r="D171" s="246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  <c r="AC171" s="247"/>
      <c r="AD171" s="247"/>
      <c r="AE171" s="247"/>
      <c r="AF171" s="247"/>
      <c r="AG171" s="247"/>
      <c r="AH171" s="247"/>
      <c r="AI171" s="247"/>
      <c r="AJ171" s="247"/>
      <c r="AK171" s="247"/>
      <c r="AL171" s="247"/>
      <c r="AM171" s="247"/>
      <c r="AN171" s="247"/>
      <c r="AO171" s="247"/>
      <c r="AP171" s="247"/>
      <c r="AQ171" s="247"/>
      <c r="AR171" s="247"/>
      <c r="AS171" s="247"/>
      <c r="AT171" s="247"/>
      <c r="AU171" s="247"/>
      <c r="AV171" s="247"/>
      <c r="AW171" s="247"/>
      <c r="AX171" s="247"/>
      <c r="AY171" s="247"/>
      <c r="AZ171" s="247"/>
      <c r="BA171" s="247"/>
      <c r="BB171" s="247"/>
      <c r="BC171" s="247"/>
      <c r="BD171" s="247"/>
      <c r="BE171" s="247"/>
      <c r="BF171" s="247"/>
      <c r="BG171" s="247"/>
      <c r="BH171" s="247"/>
      <c r="BI171" s="247"/>
      <c r="BJ171" s="247"/>
      <c r="BK171" s="247"/>
      <c r="BL171" s="247"/>
      <c r="BM171" s="247"/>
      <c r="BN171" s="247"/>
      <c r="BO171" s="247"/>
      <c r="BP171" s="247"/>
      <c r="BQ171" s="247"/>
      <c r="BR171" s="247"/>
      <c r="BS171" s="247">
        <f t="shared" si="13"/>
        <v>0</v>
      </c>
      <c r="BT171" s="203"/>
    </row>
    <row r="172" spans="1:72" ht="90" x14ac:dyDescent="0.2">
      <c r="A172" s="331"/>
      <c r="B172" s="323" t="s">
        <v>487</v>
      </c>
      <c r="C172" s="332" t="s">
        <v>488</v>
      </c>
      <c r="D172" s="325"/>
      <c r="E172" s="326"/>
      <c r="F172" s="326"/>
      <c r="G172" s="326"/>
      <c r="H172" s="326"/>
      <c r="I172" s="326"/>
      <c r="J172" s="326"/>
      <c r="K172" s="326"/>
      <c r="L172" s="326"/>
      <c r="M172" s="326"/>
      <c r="N172" s="326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  <c r="Y172" s="326"/>
      <c r="Z172" s="326"/>
      <c r="AA172" s="326"/>
      <c r="AB172" s="326"/>
      <c r="AC172" s="326"/>
      <c r="AD172" s="326"/>
      <c r="AE172" s="326"/>
      <c r="AF172" s="326"/>
      <c r="AG172" s="326"/>
      <c r="AH172" s="326"/>
      <c r="AI172" s="326"/>
      <c r="AJ172" s="326"/>
      <c r="AK172" s="326"/>
      <c r="AL172" s="326"/>
      <c r="AM172" s="326"/>
      <c r="AN172" s="326"/>
      <c r="AO172" s="326"/>
      <c r="AP172" s="326"/>
      <c r="AQ172" s="326"/>
      <c r="AR172" s="326"/>
      <c r="AS172" s="326"/>
      <c r="AT172" s="326"/>
      <c r="AU172" s="326"/>
      <c r="AV172" s="326"/>
      <c r="AW172" s="326"/>
      <c r="AX172" s="326"/>
      <c r="AY172" s="326"/>
      <c r="AZ172" s="326"/>
      <c r="BA172" s="326"/>
      <c r="BB172" s="326"/>
      <c r="BC172" s="326"/>
      <c r="BD172" s="326"/>
      <c r="BE172" s="326"/>
      <c r="BF172" s="326">
        <f t="shared" ref="BF172:BF191" si="21">SUM(D172:BE172)</f>
        <v>0</v>
      </c>
      <c r="BG172" s="326"/>
      <c r="BH172" s="326"/>
      <c r="BI172" s="326"/>
      <c r="BJ172" s="326"/>
      <c r="BK172" s="326"/>
      <c r="BL172" s="326"/>
      <c r="BM172" s="326"/>
      <c r="BN172" s="326"/>
      <c r="BO172" s="326"/>
      <c r="BP172" s="326"/>
      <c r="BQ172" s="326"/>
      <c r="BR172" s="326">
        <f t="shared" ref="BR172:BR191" si="22">SUM(BG172:BQ172)</f>
        <v>0</v>
      </c>
      <c r="BS172" s="326">
        <f t="shared" si="13"/>
        <v>0</v>
      </c>
      <c r="BT172" s="203">
        <f>SUM(BS173:BS181)</f>
        <v>192394</v>
      </c>
    </row>
    <row r="173" spans="1:72" ht="30" x14ac:dyDescent="0.2">
      <c r="A173" s="333"/>
      <c r="B173" s="270" t="s">
        <v>448</v>
      </c>
      <c r="C173" s="334" t="s">
        <v>489</v>
      </c>
      <c r="D173" s="272"/>
      <c r="E173" s="273"/>
      <c r="F173" s="273"/>
      <c r="G173" s="273"/>
      <c r="H173" s="273"/>
      <c r="I173" s="273"/>
      <c r="J173" s="273"/>
      <c r="K173" s="273">
        <f>44994+5000</f>
        <v>49994</v>
      </c>
      <c r="L173" s="273"/>
      <c r="M173" s="273"/>
      <c r="N173" s="273"/>
      <c r="O173" s="273"/>
      <c r="P173" s="273"/>
      <c r="Q173" s="273"/>
      <c r="R173" s="273"/>
      <c r="S173" s="273"/>
      <c r="T173" s="273"/>
      <c r="U173" s="273"/>
      <c r="V173" s="273"/>
      <c r="W173" s="273"/>
      <c r="X173" s="273"/>
      <c r="Y173" s="273"/>
      <c r="Z173" s="273"/>
      <c r="AA173" s="273"/>
      <c r="AB173" s="273"/>
      <c r="AC173" s="273"/>
      <c r="AD173" s="273"/>
      <c r="AE173" s="273"/>
      <c r="AF173" s="273"/>
      <c r="AG173" s="273"/>
      <c r="AH173" s="273"/>
      <c r="AI173" s="273"/>
      <c r="AJ173" s="273"/>
      <c r="AK173" s="273"/>
      <c r="AL173" s="273"/>
      <c r="AM173" s="273"/>
      <c r="AN173" s="273"/>
      <c r="AO173" s="273"/>
      <c r="AP173" s="273"/>
      <c r="AQ173" s="273"/>
      <c r="AR173" s="273"/>
      <c r="AS173" s="273"/>
      <c r="AT173" s="273"/>
      <c r="AU173" s="273"/>
      <c r="AV173" s="273"/>
      <c r="AW173" s="273"/>
      <c r="AX173" s="273"/>
      <c r="AY173" s="273"/>
      <c r="AZ173" s="273"/>
      <c r="BA173" s="273"/>
      <c r="BB173" s="273"/>
      <c r="BC173" s="273"/>
      <c r="BD173" s="273"/>
      <c r="BE173" s="273"/>
      <c r="BF173" s="273">
        <f t="shared" si="21"/>
        <v>49994</v>
      </c>
      <c r="BG173" s="273"/>
      <c r="BH173" s="273"/>
      <c r="BI173" s="273"/>
      <c r="BJ173" s="273"/>
      <c r="BK173" s="273"/>
      <c r="BL173" s="273"/>
      <c r="BM173" s="273"/>
      <c r="BN173" s="273"/>
      <c r="BO173" s="273"/>
      <c r="BP173" s="273"/>
      <c r="BQ173" s="273"/>
      <c r="BR173" s="273">
        <f t="shared" si="22"/>
        <v>0</v>
      </c>
      <c r="BS173" s="273">
        <f t="shared" si="13"/>
        <v>49994</v>
      </c>
      <c r="BT173" s="203"/>
    </row>
    <row r="174" spans="1:72" ht="120" x14ac:dyDescent="0.2">
      <c r="A174" s="208"/>
      <c r="B174" s="335" t="s">
        <v>490</v>
      </c>
      <c r="C174" s="210" t="s">
        <v>491</v>
      </c>
      <c r="D174" s="211"/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>
        <v>17800</v>
      </c>
      <c r="P174" s="212"/>
      <c r="Q174" s="212"/>
      <c r="R174" s="212"/>
      <c r="S174" s="212"/>
      <c r="T174" s="212"/>
      <c r="U174" s="212"/>
      <c r="V174" s="212"/>
      <c r="W174" s="212"/>
      <c r="X174" s="212"/>
      <c r="Y174" s="212"/>
      <c r="Z174" s="212"/>
      <c r="AA174" s="212"/>
      <c r="AB174" s="212"/>
      <c r="AC174" s="212"/>
      <c r="AD174" s="212"/>
      <c r="AE174" s="212"/>
      <c r="AF174" s="212"/>
      <c r="AG174" s="212"/>
      <c r="AH174" s="212"/>
      <c r="AI174" s="212"/>
      <c r="AJ174" s="212"/>
      <c r="AK174" s="212"/>
      <c r="AL174" s="212"/>
      <c r="AM174" s="212"/>
      <c r="AN174" s="212"/>
      <c r="AO174" s="212"/>
      <c r="AP174" s="212"/>
      <c r="AQ174" s="212"/>
      <c r="AR174" s="212"/>
      <c r="AS174" s="212"/>
      <c r="AT174" s="212"/>
      <c r="AU174" s="212"/>
      <c r="AV174" s="212"/>
      <c r="AW174" s="212"/>
      <c r="AX174" s="212"/>
      <c r="AY174" s="212"/>
      <c r="AZ174" s="212"/>
      <c r="BA174" s="212"/>
      <c r="BB174" s="212"/>
      <c r="BC174" s="212"/>
      <c r="BD174" s="212"/>
      <c r="BE174" s="212"/>
      <c r="BF174" s="212">
        <f t="shared" si="21"/>
        <v>17800</v>
      </c>
      <c r="BG174" s="212"/>
      <c r="BH174" s="212"/>
      <c r="BI174" s="212"/>
      <c r="BJ174" s="212"/>
      <c r="BK174" s="212"/>
      <c r="BL174" s="212"/>
      <c r="BM174" s="212"/>
      <c r="BN174" s="212"/>
      <c r="BO174" s="212"/>
      <c r="BP174" s="212"/>
      <c r="BQ174" s="212"/>
      <c r="BR174" s="212">
        <f t="shared" si="22"/>
        <v>0</v>
      </c>
      <c r="BS174" s="212">
        <f t="shared" si="13"/>
        <v>17800</v>
      </c>
      <c r="BT174" s="203"/>
    </row>
    <row r="175" spans="1:72" ht="120" x14ac:dyDescent="0.2">
      <c r="A175" s="213"/>
      <c r="B175" s="214" t="s">
        <v>376</v>
      </c>
      <c r="C175" s="215" t="s">
        <v>491</v>
      </c>
      <c r="D175" s="216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>
        <v>17800</v>
      </c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  <c r="AA175" s="217"/>
      <c r="AB175" s="217"/>
      <c r="AC175" s="217"/>
      <c r="AD175" s="217"/>
      <c r="AE175" s="217"/>
      <c r="AF175" s="217"/>
      <c r="AG175" s="217"/>
      <c r="AH175" s="217"/>
      <c r="AI175" s="217"/>
      <c r="AJ175" s="217"/>
      <c r="AK175" s="217"/>
      <c r="AL175" s="217"/>
      <c r="AM175" s="217"/>
      <c r="AN175" s="217"/>
      <c r="AO175" s="217"/>
      <c r="AP175" s="217"/>
      <c r="AQ175" s="217"/>
      <c r="AR175" s="217"/>
      <c r="AS175" s="217"/>
      <c r="AT175" s="217"/>
      <c r="AU175" s="217"/>
      <c r="AV175" s="217"/>
      <c r="AW175" s="217"/>
      <c r="AX175" s="217"/>
      <c r="AY175" s="217"/>
      <c r="AZ175" s="217"/>
      <c r="BA175" s="217"/>
      <c r="BB175" s="217"/>
      <c r="BC175" s="217"/>
      <c r="BD175" s="217"/>
      <c r="BE175" s="217"/>
      <c r="BF175" s="217">
        <f t="shared" si="21"/>
        <v>17800</v>
      </c>
      <c r="BG175" s="217"/>
      <c r="BH175" s="217"/>
      <c r="BI175" s="217"/>
      <c r="BJ175" s="217"/>
      <c r="BK175" s="217"/>
      <c r="BL175" s="217"/>
      <c r="BM175" s="217"/>
      <c r="BN175" s="217"/>
      <c r="BO175" s="217"/>
      <c r="BP175" s="217"/>
      <c r="BQ175" s="217"/>
      <c r="BR175" s="217">
        <f t="shared" si="22"/>
        <v>0</v>
      </c>
      <c r="BS175" s="217">
        <f t="shared" si="13"/>
        <v>17800</v>
      </c>
      <c r="BT175" s="203"/>
    </row>
    <row r="176" spans="1:72" ht="120" x14ac:dyDescent="0.2">
      <c r="A176" s="218"/>
      <c r="B176" s="336" t="s">
        <v>492</v>
      </c>
      <c r="C176" s="274" t="s">
        <v>493</v>
      </c>
      <c r="D176" s="221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>
        <v>17800</v>
      </c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22"/>
      <c r="AE176" s="222"/>
      <c r="AF176" s="222"/>
      <c r="AG176" s="222"/>
      <c r="AH176" s="222"/>
      <c r="AI176" s="222"/>
      <c r="AJ176" s="222"/>
      <c r="AK176" s="222"/>
      <c r="AL176" s="222"/>
      <c r="AM176" s="222"/>
      <c r="AN176" s="222"/>
      <c r="AO176" s="222"/>
      <c r="AP176" s="222"/>
      <c r="AQ176" s="222"/>
      <c r="AR176" s="222"/>
      <c r="AS176" s="222"/>
      <c r="AT176" s="222"/>
      <c r="AU176" s="222"/>
      <c r="AV176" s="222"/>
      <c r="AW176" s="222"/>
      <c r="AX176" s="222"/>
      <c r="AY176" s="222"/>
      <c r="AZ176" s="222"/>
      <c r="BA176" s="222"/>
      <c r="BB176" s="222"/>
      <c r="BC176" s="222"/>
      <c r="BD176" s="222"/>
      <c r="BE176" s="222"/>
      <c r="BF176" s="222">
        <f t="shared" si="21"/>
        <v>17800</v>
      </c>
      <c r="BG176" s="222"/>
      <c r="BH176" s="222"/>
      <c r="BI176" s="222"/>
      <c r="BJ176" s="222"/>
      <c r="BK176" s="222"/>
      <c r="BL176" s="222"/>
      <c r="BM176" s="222"/>
      <c r="BN176" s="222"/>
      <c r="BO176" s="222"/>
      <c r="BP176" s="222"/>
      <c r="BQ176" s="222"/>
      <c r="BR176" s="222">
        <f t="shared" si="22"/>
        <v>0</v>
      </c>
      <c r="BS176" s="222">
        <f t="shared" si="13"/>
        <v>17800</v>
      </c>
      <c r="BT176" s="203"/>
    </row>
    <row r="177" spans="1:72" ht="120" x14ac:dyDescent="0.2">
      <c r="A177" s="223"/>
      <c r="B177" s="224" t="s">
        <v>358</v>
      </c>
      <c r="C177" s="267" t="s">
        <v>493</v>
      </c>
      <c r="D177" s="226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>
        <v>17800</v>
      </c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  <c r="AA177" s="227"/>
      <c r="AB177" s="227"/>
      <c r="AC177" s="227"/>
      <c r="AD177" s="227"/>
      <c r="AE177" s="227"/>
      <c r="AF177" s="227"/>
      <c r="AG177" s="227"/>
      <c r="AH177" s="227"/>
      <c r="AI177" s="227"/>
      <c r="AJ177" s="227"/>
      <c r="AK177" s="227"/>
      <c r="AL177" s="227"/>
      <c r="AM177" s="227"/>
      <c r="AN177" s="227"/>
      <c r="AO177" s="227"/>
      <c r="AP177" s="227"/>
      <c r="AQ177" s="227"/>
      <c r="AR177" s="227"/>
      <c r="AS177" s="227"/>
      <c r="AT177" s="227"/>
      <c r="AU177" s="227"/>
      <c r="AV177" s="227"/>
      <c r="AW177" s="227"/>
      <c r="AX177" s="227"/>
      <c r="AY177" s="227"/>
      <c r="AZ177" s="227"/>
      <c r="BA177" s="227"/>
      <c r="BB177" s="227"/>
      <c r="BC177" s="227"/>
      <c r="BD177" s="227"/>
      <c r="BE177" s="227"/>
      <c r="BF177" s="227">
        <f t="shared" si="21"/>
        <v>17800</v>
      </c>
      <c r="BG177" s="227"/>
      <c r="BH177" s="227"/>
      <c r="BI177" s="227"/>
      <c r="BJ177" s="227"/>
      <c r="BK177" s="227"/>
      <c r="BL177" s="227"/>
      <c r="BM177" s="227"/>
      <c r="BN177" s="227"/>
      <c r="BO177" s="227"/>
      <c r="BP177" s="227"/>
      <c r="BQ177" s="227"/>
      <c r="BR177" s="227">
        <f t="shared" si="22"/>
        <v>0</v>
      </c>
      <c r="BS177" s="227">
        <f t="shared" si="13"/>
        <v>17800</v>
      </c>
      <c r="BT177" s="203"/>
    </row>
    <row r="178" spans="1:72" ht="120" x14ac:dyDescent="0.2">
      <c r="A178" s="228"/>
      <c r="B178" s="229" t="s">
        <v>359</v>
      </c>
      <c r="C178" s="230" t="s">
        <v>494</v>
      </c>
      <c r="D178" s="231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>
        <v>17800</v>
      </c>
      <c r="P178" s="232"/>
      <c r="Q178" s="232"/>
      <c r="R178" s="232"/>
      <c r="S178" s="232"/>
      <c r="T178" s="232"/>
      <c r="U178" s="232"/>
      <c r="V178" s="232"/>
      <c r="W178" s="232"/>
      <c r="X178" s="232"/>
      <c r="Y178" s="232"/>
      <c r="Z178" s="232"/>
      <c r="AA178" s="232"/>
      <c r="AB178" s="232"/>
      <c r="AC178" s="232"/>
      <c r="AD178" s="232"/>
      <c r="AE178" s="232"/>
      <c r="AF178" s="232"/>
      <c r="AG178" s="232"/>
      <c r="AH178" s="232"/>
      <c r="AI178" s="232"/>
      <c r="AJ178" s="232"/>
      <c r="AK178" s="232"/>
      <c r="AL178" s="232"/>
      <c r="AM178" s="232"/>
      <c r="AN178" s="232"/>
      <c r="AO178" s="232"/>
      <c r="AP178" s="232"/>
      <c r="AQ178" s="232"/>
      <c r="AR178" s="232"/>
      <c r="AS178" s="232"/>
      <c r="AT178" s="232"/>
      <c r="AU178" s="232"/>
      <c r="AV178" s="232"/>
      <c r="AW178" s="232"/>
      <c r="AX178" s="232"/>
      <c r="AY178" s="232"/>
      <c r="AZ178" s="232"/>
      <c r="BA178" s="232"/>
      <c r="BB178" s="232"/>
      <c r="BC178" s="232"/>
      <c r="BD178" s="232"/>
      <c r="BE178" s="232"/>
      <c r="BF178" s="232">
        <f t="shared" si="21"/>
        <v>17800</v>
      </c>
      <c r="BG178" s="232"/>
      <c r="BH178" s="232"/>
      <c r="BI178" s="232"/>
      <c r="BJ178" s="232"/>
      <c r="BK178" s="232"/>
      <c r="BL178" s="232"/>
      <c r="BM178" s="232"/>
      <c r="BN178" s="232"/>
      <c r="BO178" s="232"/>
      <c r="BP178" s="232"/>
      <c r="BQ178" s="232"/>
      <c r="BR178" s="232">
        <f t="shared" si="22"/>
        <v>0</v>
      </c>
      <c r="BS178" s="232">
        <f t="shared" si="13"/>
        <v>17800</v>
      </c>
      <c r="BT178" s="203"/>
    </row>
    <row r="179" spans="1:72" ht="120" x14ac:dyDescent="0.2">
      <c r="A179" s="233"/>
      <c r="B179" s="234" t="s">
        <v>381</v>
      </c>
      <c r="C179" s="250" t="s">
        <v>493</v>
      </c>
      <c r="D179" s="236"/>
      <c r="E179" s="237"/>
      <c r="F179" s="237"/>
      <c r="G179" s="237"/>
      <c r="H179" s="237"/>
      <c r="I179" s="237"/>
      <c r="J179" s="237"/>
      <c r="K179" s="237"/>
      <c r="L179" s="237"/>
      <c r="M179" s="237"/>
      <c r="N179" s="237"/>
      <c r="O179" s="237">
        <v>17800</v>
      </c>
      <c r="P179" s="237"/>
      <c r="Q179" s="237"/>
      <c r="R179" s="237"/>
      <c r="S179" s="237"/>
      <c r="T179" s="237"/>
      <c r="U179" s="237"/>
      <c r="V179" s="237"/>
      <c r="W179" s="237"/>
      <c r="X179" s="237"/>
      <c r="Y179" s="237"/>
      <c r="Z179" s="237"/>
      <c r="AA179" s="237"/>
      <c r="AB179" s="237"/>
      <c r="AC179" s="237"/>
      <c r="AD179" s="237"/>
      <c r="AE179" s="237"/>
      <c r="AF179" s="237"/>
      <c r="AG179" s="237"/>
      <c r="AH179" s="237"/>
      <c r="AI179" s="237"/>
      <c r="AJ179" s="237"/>
      <c r="AK179" s="237"/>
      <c r="AL179" s="237"/>
      <c r="AM179" s="237"/>
      <c r="AN179" s="237"/>
      <c r="AO179" s="237"/>
      <c r="AP179" s="237"/>
      <c r="AQ179" s="237"/>
      <c r="AR179" s="237"/>
      <c r="AS179" s="237"/>
      <c r="AT179" s="237"/>
      <c r="AU179" s="237"/>
      <c r="AV179" s="237"/>
      <c r="AW179" s="237"/>
      <c r="AX179" s="237"/>
      <c r="AY179" s="237"/>
      <c r="AZ179" s="237"/>
      <c r="BA179" s="237"/>
      <c r="BB179" s="237"/>
      <c r="BC179" s="237"/>
      <c r="BD179" s="237"/>
      <c r="BE179" s="237"/>
      <c r="BF179" s="237">
        <f t="shared" si="21"/>
        <v>17800</v>
      </c>
      <c r="BG179" s="237"/>
      <c r="BH179" s="237"/>
      <c r="BI179" s="237"/>
      <c r="BJ179" s="237"/>
      <c r="BK179" s="237"/>
      <c r="BL179" s="237"/>
      <c r="BM179" s="237"/>
      <c r="BN179" s="237"/>
      <c r="BO179" s="237"/>
      <c r="BP179" s="237"/>
      <c r="BQ179" s="237"/>
      <c r="BR179" s="237">
        <f t="shared" si="22"/>
        <v>0</v>
      </c>
      <c r="BS179" s="237">
        <f t="shared" si="13"/>
        <v>17800</v>
      </c>
      <c r="BT179" s="203"/>
    </row>
    <row r="180" spans="1:72" ht="120" x14ac:dyDescent="0.2">
      <c r="A180" s="238"/>
      <c r="B180" s="239" t="s">
        <v>363</v>
      </c>
      <c r="C180" s="268" t="s">
        <v>493</v>
      </c>
      <c r="D180" s="241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>
        <v>17800</v>
      </c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242"/>
      <c r="AB180" s="242"/>
      <c r="AC180" s="242"/>
      <c r="AD180" s="242"/>
      <c r="AE180" s="242"/>
      <c r="AF180" s="242"/>
      <c r="AG180" s="242"/>
      <c r="AH180" s="242"/>
      <c r="AI180" s="242"/>
      <c r="AJ180" s="242"/>
      <c r="AK180" s="242"/>
      <c r="AL180" s="242"/>
      <c r="AM180" s="242"/>
      <c r="AN180" s="242"/>
      <c r="AO180" s="242"/>
      <c r="AP180" s="242"/>
      <c r="AQ180" s="242"/>
      <c r="AR180" s="242"/>
      <c r="AS180" s="242"/>
      <c r="AT180" s="242"/>
      <c r="AU180" s="242"/>
      <c r="AV180" s="242"/>
      <c r="AW180" s="242"/>
      <c r="AX180" s="242"/>
      <c r="AY180" s="242"/>
      <c r="AZ180" s="242"/>
      <c r="BA180" s="242"/>
      <c r="BB180" s="242"/>
      <c r="BC180" s="242"/>
      <c r="BD180" s="242"/>
      <c r="BE180" s="242"/>
      <c r="BF180" s="242">
        <f t="shared" si="21"/>
        <v>17800</v>
      </c>
      <c r="BG180" s="242"/>
      <c r="BH180" s="242"/>
      <c r="BI180" s="242"/>
      <c r="BJ180" s="242"/>
      <c r="BK180" s="242"/>
      <c r="BL180" s="242"/>
      <c r="BM180" s="242"/>
      <c r="BN180" s="242"/>
      <c r="BO180" s="242"/>
      <c r="BP180" s="242"/>
      <c r="BQ180" s="242"/>
      <c r="BR180" s="242">
        <f t="shared" si="22"/>
        <v>0</v>
      </c>
      <c r="BS180" s="242">
        <f t="shared" si="13"/>
        <v>17800</v>
      </c>
      <c r="BT180" s="203"/>
    </row>
    <row r="181" spans="1:72" ht="120" x14ac:dyDescent="0.2">
      <c r="A181" s="243"/>
      <c r="B181" s="244" t="s">
        <v>365</v>
      </c>
      <c r="C181" s="275" t="s">
        <v>493</v>
      </c>
      <c r="D181" s="246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>
        <v>17800</v>
      </c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  <c r="AA181" s="247"/>
      <c r="AB181" s="247"/>
      <c r="AC181" s="247"/>
      <c r="AD181" s="247"/>
      <c r="AE181" s="247"/>
      <c r="AF181" s="247"/>
      <c r="AG181" s="247"/>
      <c r="AH181" s="247"/>
      <c r="AI181" s="247"/>
      <c r="AJ181" s="247"/>
      <c r="AK181" s="247"/>
      <c r="AL181" s="247"/>
      <c r="AM181" s="247"/>
      <c r="AN181" s="247"/>
      <c r="AO181" s="247"/>
      <c r="AP181" s="247"/>
      <c r="AQ181" s="247"/>
      <c r="AR181" s="247"/>
      <c r="AS181" s="247"/>
      <c r="AT181" s="247"/>
      <c r="AU181" s="247"/>
      <c r="AV181" s="247"/>
      <c r="AW181" s="247"/>
      <c r="AX181" s="247"/>
      <c r="AY181" s="247"/>
      <c r="AZ181" s="247"/>
      <c r="BA181" s="247"/>
      <c r="BB181" s="247"/>
      <c r="BC181" s="247"/>
      <c r="BD181" s="247"/>
      <c r="BE181" s="247"/>
      <c r="BF181" s="247">
        <f t="shared" si="21"/>
        <v>17800</v>
      </c>
      <c r="BG181" s="247"/>
      <c r="BH181" s="247"/>
      <c r="BI181" s="247"/>
      <c r="BJ181" s="247"/>
      <c r="BK181" s="247"/>
      <c r="BL181" s="247"/>
      <c r="BM181" s="247"/>
      <c r="BN181" s="247"/>
      <c r="BO181" s="247"/>
      <c r="BP181" s="247"/>
      <c r="BQ181" s="247"/>
      <c r="BR181" s="247">
        <f t="shared" si="22"/>
        <v>0</v>
      </c>
      <c r="BS181" s="247">
        <f t="shared" si="13"/>
        <v>17800</v>
      </c>
      <c r="BT181" s="203"/>
    </row>
    <row r="182" spans="1:72" ht="45" x14ac:dyDescent="0.2">
      <c r="A182" s="330"/>
      <c r="B182" s="323" t="s">
        <v>495</v>
      </c>
      <c r="C182" s="332" t="s">
        <v>496</v>
      </c>
      <c r="D182" s="325"/>
      <c r="E182" s="326"/>
      <c r="F182" s="326"/>
      <c r="G182" s="326"/>
      <c r="H182" s="326"/>
      <c r="I182" s="326"/>
      <c r="J182" s="326"/>
      <c r="K182" s="326"/>
      <c r="L182" s="326"/>
      <c r="M182" s="326"/>
      <c r="N182" s="326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  <c r="Y182" s="326"/>
      <c r="Z182" s="326"/>
      <c r="AA182" s="326"/>
      <c r="AB182" s="326"/>
      <c r="AC182" s="326"/>
      <c r="AD182" s="326"/>
      <c r="AE182" s="326"/>
      <c r="AF182" s="326"/>
      <c r="AG182" s="326"/>
      <c r="AH182" s="326"/>
      <c r="AI182" s="326"/>
      <c r="AJ182" s="326"/>
      <c r="AK182" s="326"/>
      <c r="AL182" s="326"/>
      <c r="AM182" s="326"/>
      <c r="AN182" s="326"/>
      <c r="AO182" s="326"/>
      <c r="AP182" s="326"/>
      <c r="AQ182" s="326"/>
      <c r="AR182" s="326"/>
      <c r="AS182" s="326"/>
      <c r="AT182" s="326"/>
      <c r="AU182" s="326"/>
      <c r="AV182" s="326"/>
      <c r="AW182" s="326"/>
      <c r="AX182" s="326"/>
      <c r="AY182" s="326"/>
      <c r="AZ182" s="326"/>
      <c r="BA182" s="326"/>
      <c r="BB182" s="326"/>
      <c r="BC182" s="326"/>
      <c r="BD182" s="326"/>
      <c r="BE182" s="326"/>
      <c r="BF182" s="326">
        <f t="shared" si="21"/>
        <v>0</v>
      </c>
      <c r="BG182" s="326"/>
      <c r="BH182" s="326"/>
      <c r="BI182" s="326"/>
      <c r="BJ182" s="326"/>
      <c r="BK182" s="326"/>
      <c r="BL182" s="326"/>
      <c r="BM182" s="326"/>
      <c r="BN182" s="326"/>
      <c r="BO182" s="326"/>
      <c r="BP182" s="326"/>
      <c r="BQ182" s="326"/>
      <c r="BR182" s="326">
        <f t="shared" si="22"/>
        <v>0</v>
      </c>
      <c r="BS182" s="326">
        <f t="shared" si="13"/>
        <v>0</v>
      </c>
      <c r="BT182" s="203">
        <f>SUM(BS183:BS190)</f>
        <v>631600</v>
      </c>
    </row>
    <row r="183" spans="1:72" x14ac:dyDescent="0.2">
      <c r="A183" s="208"/>
      <c r="B183" s="209" t="s">
        <v>354</v>
      </c>
      <c r="C183" s="337" t="s">
        <v>497</v>
      </c>
      <c r="D183" s="211"/>
      <c r="E183" s="212"/>
      <c r="F183" s="212"/>
      <c r="G183" s="212"/>
      <c r="H183" s="212"/>
      <c r="I183" s="212"/>
      <c r="J183" s="212"/>
      <c r="K183" s="212"/>
      <c r="L183" s="212"/>
      <c r="M183" s="212"/>
      <c r="N183" s="212"/>
      <c r="O183" s="212"/>
      <c r="P183" s="212"/>
      <c r="Q183" s="212"/>
      <c r="R183" s="212"/>
      <c r="S183" s="212"/>
      <c r="T183" s="212"/>
      <c r="U183" s="212"/>
      <c r="V183" s="212"/>
      <c r="W183" s="212"/>
      <c r="X183" s="212"/>
      <c r="Y183" s="212"/>
      <c r="Z183" s="212"/>
      <c r="AA183" s="212"/>
      <c r="AB183" s="212"/>
      <c r="AC183" s="212"/>
      <c r="AD183" s="212"/>
      <c r="AE183" s="212"/>
      <c r="AF183" s="212"/>
      <c r="AG183" s="212"/>
      <c r="AH183" s="212">
        <v>100000</v>
      </c>
      <c r="AI183" s="212"/>
      <c r="AJ183" s="212"/>
      <c r="AK183" s="212"/>
      <c r="AL183" s="212"/>
      <c r="AM183" s="212"/>
      <c r="AN183" s="212"/>
      <c r="AO183" s="212"/>
      <c r="AP183" s="212"/>
      <c r="AQ183" s="212"/>
      <c r="AR183" s="212"/>
      <c r="AS183" s="212"/>
      <c r="AT183" s="212"/>
      <c r="AU183" s="212"/>
      <c r="AV183" s="212"/>
      <c r="AW183" s="212"/>
      <c r="AX183" s="212"/>
      <c r="AY183" s="212"/>
      <c r="AZ183" s="212"/>
      <c r="BA183" s="212"/>
      <c r="BB183" s="212"/>
      <c r="BC183" s="212"/>
      <c r="BD183" s="212"/>
      <c r="BE183" s="212"/>
      <c r="BF183" s="212">
        <f t="shared" si="21"/>
        <v>100000</v>
      </c>
      <c r="BG183" s="212"/>
      <c r="BH183" s="212"/>
      <c r="BI183" s="212"/>
      <c r="BJ183" s="212"/>
      <c r="BK183" s="212"/>
      <c r="BL183" s="212"/>
      <c r="BM183" s="212"/>
      <c r="BN183" s="212"/>
      <c r="BO183" s="212"/>
      <c r="BP183" s="212"/>
      <c r="BQ183" s="212"/>
      <c r="BR183" s="212">
        <f t="shared" si="22"/>
        <v>0</v>
      </c>
      <c r="BS183" s="212">
        <f t="shared" si="13"/>
        <v>100000</v>
      </c>
      <c r="BT183" s="203"/>
    </row>
    <row r="184" spans="1:72" x14ac:dyDescent="0.2">
      <c r="A184" s="213"/>
      <c r="B184" s="214" t="s">
        <v>376</v>
      </c>
      <c r="C184" s="338" t="s">
        <v>497</v>
      </c>
      <c r="D184" s="216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  <c r="AA184" s="217"/>
      <c r="AB184" s="217"/>
      <c r="AC184" s="217"/>
      <c r="AD184" s="217"/>
      <c r="AE184" s="217"/>
      <c r="AF184" s="217"/>
      <c r="AG184" s="217"/>
      <c r="AH184" s="217">
        <v>100000</v>
      </c>
      <c r="AI184" s="217"/>
      <c r="AJ184" s="217"/>
      <c r="AK184" s="217"/>
      <c r="AL184" s="217"/>
      <c r="AM184" s="217"/>
      <c r="AN184" s="217"/>
      <c r="AO184" s="217"/>
      <c r="AP184" s="217"/>
      <c r="AQ184" s="217"/>
      <c r="AR184" s="217"/>
      <c r="AS184" s="217"/>
      <c r="AT184" s="217"/>
      <c r="AU184" s="217"/>
      <c r="AV184" s="217"/>
      <c r="AW184" s="217"/>
      <c r="AX184" s="217"/>
      <c r="AY184" s="217"/>
      <c r="AZ184" s="217"/>
      <c r="BA184" s="217"/>
      <c r="BB184" s="217"/>
      <c r="BC184" s="217"/>
      <c r="BD184" s="217"/>
      <c r="BE184" s="217"/>
      <c r="BF184" s="217">
        <f t="shared" si="21"/>
        <v>100000</v>
      </c>
      <c r="BG184" s="217"/>
      <c r="BH184" s="217"/>
      <c r="BI184" s="217"/>
      <c r="BJ184" s="217"/>
      <c r="BK184" s="217"/>
      <c r="BL184" s="217"/>
      <c r="BM184" s="217"/>
      <c r="BN184" s="217"/>
      <c r="BO184" s="217"/>
      <c r="BP184" s="217"/>
      <c r="BQ184" s="217"/>
      <c r="BR184" s="217">
        <f t="shared" si="22"/>
        <v>0</v>
      </c>
      <c r="BS184" s="217">
        <f t="shared" si="13"/>
        <v>100000</v>
      </c>
      <c r="BT184" s="203"/>
    </row>
    <row r="185" spans="1:72" x14ac:dyDescent="0.2">
      <c r="A185" s="218"/>
      <c r="B185" s="219" t="s">
        <v>357</v>
      </c>
      <c r="C185" s="339" t="s">
        <v>497</v>
      </c>
      <c r="D185" s="221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  <c r="Z185" s="222"/>
      <c r="AA185" s="222"/>
      <c r="AB185" s="222"/>
      <c r="AC185" s="222"/>
      <c r="AD185" s="222"/>
      <c r="AE185" s="222"/>
      <c r="AF185" s="222"/>
      <c r="AG185" s="222"/>
      <c r="AH185" s="222">
        <v>100000</v>
      </c>
      <c r="AI185" s="222"/>
      <c r="AJ185" s="222"/>
      <c r="AK185" s="222"/>
      <c r="AL185" s="222"/>
      <c r="AM185" s="222"/>
      <c r="AN185" s="222"/>
      <c r="AO185" s="222"/>
      <c r="AP185" s="222"/>
      <c r="AQ185" s="222"/>
      <c r="AR185" s="222"/>
      <c r="AS185" s="222"/>
      <c r="AT185" s="222"/>
      <c r="AU185" s="222"/>
      <c r="AV185" s="222"/>
      <c r="AW185" s="222"/>
      <c r="AX185" s="222"/>
      <c r="AY185" s="222"/>
      <c r="AZ185" s="222"/>
      <c r="BA185" s="222"/>
      <c r="BB185" s="222"/>
      <c r="BC185" s="222"/>
      <c r="BD185" s="222"/>
      <c r="BE185" s="222"/>
      <c r="BF185" s="222">
        <f t="shared" si="21"/>
        <v>100000</v>
      </c>
      <c r="BG185" s="222"/>
      <c r="BH185" s="222"/>
      <c r="BI185" s="222"/>
      <c r="BJ185" s="222"/>
      <c r="BK185" s="222"/>
      <c r="BL185" s="222"/>
      <c r="BM185" s="222"/>
      <c r="BN185" s="222"/>
      <c r="BO185" s="222"/>
      <c r="BP185" s="222"/>
      <c r="BQ185" s="222"/>
      <c r="BR185" s="222">
        <f t="shared" si="22"/>
        <v>0</v>
      </c>
      <c r="BS185" s="222">
        <f t="shared" si="13"/>
        <v>100000</v>
      </c>
      <c r="BT185" s="203"/>
    </row>
    <row r="186" spans="1:72" ht="15" customHeight="1" x14ac:dyDescent="0.2">
      <c r="A186" s="223"/>
      <c r="B186" s="224" t="s">
        <v>358</v>
      </c>
      <c r="C186" s="340" t="s">
        <v>497</v>
      </c>
      <c r="D186" s="226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  <c r="AA186" s="227"/>
      <c r="AB186" s="227"/>
      <c r="AC186" s="227"/>
      <c r="AD186" s="227"/>
      <c r="AE186" s="227"/>
      <c r="AF186" s="227"/>
      <c r="AG186" s="227"/>
      <c r="AH186" s="227">
        <v>100000</v>
      </c>
      <c r="AI186" s="227"/>
      <c r="AJ186" s="227"/>
      <c r="AK186" s="227"/>
      <c r="AL186" s="227"/>
      <c r="AM186" s="227"/>
      <c r="AN186" s="227"/>
      <c r="AO186" s="227"/>
      <c r="AP186" s="227"/>
      <c r="AQ186" s="227"/>
      <c r="AR186" s="227"/>
      <c r="AS186" s="227"/>
      <c r="AT186" s="227"/>
      <c r="AU186" s="227"/>
      <c r="AV186" s="227"/>
      <c r="AW186" s="227"/>
      <c r="AX186" s="227"/>
      <c r="AY186" s="227"/>
      <c r="AZ186" s="227"/>
      <c r="BA186" s="227"/>
      <c r="BB186" s="227"/>
      <c r="BC186" s="227"/>
      <c r="BD186" s="227"/>
      <c r="BE186" s="227"/>
      <c r="BF186" s="227">
        <f t="shared" si="21"/>
        <v>100000</v>
      </c>
      <c r="BG186" s="227"/>
      <c r="BH186" s="227"/>
      <c r="BI186" s="227"/>
      <c r="BJ186" s="227"/>
      <c r="BK186" s="227"/>
      <c r="BL186" s="227"/>
      <c r="BM186" s="227"/>
      <c r="BN186" s="227"/>
      <c r="BO186" s="227"/>
      <c r="BP186" s="227"/>
      <c r="BQ186" s="227"/>
      <c r="BR186" s="227">
        <f t="shared" si="22"/>
        <v>0</v>
      </c>
      <c r="BS186" s="227">
        <f t="shared" si="13"/>
        <v>100000</v>
      </c>
      <c r="BT186" s="203"/>
    </row>
    <row r="187" spans="1:72" ht="150" x14ac:dyDescent="0.2">
      <c r="A187" s="228"/>
      <c r="B187" s="229" t="s">
        <v>359</v>
      </c>
      <c r="C187" s="341" t="s">
        <v>498</v>
      </c>
      <c r="D187" s="231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U187" s="232"/>
      <c r="V187" s="232"/>
      <c r="W187" s="232"/>
      <c r="X187" s="232"/>
      <c r="Y187" s="232"/>
      <c r="Z187" s="232"/>
      <c r="AA187" s="232"/>
      <c r="AB187" s="232"/>
      <c r="AC187" s="232"/>
      <c r="AD187" s="232"/>
      <c r="AE187" s="232"/>
      <c r="AF187" s="232"/>
      <c r="AG187" s="232"/>
      <c r="AH187" s="232">
        <v>15600</v>
      </c>
      <c r="AI187" s="232"/>
      <c r="AJ187" s="232"/>
      <c r="AK187" s="232"/>
      <c r="AL187" s="232"/>
      <c r="AM187" s="232"/>
      <c r="AN187" s="232"/>
      <c r="AO187" s="232"/>
      <c r="AP187" s="232"/>
      <c r="AQ187" s="232"/>
      <c r="AR187" s="232"/>
      <c r="AS187" s="232"/>
      <c r="AT187" s="232"/>
      <c r="AU187" s="232"/>
      <c r="AV187" s="232"/>
      <c r="AW187" s="232"/>
      <c r="AX187" s="232"/>
      <c r="AY187" s="232"/>
      <c r="AZ187" s="232"/>
      <c r="BA187" s="232"/>
      <c r="BB187" s="232"/>
      <c r="BC187" s="232"/>
      <c r="BD187" s="232"/>
      <c r="BE187" s="232"/>
      <c r="BF187" s="232">
        <f t="shared" si="21"/>
        <v>15600</v>
      </c>
      <c r="BG187" s="232"/>
      <c r="BH187" s="232"/>
      <c r="BI187" s="232"/>
      <c r="BJ187" s="232"/>
      <c r="BK187" s="232"/>
      <c r="BL187" s="232"/>
      <c r="BM187" s="232"/>
      <c r="BN187" s="232"/>
      <c r="BO187" s="232"/>
      <c r="BP187" s="232"/>
      <c r="BQ187" s="232"/>
      <c r="BR187" s="232">
        <f t="shared" si="22"/>
        <v>0</v>
      </c>
      <c r="BS187" s="232">
        <f t="shared" si="13"/>
        <v>15600</v>
      </c>
      <c r="BT187" s="203"/>
    </row>
    <row r="188" spans="1:72" ht="83.25" customHeight="1" x14ac:dyDescent="0.2">
      <c r="A188" s="233"/>
      <c r="B188" s="234" t="s">
        <v>381</v>
      </c>
      <c r="C188" s="342" t="s">
        <v>499</v>
      </c>
      <c r="D188" s="236"/>
      <c r="E188" s="237"/>
      <c r="F188" s="237"/>
      <c r="G188" s="237"/>
      <c r="H188" s="237"/>
      <c r="I188" s="237"/>
      <c r="J188" s="237"/>
      <c r="K188" s="237"/>
      <c r="L188" s="237"/>
      <c r="M188" s="237"/>
      <c r="N188" s="237"/>
      <c r="O188" s="237"/>
      <c r="P188" s="237"/>
      <c r="Q188" s="237"/>
      <c r="R188" s="237"/>
      <c r="S188" s="237"/>
      <c r="T188" s="237"/>
      <c r="U188" s="237"/>
      <c r="V188" s="237"/>
      <c r="W188" s="237"/>
      <c r="X188" s="237"/>
      <c r="Y188" s="237"/>
      <c r="Z188" s="237"/>
      <c r="AA188" s="237"/>
      <c r="AB188" s="237"/>
      <c r="AC188" s="237"/>
      <c r="AD188" s="237"/>
      <c r="AE188" s="237"/>
      <c r="AF188" s="237"/>
      <c r="AG188" s="237"/>
      <c r="AH188" s="237">
        <f>(3*4000)*3</f>
        <v>36000</v>
      </c>
      <c r="AI188" s="237"/>
      <c r="AJ188" s="237"/>
      <c r="AK188" s="237"/>
      <c r="AL188" s="237"/>
      <c r="AM188" s="237"/>
      <c r="AN188" s="237"/>
      <c r="AO188" s="237"/>
      <c r="AP188" s="237"/>
      <c r="AQ188" s="237"/>
      <c r="AR188" s="237"/>
      <c r="AS188" s="237"/>
      <c r="AT188" s="237"/>
      <c r="AU188" s="237"/>
      <c r="AV188" s="237"/>
      <c r="AW188" s="237"/>
      <c r="AX188" s="237"/>
      <c r="AY188" s="237"/>
      <c r="AZ188" s="237"/>
      <c r="BA188" s="237"/>
      <c r="BB188" s="237"/>
      <c r="BC188" s="237"/>
      <c r="BD188" s="237"/>
      <c r="BE188" s="237"/>
      <c r="BF188" s="237">
        <f t="shared" si="21"/>
        <v>36000</v>
      </c>
      <c r="BG188" s="237"/>
      <c r="BH188" s="237"/>
      <c r="BI188" s="237"/>
      <c r="BJ188" s="237"/>
      <c r="BK188" s="237"/>
      <c r="BL188" s="237"/>
      <c r="BM188" s="237"/>
      <c r="BN188" s="237"/>
      <c r="BO188" s="237"/>
      <c r="BP188" s="237"/>
      <c r="BQ188" s="237"/>
      <c r="BR188" s="237">
        <f t="shared" si="22"/>
        <v>0</v>
      </c>
      <c r="BS188" s="237">
        <f t="shared" si="13"/>
        <v>36000</v>
      </c>
      <c r="BT188" s="203"/>
    </row>
    <row r="189" spans="1:72" x14ac:dyDescent="0.2">
      <c r="A189" s="238"/>
      <c r="B189" s="239" t="s">
        <v>363</v>
      </c>
      <c r="C189" s="343" t="s">
        <v>497</v>
      </c>
      <c r="D189" s="241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  <c r="AA189" s="242"/>
      <c r="AB189" s="242"/>
      <c r="AC189" s="242"/>
      <c r="AD189" s="242"/>
      <c r="AE189" s="242"/>
      <c r="AF189" s="242"/>
      <c r="AG189" s="242"/>
      <c r="AH189" s="242">
        <v>100000</v>
      </c>
      <c r="AI189" s="242"/>
      <c r="AJ189" s="242"/>
      <c r="AK189" s="242"/>
      <c r="AL189" s="242"/>
      <c r="AM189" s="242"/>
      <c r="AN189" s="242"/>
      <c r="AO189" s="242"/>
      <c r="AP189" s="242"/>
      <c r="AQ189" s="242"/>
      <c r="AR189" s="242"/>
      <c r="AS189" s="242"/>
      <c r="AT189" s="242"/>
      <c r="AU189" s="242"/>
      <c r="AV189" s="242"/>
      <c r="AW189" s="242"/>
      <c r="AX189" s="242"/>
      <c r="AY189" s="242"/>
      <c r="AZ189" s="242"/>
      <c r="BA189" s="242"/>
      <c r="BB189" s="242"/>
      <c r="BC189" s="242"/>
      <c r="BD189" s="242"/>
      <c r="BE189" s="242"/>
      <c r="BF189" s="242">
        <f t="shared" si="21"/>
        <v>100000</v>
      </c>
      <c r="BG189" s="242"/>
      <c r="BH189" s="242"/>
      <c r="BI189" s="242"/>
      <c r="BJ189" s="242"/>
      <c r="BK189" s="242"/>
      <c r="BL189" s="242"/>
      <c r="BM189" s="242"/>
      <c r="BN189" s="242"/>
      <c r="BO189" s="242"/>
      <c r="BP189" s="242"/>
      <c r="BQ189" s="242"/>
      <c r="BR189" s="242">
        <f t="shared" si="22"/>
        <v>0</v>
      </c>
      <c r="BS189" s="242">
        <f t="shared" si="13"/>
        <v>100000</v>
      </c>
      <c r="BT189" s="203"/>
    </row>
    <row r="190" spans="1:72" ht="165" x14ac:dyDescent="0.2">
      <c r="A190" s="243"/>
      <c r="B190" s="244" t="s">
        <v>365</v>
      </c>
      <c r="C190" s="344" t="s">
        <v>500</v>
      </c>
      <c r="D190" s="246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  <c r="AA190" s="247"/>
      <c r="AB190" s="247"/>
      <c r="AC190" s="247"/>
      <c r="AD190" s="247"/>
      <c r="AE190" s="247"/>
      <c r="AF190" s="247"/>
      <c r="AG190" s="247"/>
      <c r="AH190" s="247">
        <v>80000</v>
      </c>
      <c r="AI190" s="247"/>
      <c r="AJ190" s="247"/>
      <c r="AK190" s="247"/>
      <c r="AL190" s="247"/>
      <c r="AM190" s="247"/>
      <c r="AN190" s="247"/>
      <c r="AO190" s="247"/>
      <c r="AP190" s="247"/>
      <c r="AQ190" s="247"/>
      <c r="AR190" s="247"/>
      <c r="AS190" s="247"/>
      <c r="AT190" s="247"/>
      <c r="AU190" s="247"/>
      <c r="AV190" s="247"/>
      <c r="AW190" s="247"/>
      <c r="AX190" s="247"/>
      <c r="AY190" s="247"/>
      <c r="AZ190" s="247"/>
      <c r="BA190" s="247"/>
      <c r="BB190" s="247"/>
      <c r="BC190" s="247"/>
      <c r="BD190" s="247"/>
      <c r="BE190" s="247"/>
      <c r="BF190" s="247">
        <f t="shared" si="21"/>
        <v>80000</v>
      </c>
      <c r="BG190" s="247"/>
      <c r="BH190" s="247"/>
      <c r="BI190" s="247"/>
      <c r="BJ190" s="247"/>
      <c r="BK190" s="247"/>
      <c r="BL190" s="247"/>
      <c r="BM190" s="247"/>
      <c r="BN190" s="247"/>
      <c r="BO190" s="247"/>
      <c r="BP190" s="247"/>
      <c r="BQ190" s="247"/>
      <c r="BR190" s="247">
        <f t="shared" si="22"/>
        <v>0</v>
      </c>
      <c r="BS190" s="247">
        <f t="shared" si="13"/>
        <v>80000</v>
      </c>
      <c r="BT190" s="203"/>
    </row>
    <row r="191" spans="1:72" ht="165.75" x14ac:dyDescent="0.2">
      <c r="A191" s="197" t="s">
        <v>501</v>
      </c>
      <c r="B191" s="198" t="s">
        <v>502</v>
      </c>
      <c r="C191" s="199"/>
      <c r="D191" s="200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1"/>
      <c r="AT191" s="201"/>
      <c r="AU191" s="201"/>
      <c r="AV191" s="201"/>
      <c r="AW191" s="201"/>
      <c r="AX191" s="201"/>
      <c r="AY191" s="201"/>
      <c r="AZ191" s="201"/>
      <c r="BA191" s="201"/>
      <c r="BB191" s="201"/>
      <c r="BC191" s="201"/>
      <c r="BD191" s="201"/>
      <c r="BE191" s="201"/>
      <c r="BF191" s="201">
        <f t="shared" si="21"/>
        <v>0</v>
      </c>
      <c r="BG191" s="201"/>
      <c r="BH191" s="201"/>
      <c r="BI191" s="201"/>
      <c r="BJ191" s="201"/>
      <c r="BK191" s="201"/>
      <c r="BL191" s="201"/>
      <c r="BM191" s="201"/>
      <c r="BN191" s="201"/>
      <c r="BO191" s="201"/>
      <c r="BP191" s="201"/>
      <c r="BQ191" s="201"/>
      <c r="BR191" s="201">
        <f t="shared" si="22"/>
        <v>0</v>
      </c>
      <c r="BS191" s="201">
        <f t="shared" si="13"/>
        <v>0</v>
      </c>
      <c r="BT191" s="203"/>
    </row>
    <row r="192" spans="1:72" ht="15.75" customHeight="1" x14ac:dyDescent="0.2">
      <c r="A192" s="345" t="s">
        <v>65</v>
      </c>
      <c r="B192" s="345"/>
      <c r="C192" s="346"/>
      <c r="D192" s="347">
        <f t="shared" ref="D192:BT192" si="23">SUM(D18:D191)</f>
        <v>5020350</v>
      </c>
      <c r="E192" s="347">
        <f t="shared" si="23"/>
        <v>0</v>
      </c>
      <c r="F192" s="347">
        <f t="shared" si="23"/>
        <v>671400</v>
      </c>
      <c r="G192" s="347">
        <f t="shared" si="23"/>
        <v>2060500</v>
      </c>
      <c r="H192" s="347">
        <f t="shared" si="23"/>
        <v>31600</v>
      </c>
      <c r="I192" s="347">
        <f t="shared" si="23"/>
        <v>3415152.5</v>
      </c>
      <c r="J192" s="347">
        <f t="shared" si="23"/>
        <v>314350</v>
      </c>
      <c r="K192" s="347">
        <f t="shared" si="23"/>
        <v>449994</v>
      </c>
      <c r="L192" s="347">
        <f t="shared" si="23"/>
        <v>50000</v>
      </c>
      <c r="M192" s="347">
        <f t="shared" si="23"/>
        <v>0</v>
      </c>
      <c r="N192" s="347">
        <f t="shared" si="23"/>
        <v>0</v>
      </c>
      <c r="O192" s="347">
        <f t="shared" si="23"/>
        <v>683200</v>
      </c>
      <c r="P192" s="347">
        <f t="shared" si="23"/>
        <v>10000</v>
      </c>
      <c r="Q192" s="347">
        <f t="shared" si="23"/>
        <v>160000</v>
      </c>
      <c r="R192" s="347">
        <f t="shared" si="23"/>
        <v>344400</v>
      </c>
      <c r="S192" s="347">
        <f t="shared" si="23"/>
        <v>421500</v>
      </c>
      <c r="T192" s="347">
        <f t="shared" si="23"/>
        <v>0</v>
      </c>
      <c r="U192" s="347">
        <f t="shared" si="23"/>
        <v>300</v>
      </c>
      <c r="V192" s="347">
        <f t="shared" si="23"/>
        <v>0</v>
      </c>
      <c r="W192" s="347">
        <f t="shared" si="23"/>
        <v>0</v>
      </c>
      <c r="X192" s="347">
        <f t="shared" si="23"/>
        <v>0</v>
      </c>
      <c r="Y192" s="347">
        <f t="shared" si="23"/>
        <v>0</v>
      </c>
      <c r="Z192" s="347">
        <f t="shared" si="23"/>
        <v>0</v>
      </c>
      <c r="AA192" s="347">
        <f t="shared" si="23"/>
        <v>376500</v>
      </c>
      <c r="AB192" s="347">
        <f t="shared" si="23"/>
        <v>0</v>
      </c>
      <c r="AC192" s="347">
        <f t="shared" si="23"/>
        <v>32243641.199999999</v>
      </c>
      <c r="AD192" s="347">
        <f t="shared" si="23"/>
        <v>75000</v>
      </c>
      <c r="AE192" s="347">
        <f t="shared" si="23"/>
        <v>0</v>
      </c>
      <c r="AF192" s="347">
        <f t="shared" si="23"/>
        <v>0</v>
      </c>
      <c r="AG192" s="347">
        <f t="shared" si="23"/>
        <v>0</v>
      </c>
      <c r="AH192" s="347">
        <f t="shared" si="23"/>
        <v>650800</v>
      </c>
      <c r="AI192" s="347">
        <f t="shared" si="23"/>
        <v>0</v>
      </c>
      <c r="AJ192" s="347">
        <f t="shared" si="23"/>
        <v>0</v>
      </c>
      <c r="AK192" s="347">
        <f t="shared" si="23"/>
        <v>0</v>
      </c>
      <c r="AL192" s="347">
        <f t="shared" si="23"/>
        <v>0</v>
      </c>
      <c r="AM192" s="347">
        <f t="shared" si="23"/>
        <v>632600</v>
      </c>
      <c r="AN192" s="347">
        <f t="shared" si="23"/>
        <v>550000</v>
      </c>
      <c r="AO192" s="347">
        <f t="shared" si="23"/>
        <v>0</v>
      </c>
      <c r="AP192" s="347">
        <f t="shared" si="23"/>
        <v>152000</v>
      </c>
      <c r="AQ192" s="347">
        <f t="shared" si="23"/>
        <v>0</v>
      </c>
      <c r="AR192" s="347">
        <f t="shared" si="23"/>
        <v>0</v>
      </c>
      <c r="AS192" s="347">
        <f t="shared" si="23"/>
        <v>0</v>
      </c>
      <c r="AT192" s="347">
        <f t="shared" si="23"/>
        <v>0</v>
      </c>
      <c r="AU192" s="347">
        <f t="shared" si="23"/>
        <v>0</v>
      </c>
      <c r="AV192" s="347">
        <f t="shared" si="23"/>
        <v>0</v>
      </c>
      <c r="AW192" s="347">
        <f t="shared" si="23"/>
        <v>95000</v>
      </c>
      <c r="AX192" s="347">
        <f t="shared" si="23"/>
        <v>2038840</v>
      </c>
      <c r="AY192" s="347">
        <f t="shared" si="23"/>
        <v>10000</v>
      </c>
      <c r="AZ192" s="347">
        <f t="shared" si="23"/>
        <v>0</v>
      </c>
      <c r="BA192" s="347">
        <f t="shared" si="23"/>
        <v>0</v>
      </c>
      <c r="BB192" s="347">
        <f t="shared" si="23"/>
        <v>120000</v>
      </c>
      <c r="BC192" s="347">
        <f t="shared" si="23"/>
        <v>0</v>
      </c>
      <c r="BD192" s="347">
        <f t="shared" si="23"/>
        <v>0</v>
      </c>
      <c r="BE192" s="347">
        <f t="shared" si="23"/>
        <v>15848000</v>
      </c>
      <c r="BF192" s="347">
        <f t="shared" si="23"/>
        <v>66425127.700000003</v>
      </c>
      <c r="BG192" s="347">
        <f t="shared" si="23"/>
        <v>0</v>
      </c>
      <c r="BH192" s="347">
        <f t="shared" si="23"/>
        <v>0</v>
      </c>
      <c r="BI192" s="347">
        <f t="shared" si="23"/>
        <v>0</v>
      </c>
      <c r="BJ192" s="347">
        <f t="shared" si="23"/>
        <v>0</v>
      </c>
      <c r="BK192" s="347">
        <f t="shared" si="23"/>
        <v>0</v>
      </c>
      <c r="BL192" s="347">
        <f t="shared" si="23"/>
        <v>0</v>
      </c>
      <c r="BM192" s="347">
        <f t="shared" si="23"/>
        <v>0</v>
      </c>
      <c r="BN192" s="347">
        <f t="shared" si="23"/>
        <v>0</v>
      </c>
      <c r="BO192" s="347">
        <f t="shared" si="23"/>
        <v>0</v>
      </c>
      <c r="BP192" s="347">
        <f t="shared" si="23"/>
        <v>0</v>
      </c>
      <c r="BQ192" s="347">
        <f t="shared" si="23"/>
        <v>0</v>
      </c>
      <c r="BR192" s="347">
        <f t="shared" si="23"/>
        <v>0</v>
      </c>
      <c r="BS192" s="347">
        <f t="shared" si="23"/>
        <v>66425127.700000003</v>
      </c>
      <c r="BT192" s="348">
        <f t="shared" si="23"/>
        <v>66029977.700000003</v>
      </c>
    </row>
    <row r="193" spans="1:72" ht="15.75" customHeight="1" x14ac:dyDescent="0.2">
      <c r="A193" s="349"/>
      <c r="B193" s="141"/>
      <c r="C193" s="141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/>
      <c r="AC193" s="350"/>
      <c r="AD193" s="350"/>
      <c r="AE193" s="350"/>
      <c r="AF193" s="350"/>
      <c r="AG193" s="350"/>
      <c r="AH193" s="350"/>
      <c r="AI193" s="350"/>
      <c r="AJ193" s="350"/>
      <c r="AK193" s="350"/>
      <c r="AL193" s="350"/>
      <c r="AM193" s="350"/>
      <c r="AN193" s="350"/>
      <c r="AO193" s="350"/>
      <c r="AP193" s="350"/>
      <c r="AQ193" s="350"/>
      <c r="AR193" s="350"/>
      <c r="AS193" s="350"/>
      <c r="AT193" s="350"/>
      <c r="AU193" s="350"/>
      <c r="AV193" s="350"/>
      <c r="AW193" s="350"/>
      <c r="AX193" s="350"/>
      <c r="AY193" s="350"/>
      <c r="AZ193" s="350"/>
      <c r="BA193" s="350"/>
      <c r="BB193" s="350"/>
      <c r="BC193" s="350"/>
      <c r="BD193" s="350"/>
      <c r="BE193" s="350"/>
      <c r="BF193" s="350">
        <f>SUM(D192:BE192)</f>
        <v>66425127.700000003</v>
      </c>
      <c r="BG193" s="350"/>
      <c r="BH193" s="350"/>
      <c r="BI193" s="350"/>
      <c r="BJ193" s="350"/>
      <c r="BK193" s="350"/>
      <c r="BL193" s="350"/>
      <c r="BM193" s="350"/>
      <c r="BN193" s="350"/>
      <c r="BO193" s="350"/>
      <c r="BP193" s="350"/>
      <c r="BQ193" s="350"/>
      <c r="BR193" s="350"/>
      <c r="BS193" s="351">
        <f>BR192+BF192</f>
        <v>66425127.700000003</v>
      </c>
      <c r="BT193" s="352"/>
    </row>
    <row r="194" spans="1:72" ht="19.5" customHeight="1" x14ac:dyDescent="0.2">
      <c r="A194" s="183" t="s">
        <v>140</v>
      </c>
      <c r="B194" s="353"/>
      <c r="C194" s="141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350"/>
      <c r="AF194" s="350"/>
      <c r="AG194" s="350"/>
      <c r="AH194" s="350"/>
      <c r="AI194" s="350"/>
      <c r="AJ194" s="350"/>
      <c r="AK194" s="350"/>
      <c r="AL194" s="350"/>
      <c r="AM194" s="350"/>
      <c r="AN194" s="350"/>
      <c r="AO194" s="350"/>
      <c r="AP194" s="350"/>
      <c r="AQ194" s="350"/>
      <c r="AR194" s="350"/>
      <c r="AS194" s="350"/>
      <c r="AT194" s="350"/>
      <c r="AU194" s="350"/>
      <c r="AV194" s="350"/>
      <c r="AW194" s="350"/>
      <c r="AX194" s="350"/>
      <c r="AY194" s="350"/>
      <c r="AZ194" s="350"/>
      <c r="BA194" s="350"/>
      <c r="BB194" s="350"/>
      <c r="BC194" s="350"/>
      <c r="BD194" s="350"/>
      <c r="BE194" s="350"/>
      <c r="BF194" s="350">
        <f>BF192-BF193</f>
        <v>0</v>
      </c>
      <c r="BG194" s="350"/>
      <c r="BH194" s="350"/>
      <c r="BI194" s="350"/>
      <c r="BJ194" s="350"/>
      <c r="BK194" s="350"/>
      <c r="BL194" s="350"/>
      <c r="BM194" s="350"/>
      <c r="BN194" s="350"/>
      <c r="BO194" s="350"/>
      <c r="BP194" s="350"/>
      <c r="BQ194" s="350"/>
      <c r="BR194" s="350"/>
      <c r="BS194" s="350">
        <f>BS192-BS193</f>
        <v>0</v>
      </c>
      <c r="BT194" s="352"/>
    </row>
    <row r="195" spans="1:72" ht="19.5" customHeight="1" x14ac:dyDescent="0.2">
      <c r="A195" s="353"/>
      <c r="B195" s="353"/>
      <c r="C195" s="351"/>
      <c r="D195" s="177" t="s">
        <v>142</v>
      </c>
      <c r="E195" s="177"/>
      <c r="F195" s="177"/>
      <c r="G195" s="178"/>
      <c r="H195" s="180"/>
      <c r="I195" s="177" t="s">
        <v>69</v>
      </c>
      <c r="J195" s="178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350"/>
      <c r="AF195" s="350"/>
      <c r="AG195" s="350"/>
      <c r="AH195" s="350"/>
      <c r="AI195" s="350"/>
      <c r="AJ195" s="350"/>
      <c r="AK195" s="350"/>
      <c r="AL195" s="350"/>
      <c r="AM195" s="350"/>
      <c r="AN195" s="350"/>
      <c r="AO195" s="350"/>
      <c r="AP195" s="350"/>
      <c r="AQ195" s="350"/>
      <c r="AR195" s="350"/>
      <c r="AS195" s="350"/>
      <c r="AT195" s="350"/>
      <c r="AU195" s="350"/>
      <c r="AV195" s="350"/>
      <c r="AW195" s="350"/>
      <c r="AX195" s="350"/>
      <c r="AY195" s="350"/>
      <c r="AZ195" s="350"/>
      <c r="BA195" s="350"/>
      <c r="BB195" s="350"/>
      <c r="BC195" s="350"/>
      <c r="BD195" s="350"/>
      <c r="BE195" s="350"/>
      <c r="BF195" s="350"/>
      <c r="BG195" s="350"/>
      <c r="BH195" s="350"/>
      <c r="BI195" s="350"/>
      <c r="BJ195" s="350"/>
      <c r="BK195" s="350"/>
      <c r="BL195" s="350"/>
      <c r="BM195" s="350"/>
      <c r="BN195" s="350"/>
      <c r="BO195" s="350"/>
      <c r="BP195" s="350"/>
      <c r="BQ195" s="350"/>
      <c r="BR195" s="350"/>
      <c r="BS195" s="350"/>
      <c r="BT195" s="352"/>
    </row>
    <row r="196" spans="1:72" ht="19.5" customHeight="1" x14ac:dyDescent="0.2">
      <c r="A196" s="139" t="s">
        <v>141</v>
      </c>
      <c r="B196" s="139"/>
      <c r="C196" s="351"/>
      <c r="D196" s="177"/>
      <c r="E196" s="177"/>
      <c r="F196" s="177"/>
      <c r="G196" s="178"/>
      <c r="H196" s="180"/>
      <c r="I196" s="177"/>
      <c r="J196" s="178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50"/>
      <c r="AB196" s="350"/>
      <c r="AC196" s="350"/>
      <c r="AD196" s="350"/>
      <c r="AE196" s="350"/>
      <c r="AF196" s="350"/>
      <c r="AG196" s="350"/>
      <c r="AH196" s="350"/>
      <c r="AI196" s="350"/>
      <c r="AJ196" s="350"/>
      <c r="AK196" s="350"/>
      <c r="AL196" s="350"/>
      <c r="AM196" s="350"/>
      <c r="AN196" s="350"/>
      <c r="AO196" s="350"/>
      <c r="AP196" s="350"/>
      <c r="AQ196" s="350"/>
      <c r="AR196" s="350"/>
      <c r="AS196" s="350"/>
      <c r="AT196" s="350"/>
      <c r="AU196" s="350"/>
      <c r="AV196" s="350"/>
      <c r="AW196" s="350"/>
      <c r="AX196" s="350"/>
      <c r="AY196" s="350"/>
      <c r="AZ196" s="350"/>
      <c r="BA196" s="350"/>
      <c r="BB196" s="350"/>
      <c r="BC196" s="350"/>
      <c r="BD196" s="350"/>
      <c r="BE196" s="350"/>
      <c r="BF196" s="350"/>
      <c r="BG196" s="350"/>
      <c r="BH196" s="350"/>
      <c r="BI196" s="350"/>
      <c r="BJ196" s="350"/>
      <c r="BK196" s="350"/>
      <c r="BL196" s="350"/>
      <c r="BM196" s="350"/>
      <c r="BN196" s="350"/>
      <c r="BO196" s="350"/>
      <c r="BP196" s="350"/>
      <c r="BQ196" s="350"/>
      <c r="BR196" s="350"/>
      <c r="BS196" s="350"/>
      <c r="BT196" s="352"/>
    </row>
    <row r="197" spans="1:72" ht="19.5" customHeight="1" x14ac:dyDescent="0.2">
      <c r="A197" s="180" t="s">
        <v>144</v>
      </c>
      <c r="B197" s="354">
        <f>BS192</f>
        <v>66425127.700000003</v>
      </c>
      <c r="C197" s="351"/>
      <c r="D197" s="355"/>
      <c r="E197" s="355"/>
      <c r="F197" s="178"/>
      <c r="G197" s="178"/>
      <c r="H197" s="180"/>
      <c r="I197" s="356"/>
      <c r="J197" s="356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50"/>
      <c r="AB197" s="350"/>
      <c r="AC197" s="350"/>
      <c r="AD197" s="350"/>
      <c r="AE197" s="350"/>
      <c r="AF197" s="350"/>
      <c r="AG197" s="350"/>
      <c r="AH197" s="350"/>
      <c r="AI197" s="350"/>
      <c r="AJ197" s="350"/>
      <c r="AK197" s="350"/>
      <c r="AL197" s="350"/>
      <c r="AM197" s="350"/>
      <c r="AN197" s="350"/>
      <c r="AO197" s="350"/>
      <c r="AP197" s="350"/>
      <c r="AQ197" s="350"/>
      <c r="AR197" s="350"/>
      <c r="AS197" s="350"/>
      <c r="AT197" s="350"/>
      <c r="AU197" s="350"/>
      <c r="AV197" s="350"/>
      <c r="AW197" s="350"/>
      <c r="AX197" s="350"/>
      <c r="AY197" s="350"/>
      <c r="AZ197" s="350"/>
      <c r="BA197" s="350"/>
      <c r="BB197" s="350"/>
      <c r="BC197" s="350"/>
      <c r="BD197" s="350"/>
      <c r="BE197" s="350"/>
      <c r="BF197" s="350"/>
      <c r="BG197" s="350"/>
      <c r="BH197" s="350"/>
      <c r="BI197" s="350"/>
      <c r="BJ197" s="350"/>
      <c r="BK197" s="350"/>
      <c r="BL197" s="350"/>
      <c r="BM197" s="350"/>
      <c r="BN197" s="350"/>
      <c r="BO197" s="350"/>
      <c r="BP197" s="350"/>
      <c r="BQ197" s="350"/>
      <c r="BR197" s="350"/>
      <c r="BS197" s="350"/>
      <c r="BT197" s="352"/>
    </row>
    <row r="198" spans="1:72" ht="19.5" customHeight="1" x14ac:dyDescent="0.2">
      <c r="A198" s="180" t="s">
        <v>145</v>
      </c>
      <c r="B198" s="357">
        <f>'AWFP 2023'!C51</f>
        <v>36820384</v>
      </c>
      <c r="C198" s="102"/>
      <c r="D198" s="358" t="s">
        <v>503</v>
      </c>
      <c r="E198" s="177"/>
      <c r="F198" s="177"/>
      <c r="G198" s="177"/>
      <c r="H198" s="180"/>
      <c r="I198" s="139" t="s">
        <v>504</v>
      </c>
      <c r="J198" s="177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/>
      <c r="AC198" s="350"/>
      <c r="AD198" s="350"/>
      <c r="AE198" s="350"/>
      <c r="AF198" s="350"/>
      <c r="AG198" s="350"/>
      <c r="AH198" s="350"/>
      <c r="AI198" s="350"/>
      <c r="AJ198" s="350"/>
      <c r="AK198" s="350"/>
      <c r="AL198" s="350"/>
      <c r="AM198" s="350"/>
      <c r="AN198" s="350"/>
      <c r="AO198" s="350"/>
      <c r="AP198" s="350"/>
      <c r="AQ198" s="350"/>
      <c r="AR198" s="350"/>
      <c r="AS198" s="350"/>
      <c r="AT198" s="350"/>
      <c r="AU198" s="350"/>
      <c r="AV198" s="350"/>
      <c r="AW198" s="350"/>
      <c r="AX198" s="350"/>
      <c r="AY198" s="350"/>
      <c r="AZ198" s="350"/>
      <c r="BA198" s="350"/>
      <c r="BB198" s="350"/>
      <c r="BC198" s="350"/>
      <c r="BD198" s="350"/>
      <c r="BE198" s="350"/>
      <c r="BF198" s="350"/>
      <c r="BG198" s="350"/>
      <c r="BH198" s="350"/>
      <c r="BI198" s="350"/>
      <c r="BJ198" s="350"/>
      <c r="BK198" s="350"/>
      <c r="BL198" s="350"/>
      <c r="BM198" s="350"/>
      <c r="BN198" s="350"/>
      <c r="BO198" s="350"/>
      <c r="BP198" s="350"/>
      <c r="BQ198" s="350"/>
      <c r="BR198" s="350"/>
      <c r="BS198" s="350"/>
      <c r="BT198" s="352"/>
    </row>
    <row r="199" spans="1:72" ht="19.5" customHeight="1" x14ac:dyDescent="0.2">
      <c r="A199" s="359" t="s">
        <v>146</v>
      </c>
      <c r="B199" s="360">
        <f>B197-B198</f>
        <v>29604743.700000003</v>
      </c>
      <c r="C199" s="361"/>
      <c r="D199" s="362" t="s">
        <v>505</v>
      </c>
      <c r="E199" s="362"/>
      <c r="F199" s="362"/>
      <c r="G199" s="362"/>
      <c r="H199" s="362"/>
      <c r="I199" s="180" t="s">
        <v>506</v>
      </c>
      <c r="J199" s="362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350"/>
      <c r="AB199" s="350"/>
      <c r="AC199" s="350"/>
      <c r="AD199" s="350"/>
      <c r="AE199" s="350"/>
      <c r="AF199" s="350"/>
      <c r="AG199" s="350"/>
      <c r="AH199" s="350"/>
      <c r="AI199" s="350"/>
      <c r="AJ199" s="350"/>
      <c r="AK199" s="350"/>
      <c r="AL199" s="350"/>
      <c r="AM199" s="350"/>
      <c r="AN199" s="350"/>
      <c r="AO199" s="350"/>
      <c r="AP199" s="350"/>
      <c r="AQ199" s="350"/>
      <c r="AR199" s="350"/>
      <c r="AS199" s="350"/>
      <c r="AT199" s="350"/>
      <c r="AU199" s="350"/>
      <c r="AV199" s="350"/>
      <c r="AW199" s="350"/>
      <c r="AX199" s="350"/>
      <c r="AY199" s="350"/>
      <c r="AZ199" s="350"/>
      <c r="BA199" s="350"/>
      <c r="BB199" s="350"/>
      <c r="BC199" s="350"/>
      <c r="BD199" s="350"/>
      <c r="BE199" s="350"/>
      <c r="BF199" s="350"/>
      <c r="BG199" s="350"/>
      <c r="BH199" s="350"/>
      <c r="BI199" s="350"/>
      <c r="BJ199" s="350"/>
      <c r="BK199" s="350"/>
      <c r="BL199" s="350"/>
      <c r="BM199" s="350"/>
      <c r="BN199" s="350"/>
      <c r="BO199" s="350"/>
      <c r="BP199" s="350"/>
      <c r="BQ199" s="350"/>
      <c r="BR199" s="350"/>
      <c r="BS199" s="350"/>
      <c r="BT199" s="352"/>
    </row>
    <row r="200" spans="1:72" ht="19.5" customHeight="1" x14ac:dyDescent="0.2">
      <c r="A200" s="180"/>
      <c r="B200" s="359"/>
      <c r="C200" s="361"/>
      <c r="D200" s="362"/>
      <c r="E200" s="362"/>
      <c r="F200" s="362"/>
      <c r="G200" s="362"/>
      <c r="H200" s="362"/>
      <c r="I200" s="180" t="s">
        <v>507</v>
      </c>
      <c r="J200" s="362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350"/>
      <c r="AF200" s="350"/>
      <c r="AG200" s="350"/>
      <c r="AH200" s="350"/>
      <c r="AI200" s="350"/>
      <c r="AJ200" s="350"/>
      <c r="AK200" s="350"/>
      <c r="AL200" s="350"/>
      <c r="AM200" s="350"/>
      <c r="AN200" s="350"/>
      <c r="AO200" s="350"/>
      <c r="AP200" s="350"/>
      <c r="AQ200" s="350"/>
      <c r="AR200" s="350"/>
      <c r="AS200" s="350"/>
      <c r="AT200" s="350"/>
      <c r="AU200" s="350"/>
      <c r="AV200" s="350"/>
      <c r="AW200" s="350"/>
      <c r="AX200" s="350"/>
      <c r="AY200" s="350"/>
      <c r="AZ200" s="350"/>
      <c r="BA200" s="350"/>
      <c r="BB200" s="350"/>
      <c r="BC200" s="350"/>
      <c r="BD200" s="350"/>
      <c r="BE200" s="350"/>
      <c r="BF200" s="350"/>
      <c r="BG200" s="350"/>
      <c r="BH200" s="350"/>
      <c r="BI200" s="350"/>
      <c r="BJ200" s="350"/>
      <c r="BK200" s="350"/>
      <c r="BL200" s="350"/>
      <c r="BM200" s="350"/>
      <c r="BN200" s="350"/>
      <c r="BO200" s="350"/>
      <c r="BP200" s="350"/>
      <c r="BQ200" s="350"/>
      <c r="BR200" s="350"/>
      <c r="BS200" s="350"/>
      <c r="BT200" s="352"/>
    </row>
    <row r="201" spans="1:72" ht="19.5" customHeight="1" x14ac:dyDescent="0.2">
      <c r="A201" s="139" t="s">
        <v>148</v>
      </c>
      <c r="B201" s="359"/>
      <c r="C201" s="363"/>
      <c r="D201" s="362"/>
      <c r="E201" s="362"/>
      <c r="F201" s="362"/>
      <c r="G201" s="362"/>
      <c r="H201" s="362"/>
      <c r="I201" s="362"/>
      <c r="J201" s="362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350"/>
      <c r="AF201" s="350"/>
      <c r="AG201" s="350"/>
      <c r="AH201" s="350"/>
      <c r="AI201" s="350"/>
      <c r="AJ201" s="350"/>
      <c r="AK201" s="350"/>
      <c r="AL201" s="350"/>
      <c r="AM201" s="350"/>
      <c r="AN201" s="350"/>
      <c r="AO201" s="350"/>
      <c r="AP201" s="350"/>
      <c r="AQ201" s="350"/>
      <c r="AR201" s="350"/>
      <c r="AS201" s="350"/>
      <c r="AT201" s="350"/>
      <c r="AU201" s="350"/>
      <c r="AV201" s="350"/>
      <c r="AW201" s="350"/>
      <c r="AX201" s="350"/>
      <c r="AY201" s="350"/>
      <c r="AZ201" s="350"/>
      <c r="BA201" s="350"/>
      <c r="BB201" s="350"/>
      <c r="BC201" s="350"/>
      <c r="BD201" s="350"/>
      <c r="BE201" s="350"/>
      <c r="BF201" s="350"/>
      <c r="BG201" s="350"/>
      <c r="BH201" s="350"/>
      <c r="BI201" s="350"/>
      <c r="BJ201" s="350"/>
      <c r="BK201" s="350"/>
      <c r="BL201" s="350"/>
      <c r="BM201" s="350"/>
      <c r="BN201" s="350"/>
      <c r="BO201" s="350"/>
      <c r="BP201" s="350"/>
      <c r="BQ201" s="350"/>
      <c r="BR201" s="350"/>
      <c r="BS201" s="350"/>
      <c r="BT201" s="352"/>
    </row>
    <row r="202" spans="1:72" ht="69" customHeight="1" x14ac:dyDescent="0.2">
      <c r="A202" s="178" t="s">
        <v>150</v>
      </c>
      <c r="B202" s="354">
        <f>SUM(D192:BE192)</f>
        <v>66425127.700000003</v>
      </c>
      <c r="C202" s="350"/>
      <c r="D202" s="362"/>
      <c r="E202" s="362"/>
      <c r="F202" s="362"/>
      <c r="G202" s="362"/>
      <c r="H202" s="362"/>
      <c r="I202" s="362"/>
      <c r="J202" s="362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50"/>
      <c r="AB202" s="350"/>
      <c r="AC202" s="350"/>
      <c r="AD202" s="350"/>
      <c r="AE202" s="350"/>
      <c r="AF202" s="350"/>
      <c r="AG202" s="350"/>
      <c r="AH202" s="350"/>
      <c r="AI202" s="350"/>
      <c r="AJ202" s="350"/>
      <c r="AK202" s="350"/>
      <c r="AL202" s="350"/>
      <c r="AM202" s="350"/>
      <c r="AN202" s="350"/>
      <c r="AO202" s="350"/>
      <c r="AP202" s="350"/>
      <c r="AQ202" s="350"/>
      <c r="AR202" s="350"/>
      <c r="AS202" s="350"/>
      <c r="AT202" s="350"/>
      <c r="AU202" s="350"/>
      <c r="AV202" s="350"/>
      <c r="AW202" s="350"/>
      <c r="AX202" s="350"/>
      <c r="AY202" s="350"/>
      <c r="AZ202" s="350"/>
      <c r="BA202" s="350"/>
      <c r="BB202" s="350"/>
      <c r="BC202" s="350"/>
      <c r="BD202" s="350"/>
      <c r="BE202" s="350"/>
      <c r="BF202" s="350"/>
      <c r="BG202" s="350"/>
      <c r="BH202" s="350"/>
      <c r="BI202" s="350"/>
      <c r="BJ202" s="350"/>
      <c r="BK202" s="350"/>
      <c r="BL202" s="350"/>
      <c r="BM202" s="350"/>
      <c r="BN202" s="350"/>
      <c r="BO202" s="350"/>
      <c r="BP202" s="350"/>
      <c r="BQ202" s="350"/>
      <c r="BR202" s="350"/>
      <c r="BS202" s="350"/>
      <c r="BT202" s="352"/>
    </row>
    <row r="203" spans="1:72" ht="19.5" customHeight="1" x14ac:dyDescent="0.2">
      <c r="A203" s="178" t="s">
        <v>508</v>
      </c>
      <c r="B203" s="364">
        <f>SUM(BG192:BQ192)</f>
        <v>0</v>
      </c>
      <c r="C203" s="102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350"/>
      <c r="AF203" s="350"/>
      <c r="AG203" s="350"/>
      <c r="AH203" s="350"/>
      <c r="AI203" s="350"/>
      <c r="AJ203" s="350"/>
      <c r="AK203" s="350"/>
      <c r="AL203" s="350"/>
      <c r="AM203" s="350"/>
      <c r="AN203" s="350"/>
      <c r="AO203" s="350"/>
      <c r="AP203" s="350"/>
      <c r="AQ203" s="350"/>
      <c r="AR203" s="350"/>
      <c r="AS203" s="350"/>
      <c r="AT203" s="350"/>
      <c r="AU203" s="350"/>
      <c r="AV203" s="350"/>
      <c r="AW203" s="350"/>
      <c r="AX203" s="350"/>
      <c r="AY203" s="350"/>
      <c r="AZ203" s="350"/>
      <c r="BA203" s="350"/>
      <c r="BB203" s="350"/>
      <c r="BC203" s="350"/>
      <c r="BD203" s="350"/>
      <c r="BE203" s="350"/>
      <c r="BF203" s="350"/>
      <c r="BG203" s="350"/>
      <c r="BH203" s="350"/>
      <c r="BI203" s="350"/>
      <c r="BJ203" s="350"/>
      <c r="BK203" s="350"/>
      <c r="BL203" s="350"/>
      <c r="BM203" s="350"/>
      <c r="BN203" s="350"/>
      <c r="BO203" s="350"/>
      <c r="BP203" s="350"/>
      <c r="BQ203" s="350"/>
      <c r="BR203" s="350"/>
      <c r="BS203" s="350"/>
      <c r="BT203" s="352"/>
    </row>
    <row r="204" spans="1:72" ht="15.75" customHeight="1" x14ac:dyDescent="0.2">
      <c r="A204" s="178" t="s">
        <v>152</v>
      </c>
      <c r="B204" s="360">
        <f>SUM(B202:B203)</f>
        <v>66425127.700000003</v>
      </c>
      <c r="C204" s="102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  <c r="AA204" s="350"/>
      <c r="AB204" s="350"/>
      <c r="AC204" s="350"/>
      <c r="AD204" s="350"/>
      <c r="AE204" s="350"/>
      <c r="AF204" s="350"/>
      <c r="AG204" s="350"/>
      <c r="AH204" s="350"/>
      <c r="AI204" s="350"/>
      <c r="AJ204" s="350"/>
      <c r="AK204" s="350"/>
      <c r="AL204" s="350"/>
      <c r="AM204" s="350"/>
      <c r="AN204" s="350"/>
      <c r="AO204" s="350"/>
      <c r="AP204" s="350"/>
      <c r="AQ204" s="350"/>
      <c r="AR204" s="350"/>
      <c r="AS204" s="350"/>
      <c r="AT204" s="350"/>
      <c r="AU204" s="350"/>
      <c r="AV204" s="350"/>
      <c r="AW204" s="350"/>
      <c r="AX204" s="350"/>
      <c r="AY204" s="350"/>
      <c r="AZ204" s="350"/>
      <c r="BA204" s="350"/>
      <c r="BB204" s="350"/>
      <c r="BC204" s="350"/>
      <c r="BD204" s="350"/>
      <c r="BE204" s="350"/>
      <c r="BF204" s="350"/>
      <c r="BG204" s="350"/>
      <c r="BH204" s="350"/>
      <c r="BI204" s="350"/>
      <c r="BJ204" s="350"/>
      <c r="BK204" s="350"/>
      <c r="BL204" s="350"/>
      <c r="BM204" s="350"/>
      <c r="BN204" s="350"/>
      <c r="BO204" s="350"/>
      <c r="BP204" s="350"/>
      <c r="BQ204" s="350"/>
      <c r="BR204" s="350"/>
      <c r="BS204" s="350"/>
      <c r="BT204" s="352"/>
    </row>
    <row r="205" spans="1:72" ht="19.5" customHeight="1" x14ac:dyDescent="0.2">
      <c r="A205" s="353"/>
      <c r="B205" s="353"/>
      <c r="C205" s="102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  <c r="AA205" s="350"/>
      <c r="AB205" s="350"/>
      <c r="AC205" s="350"/>
      <c r="AD205" s="350"/>
      <c r="AE205" s="350"/>
      <c r="AF205" s="350"/>
      <c r="AG205" s="350"/>
      <c r="AH205" s="350"/>
      <c r="AI205" s="350"/>
      <c r="AJ205" s="350"/>
      <c r="AK205" s="350"/>
      <c r="AL205" s="350"/>
      <c r="AM205" s="350"/>
      <c r="AN205" s="350"/>
      <c r="AO205" s="350"/>
      <c r="AP205" s="350"/>
      <c r="AQ205" s="350"/>
      <c r="AR205" s="350"/>
      <c r="AS205" s="350"/>
      <c r="AT205" s="350"/>
      <c r="AU205" s="350"/>
      <c r="AV205" s="350"/>
      <c r="AW205" s="350"/>
      <c r="AX205" s="350"/>
      <c r="AY205" s="350"/>
      <c r="AZ205" s="350"/>
      <c r="BA205" s="350"/>
      <c r="BB205" s="350"/>
      <c r="BC205" s="350"/>
      <c r="BD205" s="350"/>
      <c r="BE205" s="350"/>
      <c r="BF205" s="350"/>
      <c r="BG205" s="350"/>
      <c r="BH205" s="350"/>
      <c r="BI205" s="350"/>
      <c r="BJ205" s="350"/>
      <c r="BK205" s="350"/>
      <c r="BL205" s="350"/>
      <c r="BM205" s="350"/>
      <c r="BN205" s="350"/>
      <c r="BO205" s="350"/>
      <c r="BP205" s="350"/>
      <c r="BQ205" s="350"/>
      <c r="BR205" s="350"/>
      <c r="BS205" s="350"/>
      <c r="BT205" s="352"/>
    </row>
    <row r="206" spans="1:72" ht="19.5" customHeight="1" x14ac:dyDescent="0.2">
      <c r="A206" s="353"/>
      <c r="B206" s="353"/>
      <c r="C206" s="102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  <c r="AA206" s="350"/>
      <c r="AB206" s="350"/>
      <c r="AC206" s="350"/>
      <c r="AD206" s="350"/>
      <c r="AE206" s="350"/>
      <c r="AF206" s="350"/>
      <c r="AG206" s="350"/>
      <c r="AH206" s="350"/>
      <c r="AI206" s="350"/>
      <c r="AJ206" s="350"/>
      <c r="AK206" s="350"/>
      <c r="AL206" s="350"/>
      <c r="AM206" s="350"/>
      <c r="AN206" s="350"/>
      <c r="AO206" s="350"/>
      <c r="AP206" s="350"/>
      <c r="AQ206" s="350"/>
      <c r="AR206" s="350"/>
      <c r="AS206" s="350"/>
      <c r="AT206" s="350"/>
      <c r="AU206" s="350"/>
      <c r="AV206" s="350"/>
      <c r="AW206" s="350"/>
      <c r="AX206" s="350"/>
      <c r="AY206" s="350"/>
      <c r="AZ206" s="350"/>
      <c r="BA206" s="350"/>
      <c r="BB206" s="350"/>
      <c r="BC206" s="350"/>
      <c r="BD206" s="350"/>
      <c r="BE206" s="350"/>
      <c r="BF206" s="350"/>
      <c r="BG206" s="350"/>
      <c r="BH206" s="350"/>
      <c r="BI206" s="350"/>
      <c r="BJ206" s="350"/>
      <c r="BK206" s="350"/>
      <c r="BL206" s="350"/>
      <c r="BM206" s="350"/>
      <c r="BN206" s="350"/>
      <c r="BO206" s="350"/>
      <c r="BP206" s="350"/>
      <c r="BQ206" s="350"/>
      <c r="BR206" s="350"/>
      <c r="BS206" s="350"/>
      <c r="BT206" s="352"/>
    </row>
    <row r="207" spans="1:72" ht="19.5" customHeight="1" x14ac:dyDescent="0.2">
      <c r="A207" s="353"/>
      <c r="B207" s="353"/>
      <c r="C207" s="102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  <c r="AA207" s="350"/>
      <c r="AB207" s="350"/>
      <c r="AC207" s="350"/>
      <c r="AD207" s="350"/>
      <c r="AE207" s="350"/>
      <c r="AF207" s="350"/>
      <c r="AG207" s="350"/>
      <c r="AH207" s="350"/>
      <c r="AI207" s="350"/>
      <c r="AJ207" s="350"/>
      <c r="AK207" s="350"/>
      <c r="AL207" s="350"/>
      <c r="AM207" s="350"/>
      <c r="AN207" s="350"/>
      <c r="AO207" s="350"/>
      <c r="AP207" s="350"/>
      <c r="AQ207" s="350"/>
      <c r="AR207" s="350"/>
      <c r="AS207" s="350"/>
      <c r="AT207" s="350"/>
      <c r="AU207" s="350"/>
      <c r="AV207" s="350"/>
      <c r="AW207" s="350"/>
      <c r="AX207" s="350"/>
      <c r="AY207" s="350"/>
      <c r="AZ207" s="350"/>
      <c r="BA207" s="350"/>
      <c r="BB207" s="350"/>
      <c r="BC207" s="350"/>
      <c r="BD207" s="350"/>
      <c r="BE207" s="350"/>
      <c r="BF207" s="350"/>
      <c r="BG207" s="350"/>
      <c r="BH207" s="350"/>
      <c r="BI207" s="350"/>
      <c r="BJ207" s="350"/>
      <c r="BK207" s="350"/>
      <c r="BL207" s="350"/>
      <c r="BM207" s="350"/>
      <c r="BN207" s="350"/>
      <c r="BO207" s="350"/>
      <c r="BP207" s="350"/>
      <c r="BQ207" s="350"/>
      <c r="BR207" s="350"/>
      <c r="BS207" s="350"/>
      <c r="BT207" s="352"/>
    </row>
    <row r="208" spans="1:72" ht="19.5" customHeight="1" x14ac:dyDescent="0.2">
      <c r="A208" s="353"/>
      <c r="B208" s="353"/>
      <c r="C208" s="102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  <c r="AA208" s="350"/>
      <c r="AB208" s="350"/>
      <c r="AC208" s="350"/>
      <c r="AD208" s="350"/>
      <c r="AE208" s="350"/>
      <c r="AF208" s="350"/>
      <c r="AG208" s="350"/>
      <c r="AH208" s="350"/>
      <c r="AI208" s="350"/>
      <c r="AJ208" s="350"/>
      <c r="AK208" s="350"/>
      <c r="AL208" s="350"/>
      <c r="AM208" s="350"/>
      <c r="AN208" s="350"/>
      <c r="AO208" s="350"/>
      <c r="AP208" s="350"/>
      <c r="AQ208" s="350"/>
      <c r="AR208" s="350"/>
      <c r="AS208" s="350"/>
      <c r="AT208" s="350"/>
      <c r="AU208" s="350"/>
      <c r="AV208" s="350"/>
      <c r="AW208" s="350"/>
      <c r="AX208" s="350"/>
      <c r="AY208" s="350"/>
      <c r="AZ208" s="350"/>
      <c r="BA208" s="350"/>
      <c r="BB208" s="350"/>
      <c r="BC208" s="350"/>
      <c r="BD208" s="350"/>
      <c r="BE208" s="350"/>
      <c r="BF208" s="350"/>
      <c r="BG208" s="350"/>
      <c r="BH208" s="350"/>
      <c r="BI208" s="350"/>
      <c r="BJ208" s="350"/>
      <c r="BK208" s="350"/>
      <c r="BL208" s="350"/>
      <c r="BM208" s="350"/>
      <c r="BN208" s="350"/>
      <c r="BO208" s="350"/>
      <c r="BP208" s="350"/>
      <c r="BQ208" s="350"/>
      <c r="BR208" s="350"/>
      <c r="BS208" s="350"/>
      <c r="BT208" s="352"/>
    </row>
    <row r="209" spans="1:72" ht="19.5" customHeight="1" x14ac:dyDescent="0.2">
      <c r="A209" s="353"/>
      <c r="B209" s="353"/>
      <c r="C209" s="102"/>
      <c r="D209" s="350"/>
      <c r="E209" s="350"/>
      <c r="F209" s="350"/>
      <c r="G209" s="426" t="s">
        <v>509</v>
      </c>
      <c r="H209" s="418"/>
      <c r="I209" s="418"/>
      <c r="J209" s="418"/>
      <c r="K209" s="418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  <c r="AA209" s="350"/>
      <c r="AB209" s="350"/>
      <c r="AC209" s="350"/>
      <c r="AD209" s="350"/>
      <c r="AE209" s="350"/>
      <c r="AF209" s="350"/>
      <c r="AG209" s="350"/>
      <c r="AH209" s="350"/>
      <c r="AI209" s="350"/>
      <c r="AJ209" s="350"/>
      <c r="AK209" s="350"/>
      <c r="AL209" s="350"/>
      <c r="AM209" s="350"/>
      <c r="AN209" s="350"/>
      <c r="AO209" s="350"/>
      <c r="AP209" s="350"/>
      <c r="AQ209" s="350"/>
      <c r="AR209" s="350"/>
      <c r="AS209" s="350"/>
      <c r="AT209" s="350"/>
      <c r="AU209" s="350"/>
      <c r="AV209" s="350"/>
      <c r="AW209" s="350"/>
      <c r="AX209" s="350"/>
      <c r="AY209" s="350"/>
      <c r="AZ209" s="350"/>
      <c r="BA209" s="350"/>
      <c r="BB209" s="350"/>
      <c r="BC209" s="350"/>
      <c r="BD209" s="350"/>
      <c r="BE209" s="350"/>
      <c r="BF209" s="350"/>
      <c r="BG209" s="350"/>
      <c r="BH209" s="350"/>
      <c r="BI209" s="350"/>
      <c r="BJ209" s="350"/>
      <c r="BK209" s="350"/>
      <c r="BL209" s="350"/>
      <c r="BM209" s="350"/>
      <c r="BN209" s="350"/>
      <c r="BO209" s="350"/>
      <c r="BP209" s="350"/>
      <c r="BQ209" s="350"/>
      <c r="BR209" s="350"/>
      <c r="BS209" s="350"/>
      <c r="BT209" s="352"/>
    </row>
    <row r="210" spans="1:72" ht="15.75" customHeight="1" x14ac:dyDescent="0.2">
      <c r="A210" s="353"/>
      <c r="B210" s="353"/>
      <c r="C210" s="366" t="s">
        <v>178</v>
      </c>
      <c r="D210" s="365" t="s">
        <v>179</v>
      </c>
      <c r="E210" s="365" t="s">
        <v>164</v>
      </c>
      <c r="F210" s="350"/>
      <c r="G210" s="350" t="s">
        <v>510</v>
      </c>
      <c r="H210" s="350" t="s">
        <v>511</v>
      </c>
      <c r="I210" s="367" t="s">
        <v>512</v>
      </c>
      <c r="J210" s="350"/>
      <c r="K210" s="368" t="s">
        <v>65</v>
      </c>
      <c r="L210" s="351" t="s">
        <v>513</v>
      </c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350"/>
      <c r="AB210" s="350"/>
      <c r="AC210" s="350"/>
      <c r="AD210" s="350"/>
      <c r="AE210" s="350"/>
      <c r="AF210" s="350"/>
      <c r="AG210" s="350"/>
      <c r="AH210" s="350"/>
      <c r="AI210" s="350"/>
      <c r="AJ210" s="350"/>
      <c r="AK210" s="350"/>
      <c r="AL210" s="350"/>
      <c r="AM210" s="350"/>
      <c r="AN210" s="350"/>
      <c r="AO210" s="350"/>
      <c r="AP210" s="350"/>
      <c r="AQ210" s="350"/>
      <c r="AR210" s="350"/>
      <c r="AS210" s="350"/>
      <c r="AT210" s="350"/>
      <c r="AU210" s="350"/>
      <c r="AV210" s="350"/>
      <c r="AW210" s="350"/>
      <c r="AX210" s="350"/>
      <c r="AY210" s="350"/>
      <c r="AZ210" s="350"/>
      <c r="BA210" s="350"/>
      <c r="BB210" s="350"/>
      <c r="BC210" s="350"/>
      <c r="BD210" s="350"/>
      <c r="BE210" s="350"/>
      <c r="BF210" s="350"/>
      <c r="BG210" s="350"/>
      <c r="BH210" s="350"/>
      <c r="BI210" s="350"/>
      <c r="BJ210" s="350"/>
      <c r="BK210" s="350"/>
      <c r="BL210" s="350"/>
      <c r="BM210" s="350"/>
      <c r="BN210" s="350"/>
      <c r="BO210" s="350"/>
      <c r="BP210" s="350"/>
      <c r="BQ210" s="350"/>
      <c r="BR210" s="350"/>
      <c r="BS210" s="350"/>
      <c r="BT210" s="352"/>
    </row>
    <row r="211" spans="1:72" ht="19.5" customHeight="1" x14ac:dyDescent="0.2">
      <c r="A211" s="333" t="s">
        <v>514</v>
      </c>
      <c r="B211" s="270" t="s">
        <v>448</v>
      </c>
      <c r="C211" s="369" t="e">
        <f>BF18+BF19+#REF!+#REF!+BF22+BF23+#REF!+#REF!+#REF!+BF24+BF33+BF34+BF35+BF36+BF45+BF54+BF63+BF72+BF81+BF90+BF99+BF108+BF109+BF111+BF112+BF113+BF122+BF132+BF141+BF142+BF143+BF144+BF145+BF154+BF163+BF173+BF182</f>
        <v>#REF!</v>
      </c>
      <c r="D211" s="370"/>
      <c r="E211" s="370" t="e">
        <f>SUM(C211:D211)</f>
        <v>#REF!</v>
      </c>
      <c r="F211" s="350"/>
      <c r="G211" s="350"/>
      <c r="H211" s="350"/>
      <c r="I211" s="350"/>
      <c r="J211" s="350"/>
      <c r="K211" s="368" t="e">
        <f t="shared" ref="K211:K215" si="24">SUM(E211:J211)</f>
        <v>#REF!</v>
      </c>
      <c r="L211" s="350" t="e">
        <f>K211</f>
        <v>#REF!</v>
      </c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  <c r="AA211" s="350"/>
      <c r="AB211" s="350"/>
      <c r="AC211" s="350"/>
      <c r="AD211" s="350"/>
      <c r="AE211" s="350"/>
      <c r="AF211" s="350"/>
      <c r="AG211" s="350"/>
      <c r="AH211" s="350"/>
      <c r="AI211" s="350"/>
      <c r="AJ211" s="350"/>
      <c r="AK211" s="350"/>
      <c r="AL211" s="350"/>
      <c r="AM211" s="350"/>
      <c r="AN211" s="350"/>
      <c r="AO211" s="350"/>
      <c r="AP211" s="350"/>
      <c r="AQ211" s="350"/>
      <c r="AR211" s="350"/>
      <c r="AS211" s="350"/>
      <c r="AT211" s="350"/>
      <c r="AU211" s="350"/>
      <c r="AV211" s="350"/>
      <c r="AW211" s="350"/>
      <c r="AX211" s="350"/>
      <c r="AY211" s="350"/>
      <c r="AZ211" s="350"/>
      <c r="BA211" s="350"/>
      <c r="BB211" s="350"/>
      <c r="BC211" s="350"/>
      <c r="BD211" s="350"/>
      <c r="BE211" s="350"/>
      <c r="BF211" s="350"/>
      <c r="BG211" s="350"/>
      <c r="BH211" s="350"/>
      <c r="BI211" s="350"/>
      <c r="BJ211" s="350"/>
      <c r="BK211" s="350"/>
      <c r="BL211" s="350"/>
      <c r="BM211" s="350"/>
      <c r="BN211" s="350"/>
      <c r="BO211" s="350"/>
      <c r="BP211" s="350"/>
      <c r="BQ211" s="350"/>
      <c r="BR211" s="350"/>
      <c r="BS211" s="350"/>
      <c r="BT211" s="352"/>
    </row>
    <row r="212" spans="1:72" ht="19.5" customHeight="1" x14ac:dyDescent="0.2">
      <c r="A212" s="208" t="s">
        <v>515</v>
      </c>
      <c r="B212" s="209" t="s">
        <v>354</v>
      </c>
      <c r="C212" s="371" t="e">
        <f t="shared" ref="C212:C213" si="25">#REF!+#REF!+#REF!+#REF!+#REF!+#REF!+#REF!+BF25+BF37+BF46+BF55+BF73+BF82+BF100+BF114+BF123+BF133+BF155+BF174+BF183</f>
        <v>#REF!</v>
      </c>
      <c r="D212" s="211" t="e">
        <f t="shared" ref="D212:D219" si="26">#REF!+#REF!+#REF!+#REF!+#REF!+#REF!+#REF!+BR25+BR37+BR46+BR55+BR73+BR82+BR100+BR114+BR123+#REF!+BR155+BR174+BR183</f>
        <v>#REF!</v>
      </c>
      <c r="E212" s="211" t="e">
        <f t="shared" ref="E212:E220" si="27">C212+D212</f>
        <v>#REF!</v>
      </c>
      <c r="F212" s="350"/>
      <c r="G212" s="350"/>
      <c r="H212" s="350"/>
      <c r="I212" s="350"/>
      <c r="J212" s="350"/>
      <c r="K212" s="368" t="e">
        <f t="shared" si="24"/>
        <v>#REF!</v>
      </c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  <c r="AA212" s="350"/>
      <c r="AB212" s="350"/>
      <c r="AC212" s="350"/>
      <c r="AD212" s="350"/>
      <c r="AE212" s="350"/>
      <c r="AF212" s="350"/>
      <c r="AG212" s="350"/>
      <c r="AH212" s="350"/>
      <c r="AI212" s="350"/>
      <c r="AJ212" s="350"/>
      <c r="AK212" s="350"/>
      <c r="AL212" s="350"/>
      <c r="AM212" s="350"/>
      <c r="AN212" s="350"/>
      <c r="AO212" s="350"/>
      <c r="AP212" s="350"/>
      <c r="AQ212" s="350"/>
      <c r="AR212" s="350"/>
      <c r="AS212" s="350"/>
      <c r="AT212" s="350"/>
      <c r="AU212" s="350"/>
      <c r="AV212" s="350"/>
      <c r="AW212" s="350"/>
      <c r="AX212" s="350"/>
      <c r="AY212" s="350"/>
      <c r="AZ212" s="350"/>
      <c r="BA212" s="350"/>
      <c r="BB212" s="350"/>
      <c r="BC212" s="350"/>
      <c r="BD212" s="350"/>
      <c r="BE212" s="350"/>
      <c r="BF212" s="350"/>
      <c r="BG212" s="350"/>
      <c r="BH212" s="350"/>
      <c r="BI212" s="350"/>
      <c r="BJ212" s="350"/>
      <c r="BK212" s="350"/>
      <c r="BL212" s="350"/>
      <c r="BM212" s="350"/>
      <c r="BN212" s="350"/>
      <c r="BO212" s="350"/>
      <c r="BP212" s="350"/>
      <c r="BQ212" s="350"/>
      <c r="BR212" s="350"/>
      <c r="BS212" s="350"/>
      <c r="BT212" s="352"/>
    </row>
    <row r="213" spans="1:72" ht="19.5" customHeight="1" x14ac:dyDescent="0.2">
      <c r="A213" s="213" t="s">
        <v>516</v>
      </c>
      <c r="B213" s="214" t="s">
        <v>376</v>
      </c>
      <c r="C213" s="372" t="e">
        <f t="shared" si="25"/>
        <v>#REF!</v>
      </c>
      <c r="D213" s="216" t="e">
        <f t="shared" si="26"/>
        <v>#REF!</v>
      </c>
      <c r="E213" s="216" t="e">
        <f t="shared" si="27"/>
        <v>#REF!</v>
      </c>
      <c r="F213" s="350"/>
      <c r="G213" s="350">
        <v>1348156.8</v>
      </c>
      <c r="H213" s="350">
        <v>505558.8</v>
      </c>
      <c r="I213" s="350">
        <f>3200+1600</f>
        <v>4800</v>
      </c>
      <c r="J213" s="350"/>
      <c r="K213" s="368" t="e">
        <f t="shared" si="24"/>
        <v>#REF!</v>
      </c>
      <c r="L213" s="350">
        <v>3136915.6</v>
      </c>
      <c r="M213" s="350" t="e">
        <f>L213-K213</f>
        <v>#REF!</v>
      </c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  <c r="AA213" s="350"/>
      <c r="AB213" s="350"/>
      <c r="AC213" s="350"/>
      <c r="AD213" s="350"/>
      <c r="AE213" s="350"/>
      <c r="AF213" s="350"/>
      <c r="AG213" s="350"/>
      <c r="AH213" s="350"/>
      <c r="AI213" s="350"/>
      <c r="AJ213" s="350"/>
      <c r="AK213" s="350"/>
      <c r="AL213" s="350"/>
      <c r="AM213" s="350"/>
      <c r="AN213" s="350"/>
      <c r="AO213" s="350"/>
      <c r="AP213" s="350"/>
      <c r="AQ213" s="350"/>
      <c r="AR213" s="350"/>
      <c r="AS213" s="350"/>
      <c r="AT213" s="350"/>
      <c r="AU213" s="350"/>
      <c r="AV213" s="350"/>
      <c r="AW213" s="350"/>
      <c r="AX213" s="350"/>
      <c r="AY213" s="350"/>
      <c r="AZ213" s="350"/>
      <c r="BA213" s="350"/>
      <c r="BB213" s="350"/>
      <c r="BC213" s="350"/>
      <c r="BD213" s="350"/>
      <c r="BE213" s="350"/>
      <c r="BF213" s="350"/>
      <c r="BG213" s="350"/>
      <c r="BH213" s="350"/>
      <c r="BI213" s="350"/>
      <c r="BJ213" s="350"/>
      <c r="BK213" s="350"/>
      <c r="BL213" s="350"/>
      <c r="BM213" s="350"/>
      <c r="BN213" s="350"/>
      <c r="BO213" s="350"/>
      <c r="BP213" s="350"/>
      <c r="BQ213" s="350"/>
      <c r="BR213" s="350"/>
      <c r="BS213" s="350"/>
      <c r="BT213" s="352"/>
    </row>
    <row r="214" spans="1:72" ht="19.5" customHeight="1" x14ac:dyDescent="0.2">
      <c r="A214" s="218" t="s">
        <v>517</v>
      </c>
      <c r="B214" s="219" t="s">
        <v>357</v>
      </c>
      <c r="C214" s="373" t="e">
        <f>#REF!+#REF!+#REF!+#REF!+#REF!+#REF!+#REF!+BF27+BF39+BF48+BF57+BF75+BF84+BF102+BF116+BF125+BF157+BF176+BF185</f>
        <v>#REF!</v>
      </c>
      <c r="D214" s="221" t="e">
        <f t="shared" si="26"/>
        <v>#REF!</v>
      </c>
      <c r="E214" s="221" t="e">
        <f t="shared" si="27"/>
        <v>#REF!</v>
      </c>
      <c r="F214" s="350"/>
      <c r="G214" s="350">
        <v>1140793.2</v>
      </c>
      <c r="H214" s="350">
        <v>1026806.4</v>
      </c>
      <c r="I214" s="350">
        <v>315600</v>
      </c>
      <c r="J214" s="350"/>
      <c r="K214" s="368" t="e">
        <f t="shared" si="24"/>
        <v>#REF!</v>
      </c>
      <c r="L214" s="350">
        <v>3611082.1</v>
      </c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  <c r="AA214" s="350"/>
      <c r="AB214" s="350"/>
      <c r="AC214" s="350"/>
      <c r="AD214" s="350"/>
      <c r="AE214" s="350"/>
      <c r="AF214" s="350"/>
      <c r="AG214" s="350"/>
      <c r="AH214" s="350"/>
      <c r="AI214" s="350"/>
      <c r="AJ214" s="350"/>
      <c r="AK214" s="350"/>
      <c r="AL214" s="350"/>
      <c r="AM214" s="350"/>
      <c r="AN214" s="350"/>
      <c r="AO214" s="350"/>
      <c r="AP214" s="350"/>
      <c r="AQ214" s="350"/>
      <c r="AR214" s="350"/>
      <c r="AS214" s="350"/>
      <c r="AT214" s="350"/>
      <c r="AU214" s="350"/>
      <c r="AV214" s="350"/>
      <c r="AW214" s="350"/>
      <c r="AX214" s="350"/>
      <c r="AY214" s="350"/>
      <c r="AZ214" s="350"/>
      <c r="BA214" s="350"/>
      <c r="BB214" s="350"/>
      <c r="BC214" s="350"/>
      <c r="BD214" s="350"/>
      <c r="BE214" s="350"/>
      <c r="BF214" s="350"/>
      <c r="BG214" s="350"/>
      <c r="BH214" s="350"/>
      <c r="BI214" s="350"/>
      <c r="BJ214" s="350"/>
      <c r="BK214" s="350"/>
      <c r="BL214" s="350"/>
      <c r="BM214" s="350"/>
      <c r="BN214" s="350"/>
      <c r="BO214" s="350"/>
      <c r="BP214" s="350"/>
      <c r="BQ214" s="350"/>
      <c r="BR214" s="350"/>
      <c r="BS214" s="350"/>
      <c r="BT214" s="352"/>
    </row>
    <row r="215" spans="1:72" ht="19.5" customHeight="1" x14ac:dyDescent="0.2">
      <c r="A215" s="223" t="s">
        <v>518</v>
      </c>
      <c r="B215" s="224" t="s">
        <v>358</v>
      </c>
      <c r="C215" s="374" t="e">
        <f>#REF!+#REF!+#REF!+#REF!+#REF!+#REF!+#REF!+BF28+BF40+BF49+BF58+BF67+BF76+BF85+BF103+BF117+BF126+BF136+BF158+BF167+BF177+BF186</f>
        <v>#REF!</v>
      </c>
      <c r="D215" s="226" t="e">
        <f t="shared" si="26"/>
        <v>#REF!</v>
      </c>
      <c r="E215" s="226" t="e">
        <f t="shared" si="27"/>
        <v>#REF!</v>
      </c>
      <c r="F215" s="350"/>
      <c r="G215" s="350">
        <v>0</v>
      </c>
      <c r="H215" s="350">
        <v>0</v>
      </c>
      <c r="I215" s="350"/>
      <c r="J215" s="350"/>
      <c r="K215" s="368" t="e">
        <f t="shared" si="24"/>
        <v>#REF!</v>
      </c>
      <c r="L215" s="350">
        <v>1234300</v>
      </c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  <c r="AA215" s="350"/>
      <c r="AB215" s="350"/>
      <c r="AC215" s="350"/>
      <c r="AD215" s="350"/>
      <c r="AE215" s="350"/>
      <c r="AF215" s="350"/>
      <c r="AG215" s="350"/>
      <c r="AH215" s="350"/>
      <c r="AI215" s="350"/>
      <c r="AJ215" s="350"/>
      <c r="AK215" s="350"/>
      <c r="AL215" s="350"/>
      <c r="AM215" s="350"/>
      <c r="AN215" s="350"/>
      <c r="AO215" s="350"/>
      <c r="AP215" s="350"/>
      <c r="AQ215" s="350"/>
      <c r="AR215" s="350"/>
      <c r="AS215" s="350"/>
      <c r="AT215" s="350"/>
      <c r="AU215" s="350"/>
      <c r="AV215" s="350"/>
      <c r="AW215" s="350"/>
      <c r="AX215" s="350"/>
      <c r="AY215" s="350"/>
      <c r="AZ215" s="350"/>
      <c r="BA215" s="350"/>
      <c r="BB215" s="350"/>
      <c r="BC215" s="350"/>
      <c r="BD215" s="350"/>
      <c r="BE215" s="350"/>
      <c r="BF215" s="350"/>
      <c r="BG215" s="350"/>
      <c r="BH215" s="350"/>
      <c r="BI215" s="350"/>
      <c r="BJ215" s="350"/>
      <c r="BK215" s="350"/>
      <c r="BL215" s="350"/>
      <c r="BM215" s="350"/>
      <c r="BN215" s="350"/>
      <c r="BO215" s="350"/>
      <c r="BP215" s="350"/>
      <c r="BQ215" s="350"/>
      <c r="BR215" s="350"/>
      <c r="BS215" s="350"/>
      <c r="BT215" s="352"/>
    </row>
    <row r="216" spans="1:72" ht="19.5" customHeight="1" x14ac:dyDescent="0.2">
      <c r="A216" s="228" t="s">
        <v>519</v>
      </c>
      <c r="B216" s="229" t="s">
        <v>359</v>
      </c>
      <c r="C216" s="249" t="e">
        <f>#REF!+#REF!+#REF!+#REF!+#REF!+#REF!+#REF!+BF29+BF41+BF50+BF59+BF77+BF86+BF104+BF118+BF127+BF159+BF168+BF178+BF187</f>
        <v>#REF!</v>
      </c>
      <c r="D216" s="231" t="e">
        <f t="shared" si="26"/>
        <v>#REF!</v>
      </c>
      <c r="E216" s="231" t="e">
        <f t="shared" si="27"/>
        <v>#REF!</v>
      </c>
      <c r="F216" s="350">
        <v>2581050</v>
      </c>
      <c r="G216" s="350"/>
      <c r="H216" s="350"/>
      <c r="I216" s="350"/>
      <c r="J216" s="350"/>
      <c r="K216" s="368"/>
      <c r="L216" s="350">
        <v>2581050</v>
      </c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  <c r="AA216" s="350"/>
      <c r="AB216" s="350"/>
      <c r="AC216" s="350"/>
      <c r="AD216" s="350"/>
      <c r="AE216" s="350"/>
      <c r="AF216" s="350"/>
      <c r="AG216" s="350"/>
      <c r="AH216" s="350"/>
      <c r="AI216" s="350"/>
      <c r="AJ216" s="350"/>
      <c r="AK216" s="350"/>
      <c r="AL216" s="350"/>
      <c r="AM216" s="350"/>
      <c r="AN216" s="350"/>
      <c r="AO216" s="350"/>
      <c r="AP216" s="350"/>
      <c r="AQ216" s="375"/>
      <c r="AR216" s="350"/>
      <c r="AS216" s="350"/>
      <c r="AT216" s="350"/>
      <c r="AU216" s="350"/>
      <c r="AV216" s="350"/>
      <c r="AW216" s="350"/>
      <c r="AX216" s="350"/>
      <c r="AY216" s="350"/>
      <c r="AZ216" s="350"/>
      <c r="BA216" s="350"/>
      <c r="BB216" s="350"/>
      <c r="BC216" s="350"/>
      <c r="BD216" s="350"/>
      <c r="BE216" s="350"/>
      <c r="BF216" s="350"/>
      <c r="BG216" s="350"/>
      <c r="BH216" s="350"/>
      <c r="BI216" s="350"/>
      <c r="BJ216" s="350"/>
      <c r="BK216" s="350"/>
      <c r="BL216" s="350"/>
      <c r="BM216" s="350"/>
      <c r="BN216" s="350"/>
      <c r="BO216" s="350"/>
      <c r="BP216" s="350"/>
      <c r="BQ216" s="350"/>
      <c r="BR216" s="350"/>
      <c r="BS216" s="350"/>
      <c r="BT216" s="352"/>
    </row>
    <row r="217" spans="1:72" ht="19.5" customHeight="1" x14ac:dyDescent="0.2">
      <c r="A217" s="233" t="s">
        <v>520</v>
      </c>
      <c r="B217" s="234" t="s">
        <v>381</v>
      </c>
      <c r="C217" s="376" t="e">
        <f t="shared" ref="C217:C218" si="28">#REF!+#REF!+#REF!+#REF!+#REF!+#REF!+#REF!+BF30+BF42+BF51+BF60+BF78+BF87+BF105+BF119+BF128+#REF!+BF160+BF179+BF188</f>
        <v>#REF!</v>
      </c>
      <c r="D217" s="236" t="e">
        <f t="shared" si="26"/>
        <v>#REF!</v>
      </c>
      <c r="E217" s="236" t="e">
        <f t="shared" si="27"/>
        <v>#REF!</v>
      </c>
      <c r="F217" s="350">
        <v>721525</v>
      </c>
      <c r="G217" s="350"/>
      <c r="H217" s="350"/>
      <c r="I217" s="350"/>
      <c r="J217" s="350"/>
      <c r="K217" s="368"/>
      <c r="L217" s="350">
        <v>2093681.8</v>
      </c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350"/>
      <c r="AB217" s="350"/>
      <c r="AC217" s="350"/>
      <c r="AD217" s="350"/>
      <c r="AE217" s="350"/>
      <c r="AF217" s="350"/>
      <c r="AG217" s="350"/>
      <c r="AH217" s="350"/>
      <c r="AI217" s="350"/>
      <c r="AJ217" s="350"/>
      <c r="AK217" s="350"/>
      <c r="AL217" s="350"/>
      <c r="AM217" s="350"/>
      <c r="AN217" s="350"/>
      <c r="AO217" s="350"/>
      <c r="AP217" s="350"/>
      <c r="AQ217" s="350"/>
      <c r="AR217" s="350"/>
      <c r="AS217" s="350"/>
      <c r="AT217" s="350"/>
      <c r="AU217" s="350"/>
      <c r="AV217" s="350"/>
      <c r="AW217" s="350"/>
      <c r="AX217" s="350"/>
      <c r="AY217" s="350"/>
      <c r="AZ217" s="350"/>
      <c r="BA217" s="350"/>
      <c r="BB217" s="350"/>
      <c r="BC217" s="350"/>
      <c r="BD217" s="350"/>
      <c r="BE217" s="350"/>
      <c r="BF217" s="350"/>
      <c r="BG217" s="350"/>
      <c r="BH217" s="350"/>
      <c r="BI217" s="350"/>
      <c r="BJ217" s="350"/>
      <c r="BK217" s="350"/>
      <c r="BL217" s="350"/>
      <c r="BM217" s="350"/>
      <c r="BN217" s="350"/>
      <c r="BO217" s="350"/>
      <c r="BP217" s="350"/>
      <c r="BQ217" s="350"/>
      <c r="BR217" s="350"/>
      <c r="BS217" s="350"/>
      <c r="BT217" s="352"/>
    </row>
    <row r="218" spans="1:72" ht="19.5" customHeight="1" x14ac:dyDescent="0.2">
      <c r="A218" s="238" t="s">
        <v>521</v>
      </c>
      <c r="B218" s="239" t="s">
        <v>363</v>
      </c>
      <c r="C218" s="377" t="e">
        <f t="shared" si="28"/>
        <v>#REF!</v>
      </c>
      <c r="D218" s="241" t="e">
        <f t="shared" si="26"/>
        <v>#REF!</v>
      </c>
      <c r="E218" s="241" t="e">
        <f t="shared" si="27"/>
        <v>#REF!</v>
      </c>
      <c r="F218" s="350">
        <v>1011800</v>
      </c>
      <c r="G218" s="350" t="e">
        <f>F218-E218</f>
        <v>#REF!</v>
      </c>
      <c r="H218" s="350"/>
      <c r="I218" s="350"/>
      <c r="J218" s="350"/>
      <c r="K218" s="368"/>
      <c r="L218" s="350">
        <v>1111400</v>
      </c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  <c r="AA218" s="350"/>
      <c r="AB218" s="350"/>
      <c r="AC218" s="350"/>
      <c r="AD218" s="350"/>
      <c r="AE218" s="350"/>
      <c r="AF218" s="350"/>
      <c r="AG218" s="350"/>
      <c r="AH218" s="350"/>
      <c r="AI218" s="350"/>
      <c r="AJ218" s="350"/>
      <c r="AK218" s="350"/>
      <c r="AL218" s="350"/>
      <c r="AM218" s="350"/>
      <c r="AN218" s="350"/>
      <c r="AO218" s="350"/>
      <c r="AP218" s="350"/>
      <c r="AQ218" s="350"/>
      <c r="AR218" s="350"/>
      <c r="AS218" s="350"/>
      <c r="AT218" s="350"/>
      <c r="AU218" s="350"/>
      <c r="AV218" s="350"/>
      <c r="AW218" s="350"/>
      <c r="AX218" s="350"/>
      <c r="AY218" s="350"/>
      <c r="AZ218" s="350"/>
      <c r="BA218" s="350"/>
      <c r="BB218" s="350"/>
      <c r="BC218" s="350"/>
      <c r="BD218" s="350"/>
      <c r="BE218" s="350"/>
      <c r="BF218" s="350"/>
      <c r="BG218" s="350"/>
      <c r="BH218" s="350"/>
      <c r="BI218" s="350"/>
      <c r="BJ218" s="350"/>
      <c r="BK218" s="350"/>
      <c r="BL218" s="350"/>
      <c r="BM218" s="350"/>
      <c r="BN218" s="350"/>
      <c r="BO218" s="350"/>
      <c r="BP218" s="350"/>
      <c r="BQ218" s="350"/>
      <c r="BR218" s="350"/>
      <c r="BS218" s="350"/>
      <c r="BT218" s="352"/>
    </row>
    <row r="219" spans="1:72" ht="19.5" customHeight="1" x14ac:dyDescent="0.2">
      <c r="A219" s="243" t="s">
        <v>522</v>
      </c>
      <c r="B219" s="244" t="s">
        <v>365</v>
      </c>
      <c r="C219" s="378" t="e">
        <f>BS190+BS181+BS162+BS130+BS107+BS89+BS80+BS71+BS62+BS53+BS44+#REF!</f>
        <v>#REF!</v>
      </c>
      <c r="D219" s="246" t="e">
        <f t="shared" si="26"/>
        <v>#REF!</v>
      </c>
      <c r="E219" s="246" t="e">
        <f t="shared" si="27"/>
        <v>#REF!</v>
      </c>
      <c r="F219" s="350"/>
      <c r="G219" s="350"/>
      <c r="H219" s="350"/>
      <c r="I219" s="350"/>
      <c r="J219" s="350"/>
      <c r="K219" s="368"/>
      <c r="L219" s="350">
        <v>7678572.7999999998</v>
      </c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  <c r="AA219" s="350"/>
      <c r="AB219" s="350"/>
      <c r="AC219" s="350"/>
      <c r="AD219" s="350"/>
      <c r="AE219" s="350"/>
      <c r="AF219" s="350"/>
      <c r="AG219" s="350"/>
      <c r="AH219" s="350"/>
      <c r="AI219" s="350"/>
      <c r="AJ219" s="350"/>
      <c r="AK219" s="350"/>
      <c r="AL219" s="350"/>
      <c r="AM219" s="350"/>
      <c r="AN219" s="350"/>
      <c r="AO219" s="350"/>
      <c r="AP219" s="350"/>
      <c r="AQ219" s="350"/>
      <c r="AR219" s="350"/>
      <c r="AS219" s="350"/>
      <c r="AT219" s="350"/>
      <c r="AU219" s="350"/>
      <c r="AV219" s="350"/>
      <c r="AW219" s="350"/>
      <c r="AX219" s="350"/>
      <c r="AY219" s="350"/>
      <c r="AZ219" s="350"/>
      <c r="BA219" s="350"/>
      <c r="BB219" s="350"/>
      <c r="BC219" s="350"/>
      <c r="BD219" s="350"/>
      <c r="BE219" s="350"/>
      <c r="BF219" s="350"/>
      <c r="BG219" s="350"/>
      <c r="BH219" s="350"/>
      <c r="BI219" s="350"/>
      <c r="BJ219" s="350"/>
      <c r="BK219" s="350"/>
      <c r="BL219" s="350"/>
      <c r="BM219" s="350"/>
      <c r="BN219" s="350"/>
      <c r="BO219" s="350"/>
      <c r="BP219" s="350"/>
      <c r="BQ219" s="350"/>
      <c r="BR219" s="350"/>
      <c r="BS219" s="350"/>
      <c r="BT219" s="352"/>
    </row>
    <row r="220" spans="1:72" ht="19.5" customHeight="1" x14ac:dyDescent="0.2">
      <c r="A220" s="353"/>
      <c r="B220" s="353"/>
      <c r="C220" s="379" t="e">
        <f t="shared" ref="C220:D220" si="29">SUM(C211:C219)</f>
        <v>#REF!</v>
      </c>
      <c r="D220" s="380" t="e">
        <f t="shared" si="29"/>
        <v>#REF!</v>
      </c>
      <c r="E220" s="381" t="e">
        <f t="shared" si="27"/>
        <v>#REF!</v>
      </c>
      <c r="F220" s="350"/>
      <c r="G220" s="350"/>
      <c r="H220" s="350"/>
      <c r="I220" s="350"/>
      <c r="J220" s="350"/>
      <c r="K220" s="351" t="e">
        <f t="shared" ref="K220:L220" si="30">SUM(K211:K219)</f>
        <v>#REF!</v>
      </c>
      <c r="L220" s="351" t="e">
        <f t="shared" si="30"/>
        <v>#REF!</v>
      </c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  <c r="AA220" s="350"/>
      <c r="AB220" s="350"/>
      <c r="AC220" s="350"/>
      <c r="AD220" s="350"/>
      <c r="AE220" s="350"/>
      <c r="AF220" s="350"/>
      <c r="AG220" s="350"/>
      <c r="AH220" s="350"/>
      <c r="AI220" s="350"/>
      <c r="AJ220" s="350"/>
      <c r="AK220" s="350"/>
      <c r="AL220" s="350"/>
      <c r="AM220" s="350"/>
      <c r="AN220" s="350"/>
      <c r="AO220" s="350"/>
      <c r="AP220" s="350"/>
      <c r="AQ220" s="350"/>
      <c r="AR220" s="350"/>
      <c r="AS220" s="350"/>
      <c r="AT220" s="350"/>
      <c r="AU220" s="350"/>
      <c r="AV220" s="350"/>
      <c r="AW220" s="350"/>
      <c r="AX220" s="350"/>
      <c r="AY220" s="350"/>
      <c r="AZ220" s="350"/>
      <c r="BA220" s="350"/>
      <c r="BB220" s="350"/>
      <c r="BC220" s="350"/>
      <c r="BD220" s="350"/>
      <c r="BE220" s="350"/>
      <c r="BF220" s="350"/>
      <c r="BG220" s="350"/>
      <c r="BH220" s="350"/>
      <c r="BI220" s="350"/>
      <c r="BJ220" s="350"/>
      <c r="BK220" s="350"/>
      <c r="BL220" s="350"/>
      <c r="BM220" s="350"/>
      <c r="BN220" s="350"/>
      <c r="BO220" s="350"/>
      <c r="BP220" s="350"/>
      <c r="BQ220" s="350"/>
      <c r="BR220" s="350"/>
      <c r="BS220" s="350"/>
      <c r="BT220" s="352"/>
    </row>
    <row r="221" spans="1:72" ht="19.5" customHeight="1" x14ac:dyDescent="0.2">
      <c r="A221" s="353"/>
      <c r="B221" s="382"/>
      <c r="C221" s="102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  <c r="AA221" s="350"/>
      <c r="AB221" s="350"/>
      <c r="AC221" s="350"/>
      <c r="AD221" s="350"/>
      <c r="AE221" s="350"/>
      <c r="AF221" s="350"/>
      <c r="AG221" s="350"/>
      <c r="AH221" s="350"/>
      <c r="AI221" s="350"/>
      <c r="AJ221" s="350"/>
      <c r="AK221" s="350"/>
      <c r="AL221" s="350"/>
      <c r="AM221" s="350"/>
      <c r="AN221" s="350"/>
      <c r="AO221" s="350"/>
      <c r="AP221" s="350"/>
      <c r="AQ221" s="350"/>
      <c r="AR221" s="350"/>
      <c r="AS221" s="350"/>
      <c r="AT221" s="350"/>
      <c r="AU221" s="350"/>
      <c r="AV221" s="350"/>
      <c r="AW221" s="350"/>
      <c r="AX221" s="350"/>
      <c r="AY221" s="350"/>
      <c r="AZ221" s="350"/>
      <c r="BA221" s="350"/>
      <c r="BB221" s="350"/>
      <c r="BC221" s="350"/>
      <c r="BD221" s="350"/>
      <c r="BE221" s="350"/>
      <c r="BF221" s="350"/>
      <c r="BG221" s="350"/>
      <c r="BH221" s="350"/>
      <c r="BI221" s="350"/>
      <c r="BJ221" s="350"/>
      <c r="BK221" s="350"/>
      <c r="BL221" s="350"/>
      <c r="BM221" s="350"/>
      <c r="BN221" s="350"/>
      <c r="BO221" s="350"/>
      <c r="BP221" s="350"/>
      <c r="BQ221" s="350"/>
      <c r="BR221" s="350"/>
      <c r="BS221" s="350"/>
      <c r="BT221" s="352"/>
    </row>
    <row r="222" spans="1:72" ht="19.5" customHeight="1" x14ac:dyDescent="0.2">
      <c r="A222" s="353"/>
      <c r="B222" s="382" t="s">
        <v>523</v>
      </c>
      <c r="C222" s="350">
        <f>BF192</f>
        <v>66425127.700000003</v>
      </c>
      <c r="D222" s="350">
        <f t="shared" ref="D222:E222" si="31">BR192</f>
        <v>0</v>
      </c>
      <c r="E222" s="350">
        <f t="shared" si="31"/>
        <v>66425127.700000003</v>
      </c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  <c r="AA222" s="350"/>
      <c r="AB222" s="350"/>
      <c r="AC222" s="350"/>
      <c r="AD222" s="350"/>
      <c r="AE222" s="350"/>
      <c r="AF222" s="350"/>
      <c r="AG222" s="350"/>
      <c r="AH222" s="350"/>
      <c r="AI222" s="350"/>
      <c r="AJ222" s="350"/>
      <c r="AK222" s="350"/>
      <c r="AL222" s="350"/>
      <c r="AM222" s="350"/>
      <c r="AN222" s="350"/>
      <c r="AO222" s="350"/>
      <c r="AP222" s="350"/>
      <c r="AQ222" s="350"/>
      <c r="AR222" s="350"/>
      <c r="AS222" s="350"/>
      <c r="AT222" s="350"/>
      <c r="AU222" s="350"/>
      <c r="AV222" s="350"/>
      <c r="AW222" s="350"/>
      <c r="AX222" s="350"/>
      <c r="AY222" s="350"/>
      <c r="AZ222" s="350"/>
      <c r="BA222" s="350"/>
      <c r="BB222" s="350"/>
      <c r="BC222" s="350"/>
      <c r="BD222" s="350"/>
      <c r="BE222" s="350"/>
      <c r="BF222" s="350"/>
      <c r="BG222" s="350"/>
      <c r="BH222" s="350"/>
      <c r="BI222" s="350"/>
      <c r="BJ222" s="350"/>
      <c r="BK222" s="350"/>
      <c r="BL222" s="350"/>
      <c r="BM222" s="350"/>
      <c r="BN222" s="350"/>
      <c r="BO222" s="350"/>
      <c r="BP222" s="350"/>
      <c r="BQ222" s="350"/>
      <c r="BR222" s="350"/>
      <c r="BS222" s="350"/>
      <c r="BT222" s="352"/>
    </row>
    <row r="223" spans="1:72" ht="19.5" customHeight="1" x14ac:dyDescent="0.2">
      <c r="A223" s="353"/>
      <c r="B223" s="383" t="s">
        <v>524</v>
      </c>
      <c r="C223" s="384" t="e">
        <f>C220-C222</f>
        <v>#REF!</v>
      </c>
      <c r="D223" s="385" t="e">
        <f t="shared" ref="D223:E223" si="32">D222-D220</f>
        <v>#REF!</v>
      </c>
      <c r="E223" s="385" t="e">
        <f t="shared" si="32"/>
        <v>#REF!</v>
      </c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  <c r="AA223" s="350"/>
      <c r="AB223" s="350"/>
      <c r="AC223" s="350"/>
      <c r="AD223" s="350"/>
      <c r="AE223" s="350"/>
      <c r="AF223" s="350"/>
      <c r="AG223" s="350"/>
      <c r="AH223" s="350"/>
      <c r="AI223" s="350"/>
      <c r="AJ223" s="350"/>
      <c r="AK223" s="350"/>
      <c r="AL223" s="350"/>
      <c r="AM223" s="350"/>
      <c r="AN223" s="350"/>
      <c r="AO223" s="350"/>
      <c r="AP223" s="350"/>
      <c r="AQ223" s="350"/>
      <c r="AR223" s="350"/>
      <c r="AS223" s="350"/>
      <c r="AT223" s="350"/>
      <c r="AU223" s="350"/>
      <c r="AV223" s="350"/>
      <c r="AW223" s="350"/>
      <c r="AX223" s="350"/>
      <c r="AY223" s="350"/>
      <c r="AZ223" s="350"/>
      <c r="BA223" s="350"/>
      <c r="BB223" s="350"/>
      <c r="BC223" s="350"/>
      <c r="BD223" s="350"/>
      <c r="BE223" s="350"/>
      <c r="BF223" s="350"/>
      <c r="BG223" s="350"/>
      <c r="BH223" s="350"/>
      <c r="BI223" s="350"/>
      <c r="BJ223" s="350"/>
      <c r="BK223" s="350"/>
      <c r="BL223" s="350"/>
      <c r="BM223" s="350"/>
      <c r="BN223" s="350"/>
      <c r="BO223" s="350"/>
      <c r="BP223" s="350"/>
      <c r="BQ223" s="350"/>
      <c r="BR223" s="350"/>
      <c r="BS223" s="350"/>
      <c r="BT223" s="352"/>
    </row>
    <row r="224" spans="1:72" ht="19.5" customHeight="1" x14ac:dyDescent="0.2">
      <c r="A224" s="353"/>
      <c r="B224" s="353"/>
      <c r="C224" s="102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  <c r="AA224" s="350"/>
      <c r="AB224" s="350"/>
      <c r="AC224" s="350"/>
      <c r="AD224" s="350"/>
      <c r="AE224" s="350"/>
      <c r="AF224" s="350"/>
      <c r="AG224" s="350"/>
      <c r="AH224" s="350"/>
      <c r="AI224" s="350"/>
      <c r="AJ224" s="350"/>
      <c r="AK224" s="350"/>
      <c r="AL224" s="350"/>
      <c r="AM224" s="350"/>
      <c r="AN224" s="350"/>
      <c r="AO224" s="350"/>
      <c r="AP224" s="350"/>
      <c r="AQ224" s="350"/>
      <c r="AR224" s="350"/>
      <c r="AS224" s="350"/>
      <c r="AT224" s="350"/>
      <c r="AU224" s="350"/>
      <c r="AV224" s="350"/>
      <c r="AW224" s="350"/>
      <c r="AX224" s="350"/>
      <c r="AY224" s="350"/>
      <c r="AZ224" s="350"/>
      <c r="BA224" s="350"/>
      <c r="BB224" s="350"/>
      <c r="BC224" s="350"/>
      <c r="BD224" s="350"/>
      <c r="BE224" s="350"/>
      <c r="BF224" s="350"/>
      <c r="BG224" s="350"/>
      <c r="BH224" s="350"/>
      <c r="BI224" s="350"/>
      <c r="BJ224" s="350"/>
      <c r="BK224" s="350"/>
      <c r="BL224" s="350"/>
      <c r="BM224" s="350"/>
      <c r="BN224" s="350"/>
      <c r="BO224" s="350"/>
      <c r="BP224" s="350"/>
      <c r="BQ224" s="350"/>
      <c r="BR224" s="350"/>
      <c r="BS224" s="350"/>
      <c r="BT224" s="352"/>
    </row>
    <row r="225" spans="1:72" ht="19.5" customHeight="1" x14ac:dyDescent="0.2">
      <c r="A225" s="353"/>
      <c r="B225" s="353"/>
      <c r="C225" s="102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  <c r="AA225" s="350"/>
      <c r="AB225" s="350"/>
      <c r="AC225" s="350"/>
      <c r="AD225" s="350"/>
      <c r="AE225" s="350"/>
      <c r="AF225" s="350"/>
      <c r="AG225" s="350"/>
      <c r="AH225" s="350"/>
      <c r="AI225" s="350"/>
      <c r="AJ225" s="350"/>
      <c r="AK225" s="350"/>
      <c r="AL225" s="350"/>
      <c r="AM225" s="350"/>
      <c r="AN225" s="350"/>
      <c r="AO225" s="350"/>
      <c r="AP225" s="350"/>
      <c r="AQ225" s="350"/>
      <c r="AR225" s="350"/>
      <c r="AS225" s="350"/>
      <c r="AT225" s="350"/>
      <c r="AU225" s="350"/>
      <c r="AV225" s="350"/>
      <c r="AW225" s="350"/>
      <c r="AX225" s="350"/>
      <c r="AY225" s="350"/>
      <c r="AZ225" s="350"/>
      <c r="BA225" s="350"/>
      <c r="BB225" s="350"/>
      <c r="BC225" s="350"/>
      <c r="BD225" s="350"/>
      <c r="BE225" s="350"/>
      <c r="BF225" s="350"/>
      <c r="BG225" s="350"/>
      <c r="BH225" s="350"/>
      <c r="BI225" s="350"/>
      <c r="BJ225" s="350"/>
      <c r="BK225" s="350"/>
      <c r="BL225" s="350"/>
      <c r="BM225" s="350"/>
      <c r="BN225" s="350"/>
      <c r="BO225" s="350"/>
      <c r="BP225" s="350"/>
      <c r="BQ225" s="350"/>
      <c r="BR225" s="350"/>
      <c r="BS225" s="350"/>
      <c r="BT225" s="352"/>
    </row>
    <row r="226" spans="1:72" ht="19.5" customHeight="1" x14ac:dyDescent="0.2">
      <c r="A226" s="353"/>
      <c r="B226" s="353"/>
      <c r="C226" s="102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  <c r="AA226" s="350"/>
      <c r="AB226" s="350"/>
      <c r="AC226" s="350"/>
      <c r="AD226" s="350"/>
      <c r="AE226" s="350"/>
      <c r="AF226" s="350"/>
      <c r="AG226" s="350"/>
      <c r="AH226" s="350"/>
      <c r="AI226" s="350"/>
      <c r="AJ226" s="350"/>
      <c r="AK226" s="350"/>
      <c r="AL226" s="350"/>
      <c r="AM226" s="350"/>
      <c r="AN226" s="350"/>
      <c r="AO226" s="350"/>
      <c r="AP226" s="350"/>
      <c r="AQ226" s="350"/>
      <c r="AR226" s="350"/>
      <c r="AS226" s="350"/>
      <c r="AT226" s="350"/>
      <c r="AU226" s="350"/>
      <c r="AV226" s="350"/>
      <c r="AW226" s="350"/>
      <c r="AX226" s="350"/>
      <c r="AY226" s="350"/>
      <c r="AZ226" s="350"/>
      <c r="BA226" s="350"/>
      <c r="BB226" s="350"/>
      <c r="BC226" s="350"/>
      <c r="BD226" s="350"/>
      <c r="BE226" s="350"/>
      <c r="BF226" s="350"/>
      <c r="BG226" s="350"/>
      <c r="BH226" s="350"/>
      <c r="BI226" s="350"/>
      <c r="BJ226" s="350"/>
      <c r="BK226" s="350"/>
      <c r="BL226" s="350"/>
      <c r="BM226" s="350"/>
      <c r="BN226" s="350"/>
      <c r="BO226" s="350"/>
      <c r="BP226" s="350"/>
      <c r="BQ226" s="350"/>
      <c r="BR226" s="350"/>
      <c r="BS226" s="350"/>
      <c r="BT226" s="352"/>
    </row>
    <row r="227" spans="1:72" ht="19.5" customHeight="1" x14ac:dyDescent="0.2">
      <c r="A227" s="353"/>
      <c r="B227" s="353"/>
      <c r="C227" s="102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  <c r="AA227" s="350"/>
      <c r="AB227" s="350"/>
      <c r="AC227" s="350"/>
      <c r="AD227" s="350"/>
      <c r="AE227" s="350"/>
      <c r="AF227" s="350"/>
      <c r="AG227" s="350"/>
      <c r="AH227" s="350"/>
      <c r="AI227" s="350"/>
      <c r="AJ227" s="350"/>
      <c r="AK227" s="350"/>
      <c r="AL227" s="350"/>
      <c r="AM227" s="350"/>
      <c r="AN227" s="350"/>
      <c r="AO227" s="350"/>
      <c r="AP227" s="350"/>
      <c r="AQ227" s="350"/>
      <c r="AR227" s="350"/>
      <c r="AS227" s="350"/>
      <c r="AT227" s="350"/>
      <c r="AU227" s="350"/>
      <c r="AV227" s="350"/>
      <c r="AW227" s="350"/>
      <c r="AX227" s="350"/>
      <c r="AY227" s="350"/>
      <c r="AZ227" s="350"/>
      <c r="BA227" s="350"/>
      <c r="BB227" s="350"/>
      <c r="BC227" s="350"/>
      <c r="BD227" s="350"/>
      <c r="BE227" s="350"/>
      <c r="BF227" s="350"/>
      <c r="BG227" s="350"/>
      <c r="BH227" s="350"/>
      <c r="BI227" s="350"/>
      <c r="BJ227" s="350"/>
      <c r="BK227" s="350"/>
      <c r="BL227" s="350"/>
      <c r="BM227" s="350"/>
      <c r="BN227" s="350"/>
      <c r="BO227" s="350"/>
      <c r="BP227" s="350"/>
      <c r="BQ227" s="350"/>
      <c r="BR227" s="350"/>
      <c r="BS227" s="350"/>
      <c r="BT227" s="352"/>
    </row>
    <row r="228" spans="1:72" ht="19.5" customHeight="1" x14ac:dyDescent="0.2">
      <c r="A228" s="102"/>
      <c r="B228" s="102"/>
      <c r="C228" s="102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  <c r="AA228" s="350"/>
      <c r="AB228" s="350"/>
      <c r="AC228" s="350"/>
      <c r="AD228" s="350"/>
      <c r="AE228" s="350"/>
      <c r="AF228" s="350"/>
      <c r="AG228" s="350"/>
      <c r="AH228" s="350"/>
      <c r="AI228" s="350"/>
      <c r="AJ228" s="350"/>
      <c r="AK228" s="350"/>
      <c r="AL228" s="350"/>
      <c r="AM228" s="350"/>
      <c r="AN228" s="350"/>
      <c r="AO228" s="350"/>
      <c r="AP228" s="350"/>
      <c r="AQ228" s="350"/>
      <c r="AR228" s="350"/>
      <c r="AS228" s="350"/>
      <c r="AT228" s="350"/>
      <c r="AU228" s="350"/>
      <c r="AV228" s="350"/>
      <c r="AW228" s="350"/>
      <c r="AX228" s="350"/>
      <c r="AY228" s="350"/>
      <c r="AZ228" s="350"/>
      <c r="BA228" s="350"/>
      <c r="BB228" s="350"/>
      <c r="BC228" s="350"/>
      <c r="BD228" s="350"/>
      <c r="BE228" s="350"/>
      <c r="BF228" s="350"/>
      <c r="BG228" s="350"/>
      <c r="BH228" s="350"/>
      <c r="BI228" s="350"/>
      <c r="BJ228" s="350"/>
      <c r="BK228" s="350"/>
      <c r="BL228" s="350"/>
      <c r="BM228" s="350"/>
      <c r="BN228" s="350"/>
      <c r="BO228" s="350"/>
      <c r="BP228" s="350"/>
      <c r="BQ228" s="350"/>
      <c r="BR228" s="350"/>
      <c r="BS228" s="350"/>
      <c r="BT228" s="352"/>
    </row>
    <row r="229" spans="1:72" ht="19.5" customHeight="1" x14ac:dyDescent="0.2">
      <c r="A229" s="102"/>
      <c r="B229" s="102"/>
      <c r="C229" s="102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  <c r="AA229" s="350"/>
      <c r="AB229" s="350"/>
      <c r="AC229" s="350"/>
      <c r="AD229" s="350"/>
      <c r="AE229" s="350"/>
      <c r="AF229" s="350"/>
      <c r="AG229" s="350"/>
      <c r="AH229" s="350"/>
      <c r="AI229" s="350"/>
      <c r="AJ229" s="350"/>
      <c r="AK229" s="350"/>
      <c r="AL229" s="350"/>
      <c r="AM229" s="350"/>
      <c r="AN229" s="350"/>
      <c r="AO229" s="350"/>
      <c r="AP229" s="350"/>
      <c r="AQ229" s="350"/>
      <c r="AR229" s="350"/>
      <c r="AS229" s="350"/>
      <c r="AT229" s="350"/>
      <c r="AU229" s="350"/>
      <c r="AV229" s="350"/>
      <c r="AW229" s="350"/>
      <c r="AX229" s="350"/>
      <c r="AY229" s="350"/>
      <c r="AZ229" s="350"/>
      <c r="BA229" s="350"/>
      <c r="BB229" s="350"/>
      <c r="BC229" s="350"/>
      <c r="BD229" s="350"/>
      <c r="BE229" s="350"/>
      <c r="BF229" s="350"/>
      <c r="BG229" s="350"/>
      <c r="BH229" s="350"/>
      <c r="BI229" s="350"/>
      <c r="BJ229" s="350"/>
      <c r="BK229" s="350"/>
      <c r="BL229" s="350"/>
      <c r="BM229" s="350"/>
      <c r="BN229" s="350"/>
      <c r="BO229" s="350"/>
      <c r="BP229" s="350"/>
      <c r="BQ229" s="350"/>
      <c r="BR229" s="350"/>
      <c r="BS229" s="350"/>
      <c r="BT229" s="352"/>
    </row>
    <row r="230" spans="1:72" ht="19.5" customHeight="1" x14ac:dyDescent="0.2">
      <c r="A230" s="102"/>
      <c r="B230" s="102"/>
      <c r="C230" s="102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  <c r="AA230" s="350"/>
      <c r="AB230" s="350"/>
      <c r="AC230" s="350"/>
      <c r="AD230" s="350"/>
      <c r="AE230" s="350"/>
      <c r="AF230" s="350"/>
      <c r="AG230" s="350"/>
      <c r="AH230" s="350"/>
      <c r="AI230" s="350"/>
      <c r="AJ230" s="350"/>
      <c r="AK230" s="350"/>
      <c r="AL230" s="350"/>
      <c r="AM230" s="350"/>
      <c r="AN230" s="350"/>
      <c r="AO230" s="350"/>
      <c r="AP230" s="350"/>
      <c r="AQ230" s="350"/>
      <c r="AR230" s="350"/>
      <c r="AS230" s="350"/>
      <c r="AT230" s="350"/>
      <c r="AU230" s="350"/>
      <c r="AV230" s="350"/>
      <c r="AW230" s="350"/>
      <c r="AX230" s="350"/>
      <c r="AY230" s="350"/>
      <c r="AZ230" s="350"/>
      <c r="BA230" s="350"/>
      <c r="BB230" s="350"/>
      <c r="BC230" s="350"/>
      <c r="BD230" s="350"/>
      <c r="BE230" s="350"/>
      <c r="BF230" s="350"/>
      <c r="BG230" s="350"/>
      <c r="BH230" s="350"/>
      <c r="BI230" s="350"/>
      <c r="BJ230" s="350"/>
      <c r="BK230" s="350"/>
      <c r="BL230" s="350"/>
      <c r="BM230" s="350"/>
      <c r="BN230" s="350"/>
      <c r="BO230" s="350"/>
      <c r="BP230" s="350"/>
      <c r="BQ230" s="350"/>
      <c r="BR230" s="350"/>
      <c r="BS230" s="350"/>
      <c r="BT230" s="352"/>
    </row>
    <row r="231" spans="1:72" ht="19.5" customHeight="1" x14ac:dyDescent="0.2">
      <c r="A231" s="102"/>
      <c r="B231" s="102"/>
      <c r="C231" s="102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  <c r="AA231" s="350"/>
      <c r="AB231" s="350"/>
      <c r="AC231" s="350"/>
      <c r="AD231" s="350"/>
      <c r="AE231" s="350"/>
      <c r="AF231" s="350"/>
      <c r="AG231" s="350"/>
      <c r="AH231" s="350"/>
      <c r="AI231" s="350"/>
      <c r="AJ231" s="350"/>
      <c r="AK231" s="350"/>
      <c r="AL231" s="350"/>
      <c r="AM231" s="350"/>
      <c r="AN231" s="350"/>
      <c r="AO231" s="350"/>
      <c r="AP231" s="350"/>
      <c r="AQ231" s="350"/>
      <c r="AR231" s="350"/>
      <c r="AS231" s="350"/>
      <c r="AT231" s="350"/>
      <c r="AU231" s="350"/>
      <c r="AV231" s="350"/>
      <c r="AW231" s="350"/>
      <c r="AX231" s="350"/>
      <c r="AY231" s="350"/>
      <c r="AZ231" s="350"/>
      <c r="BA231" s="350"/>
      <c r="BB231" s="350"/>
      <c r="BC231" s="350"/>
      <c r="BD231" s="350"/>
      <c r="BE231" s="350"/>
      <c r="BF231" s="350"/>
      <c r="BG231" s="350"/>
      <c r="BH231" s="350"/>
      <c r="BI231" s="350"/>
      <c r="BJ231" s="350"/>
      <c r="BK231" s="350"/>
      <c r="BL231" s="350"/>
      <c r="BM231" s="350"/>
      <c r="BN231" s="350"/>
      <c r="BO231" s="350"/>
      <c r="BP231" s="350"/>
      <c r="BQ231" s="350"/>
      <c r="BR231" s="350"/>
      <c r="BS231" s="350"/>
      <c r="BT231" s="352"/>
    </row>
    <row r="232" spans="1:72" ht="19.5" customHeight="1" x14ac:dyDescent="0.2">
      <c r="A232" s="102"/>
      <c r="B232" s="102"/>
      <c r="C232" s="102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  <c r="AA232" s="350"/>
      <c r="AB232" s="350"/>
      <c r="AC232" s="350"/>
      <c r="AD232" s="350"/>
      <c r="AE232" s="350"/>
      <c r="AF232" s="350"/>
      <c r="AG232" s="350"/>
      <c r="AH232" s="350"/>
      <c r="AI232" s="350"/>
      <c r="AJ232" s="350"/>
      <c r="AK232" s="350"/>
      <c r="AL232" s="350"/>
      <c r="AM232" s="350"/>
      <c r="AN232" s="350"/>
      <c r="AO232" s="350"/>
      <c r="AP232" s="350"/>
      <c r="AQ232" s="350"/>
      <c r="AR232" s="350"/>
      <c r="AS232" s="350"/>
      <c r="AT232" s="350"/>
      <c r="AU232" s="350"/>
      <c r="AV232" s="350"/>
      <c r="AW232" s="350"/>
      <c r="AX232" s="350"/>
      <c r="AY232" s="350"/>
      <c r="AZ232" s="350"/>
      <c r="BA232" s="350"/>
      <c r="BB232" s="350"/>
      <c r="BC232" s="350"/>
      <c r="BD232" s="350"/>
      <c r="BE232" s="350"/>
      <c r="BF232" s="350"/>
      <c r="BG232" s="350"/>
      <c r="BH232" s="350"/>
      <c r="BI232" s="350"/>
      <c r="BJ232" s="350"/>
      <c r="BK232" s="350"/>
      <c r="BL232" s="350"/>
      <c r="BM232" s="350"/>
      <c r="BN232" s="350"/>
      <c r="BO232" s="350"/>
      <c r="BP232" s="350"/>
      <c r="BQ232" s="350"/>
      <c r="BR232" s="350"/>
      <c r="BS232" s="350"/>
      <c r="BT232" s="352"/>
    </row>
    <row r="233" spans="1:72" ht="19.5" customHeight="1" x14ac:dyDescent="0.2">
      <c r="A233" s="102"/>
      <c r="B233" s="102"/>
      <c r="C233" s="102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  <c r="AA233" s="350"/>
      <c r="AB233" s="350"/>
      <c r="AC233" s="350"/>
      <c r="AD233" s="350"/>
      <c r="AE233" s="350"/>
      <c r="AF233" s="350"/>
      <c r="AG233" s="350"/>
      <c r="AH233" s="350"/>
      <c r="AI233" s="350"/>
      <c r="AJ233" s="350"/>
      <c r="AK233" s="350"/>
      <c r="AL233" s="350"/>
      <c r="AM233" s="350"/>
      <c r="AN233" s="350"/>
      <c r="AO233" s="350"/>
      <c r="AP233" s="350"/>
      <c r="AQ233" s="350"/>
      <c r="AR233" s="350"/>
      <c r="AS233" s="350"/>
      <c r="AT233" s="350"/>
      <c r="AU233" s="350"/>
      <c r="AV233" s="350"/>
      <c r="AW233" s="350"/>
      <c r="AX233" s="350"/>
      <c r="AY233" s="350"/>
      <c r="AZ233" s="350"/>
      <c r="BA233" s="350"/>
      <c r="BB233" s="350"/>
      <c r="BC233" s="350"/>
      <c r="BD233" s="350"/>
      <c r="BE233" s="350"/>
      <c r="BF233" s="350"/>
      <c r="BG233" s="350"/>
      <c r="BH233" s="350"/>
      <c r="BI233" s="350"/>
      <c r="BJ233" s="350"/>
      <c r="BK233" s="350"/>
      <c r="BL233" s="350"/>
      <c r="BM233" s="350"/>
      <c r="BN233" s="350"/>
      <c r="BO233" s="350"/>
      <c r="BP233" s="350"/>
      <c r="BQ233" s="350"/>
      <c r="BR233" s="350"/>
      <c r="BS233" s="350"/>
      <c r="BT233" s="352"/>
    </row>
    <row r="234" spans="1:72" ht="19.5" customHeight="1" x14ac:dyDescent="0.25">
      <c r="A234" s="90"/>
      <c r="B234" s="90"/>
      <c r="C234" s="90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386"/>
      <c r="Z234" s="386"/>
      <c r="AA234" s="386"/>
      <c r="AB234" s="386"/>
      <c r="AC234" s="386"/>
      <c r="AD234" s="386"/>
      <c r="AE234" s="386"/>
      <c r="AF234" s="386"/>
      <c r="AG234" s="386"/>
      <c r="AH234" s="386"/>
      <c r="AI234" s="386"/>
      <c r="AJ234" s="386"/>
      <c r="AK234" s="386"/>
      <c r="AL234" s="386"/>
      <c r="AM234" s="386"/>
      <c r="AN234" s="386"/>
      <c r="AO234" s="386"/>
      <c r="AP234" s="386"/>
      <c r="AQ234" s="386"/>
      <c r="AR234" s="386"/>
      <c r="AS234" s="386"/>
      <c r="AT234" s="386"/>
      <c r="AU234" s="386"/>
      <c r="AV234" s="386"/>
      <c r="AW234" s="386"/>
      <c r="AX234" s="386"/>
      <c r="AY234" s="386"/>
      <c r="AZ234" s="386"/>
      <c r="BA234" s="386"/>
      <c r="BB234" s="386"/>
      <c r="BC234" s="386"/>
      <c r="BD234" s="386"/>
      <c r="BE234" s="386"/>
      <c r="BF234" s="386"/>
      <c r="BG234" s="386"/>
      <c r="BH234" s="386"/>
      <c r="BI234" s="386"/>
      <c r="BJ234" s="386"/>
      <c r="BK234" s="386"/>
      <c r="BL234" s="386"/>
      <c r="BM234" s="386"/>
      <c r="BN234" s="386"/>
      <c r="BO234" s="386"/>
      <c r="BP234" s="386"/>
      <c r="BQ234" s="386"/>
      <c r="BR234" s="386"/>
      <c r="BS234" s="386"/>
      <c r="BT234" s="387"/>
    </row>
    <row r="235" spans="1:72" ht="19.5" customHeight="1" x14ac:dyDescent="0.25">
      <c r="A235" s="90"/>
      <c r="B235" s="90"/>
      <c r="C235" s="90"/>
      <c r="D235" s="386"/>
      <c r="E235" s="386"/>
      <c r="F235" s="386"/>
      <c r="G235" s="386"/>
      <c r="H235" s="386"/>
      <c r="I235" s="386"/>
      <c r="J235" s="386"/>
      <c r="K235" s="386"/>
      <c r="L235" s="386"/>
      <c r="M235" s="386"/>
      <c r="N235" s="386"/>
      <c r="O235" s="386"/>
      <c r="P235" s="386"/>
      <c r="Q235" s="386"/>
      <c r="R235" s="386"/>
      <c r="S235" s="386"/>
      <c r="T235" s="386"/>
      <c r="U235" s="386"/>
      <c r="V235" s="386"/>
      <c r="W235" s="386"/>
      <c r="X235" s="386"/>
      <c r="Y235" s="386"/>
      <c r="Z235" s="386"/>
      <c r="AA235" s="386"/>
      <c r="AB235" s="386"/>
      <c r="AC235" s="386"/>
      <c r="AD235" s="386"/>
      <c r="AE235" s="386"/>
      <c r="AF235" s="386"/>
      <c r="AG235" s="386"/>
      <c r="AH235" s="386"/>
      <c r="AI235" s="386"/>
      <c r="AJ235" s="386"/>
      <c r="AK235" s="386"/>
      <c r="AL235" s="386"/>
      <c r="AM235" s="386"/>
      <c r="AN235" s="386"/>
      <c r="AO235" s="386"/>
      <c r="AP235" s="386"/>
      <c r="AQ235" s="386"/>
      <c r="AR235" s="386"/>
      <c r="AS235" s="386"/>
      <c r="AT235" s="386"/>
      <c r="AU235" s="386"/>
      <c r="AV235" s="386"/>
      <c r="AW235" s="386"/>
      <c r="AX235" s="386"/>
      <c r="AY235" s="386"/>
      <c r="AZ235" s="386"/>
      <c r="BA235" s="386"/>
      <c r="BB235" s="386"/>
      <c r="BC235" s="386"/>
      <c r="BD235" s="386"/>
      <c r="BE235" s="386"/>
      <c r="BF235" s="386"/>
      <c r="BG235" s="386"/>
      <c r="BH235" s="386"/>
      <c r="BI235" s="386"/>
      <c r="BJ235" s="386"/>
      <c r="BK235" s="386"/>
      <c r="BL235" s="386"/>
      <c r="BM235" s="386"/>
      <c r="BN235" s="386"/>
      <c r="BO235" s="386"/>
      <c r="BP235" s="386"/>
      <c r="BQ235" s="386"/>
      <c r="BR235" s="386"/>
      <c r="BS235" s="386"/>
      <c r="BT235" s="387"/>
    </row>
    <row r="236" spans="1:72" ht="19.5" customHeight="1" x14ac:dyDescent="0.25">
      <c r="A236" s="90"/>
      <c r="B236" s="90"/>
      <c r="C236" s="90"/>
      <c r="D236" s="386"/>
      <c r="E236" s="386"/>
      <c r="F236" s="386"/>
      <c r="G236" s="386"/>
      <c r="H236" s="386"/>
      <c r="I236" s="386"/>
      <c r="J236" s="386"/>
      <c r="K236" s="386"/>
      <c r="L236" s="386"/>
      <c r="M236" s="386"/>
      <c r="N236" s="386"/>
      <c r="O236" s="386"/>
      <c r="P236" s="386"/>
      <c r="Q236" s="386"/>
      <c r="R236" s="386"/>
      <c r="S236" s="386"/>
      <c r="T236" s="386"/>
      <c r="U236" s="386"/>
      <c r="V236" s="386"/>
      <c r="W236" s="386"/>
      <c r="X236" s="386"/>
      <c r="Y236" s="386"/>
      <c r="Z236" s="386"/>
      <c r="AA236" s="386"/>
      <c r="AB236" s="386"/>
      <c r="AC236" s="386"/>
      <c r="AD236" s="386"/>
      <c r="AE236" s="386"/>
      <c r="AF236" s="386"/>
      <c r="AG236" s="386"/>
      <c r="AH236" s="386"/>
      <c r="AI236" s="386"/>
      <c r="AJ236" s="386"/>
      <c r="AK236" s="386"/>
      <c r="AL236" s="386"/>
      <c r="AM236" s="386"/>
      <c r="AN236" s="386"/>
      <c r="AO236" s="386"/>
      <c r="AP236" s="386"/>
      <c r="AQ236" s="386"/>
      <c r="AR236" s="386"/>
      <c r="AS236" s="386"/>
      <c r="AT236" s="386"/>
      <c r="AU236" s="386"/>
      <c r="AV236" s="386"/>
      <c r="AW236" s="386"/>
      <c r="AX236" s="386"/>
      <c r="AY236" s="386"/>
      <c r="AZ236" s="386"/>
      <c r="BA236" s="386"/>
      <c r="BB236" s="386"/>
      <c r="BC236" s="386"/>
      <c r="BD236" s="386"/>
      <c r="BE236" s="386"/>
      <c r="BF236" s="386"/>
      <c r="BG236" s="386"/>
      <c r="BH236" s="386"/>
      <c r="BI236" s="386"/>
      <c r="BJ236" s="386"/>
      <c r="BK236" s="386"/>
      <c r="BL236" s="386"/>
      <c r="BM236" s="386"/>
      <c r="BN236" s="386"/>
      <c r="BO236" s="386"/>
      <c r="BP236" s="386"/>
      <c r="BQ236" s="386"/>
      <c r="BR236" s="386"/>
      <c r="BS236" s="386"/>
      <c r="BT236" s="387"/>
    </row>
    <row r="237" spans="1:72" ht="19.5" customHeight="1" x14ac:dyDescent="0.25">
      <c r="A237" s="90"/>
      <c r="B237" s="90"/>
      <c r="C237" s="90"/>
      <c r="D237" s="386"/>
      <c r="E237" s="386"/>
      <c r="F237" s="386"/>
      <c r="G237" s="386"/>
      <c r="H237" s="386"/>
      <c r="I237" s="386"/>
      <c r="J237" s="386"/>
      <c r="K237" s="386"/>
      <c r="L237" s="386"/>
      <c r="M237" s="386"/>
      <c r="N237" s="386"/>
      <c r="O237" s="386"/>
      <c r="P237" s="386"/>
      <c r="Q237" s="386"/>
      <c r="R237" s="386"/>
      <c r="S237" s="386"/>
      <c r="T237" s="386"/>
      <c r="U237" s="386"/>
      <c r="V237" s="386"/>
      <c r="W237" s="386"/>
      <c r="X237" s="386"/>
      <c r="Y237" s="386"/>
      <c r="Z237" s="386"/>
      <c r="AA237" s="386"/>
      <c r="AB237" s="386"/>
      <c r="AC237" s="386"/>
      <c r="AD237" s="386"/>
      <c r="AE237" s="386"/>
      <c r="AF237" s="386"/>
      <c r="AG237" s="386"/>
      <c r="AH237" s="386"/>
      <c r="AI237" s="386"/>
      <c r="AJ237" s="386"/>
      <c r="AK237" s="386"/>
      <c r="AL237" s="386"/>
      <c r="AM237" s="386"/>
      <c r="AN237" s="386"/>
      <c r="AO237" s="386"/>
      <c r="AP237" s="386"/>
      <c r="AQ237" s="386"/>
      <c r="AR237" s="386"/>
      <c r="AS237" s="386"/>
      <c r="AT237" s="386"/>
      <c r="AU237" s="386"/>
      <c r="AV237" s="386"/>
      <c r="AW237" s="386"/>
      <c r="AX237" s="386"/>
      <c r="AY237" s="386"/>
      <c r="AZ237" s="386"/>
      <c r="BA237" s="386"/>
      <c r="BB237" s="386"/>
      <c r="BC237" s="386"/>
      <c r="BD237" s="386"/>
      <c r="BE237" s="386"/>
      <c r="BF237" s="386"/>
      <c r="BG237" s="386"/>
      <c r="BH237" s="386"/>
      <c r="BI237" s="386"/>
      <c r="BJ237" s="386"/>
      <c r="BK237" s="386"/>
      <c r="BL237" s="386"/>
      <c r="BM237" s="386"/>
      <c r="BN237" s="386"/>
      <c r="BO237" s="386"/>
      <c r="BP237" s="386"/>
      <c r="BQ237" s="386"/>
      <c r="BR237" s="386"/>
      <c r="BS237" s="386"/>
      <c r="BT237" s="387"/>
    </row>
    <row r="238" spans="1:72" ht="19.5" customHeight="1" x14ac:dyDescent="0.25">
      <c r="A238" s="90"/>
      <c r="B238" s="90"/>
      <c r="C238" s="90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6"/>
      <c r="P238" s="386"/>
      <c r="Q238" s="386"/>
      <c r="R238" s="386"/>
      <c r="S238" s="386"/>
      <c r="T238" s="386"/>
      <c r="U238" s="386"/>
      <c r="V238" s="386"/>
      <c r="W238" s="386"/>
      <c r="X238" s="386"/>
      <c r="Y238" s="386"/>
      <c r="Z238" s="386"/>
      <c r="AA238" s="386"/>
      <c r="AB238" s="386"/>
      <c r="AC238" s="386"/>
      <c r="AD238" s="386"/>
      <c r="AE238" s="386"/>
      <c r="AF238" s="386"/>
      <c r="AG238" s="386"/>
      <c r="AH238" s="386"/>
      <c r="AI238" s="386"/>
      <c r="AJ238" s="386"/>
      <c r="AK238" s="386"/>
      <c r="AL238" s="386"/>
      <c r="AM238" s="386"/>
      <c r="AN238" s="386"/>
      <c r="AO238" s="386"/>
      <c r="AP238" s="386"/>
      <c r="AQ238" s="386"/>
      <c r="AR238" s="386"/>
      <c r="AS238" s="386"/>
      <c r="AT238" s="386"/>
      <c r="AU238" s="386"/>
      <c r="AV238" s="386"/>
      <c r="AW238" s="386"/>
      <c r="AX238" s="386"/>
      <c r="AY238" s="386"/>
      <c r="AZ238" s="386"/>
      <c r="BA238" s="386"/>
      <c r="BB238" s="386"/>
      <c r="BC238" s="386"/>
      <c r="BD238" s="386"/>
      <c r="BE238" s="386"/>
      <c r="BF238" s="386"/>
      <c r="BG238" s="386"/>
      <c r="BH238" s="386"/>
      <c r="BI238" s="386"/>
      <c r="BJ238" s="386"/>
      <c r="BK238" s="386"/>
      <c r="BL238" s="386"/>
      <c r="BM238" s="386"/>
      <c r="BN238" s="386"/>
      <c r="BO238" s="386"/>
      <c r="BP238" s="386"/>
      <c r="BQ238" s="386"/>
      <c r="BR238" s="386"/>
      <c r="BS238" s="386"/>
      <c r="BT238" s="387"/>
    </row>
    <row r="239" spans="1:72" ht="19.5" customHeight="1" x14ac:dyDescent="0.25">
      <c r="A239" s="90"/>
      <c r="B239" s="90"/>
      <c r="C239" s="90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6"/>
      <c r="P239" s="386"/>
      <c r="Q239" s="386"/>
      <c r="R239" s="386"/>
      <c r="S239" s="386"/>
      <c r="T239" s="386"/>
      <c r="U239" s="386"/>
      <c r="V239" s="386"/>
      <c r="W239" s="386"/>
      <c r="X239" s="386"/>
      <c r="Y239" s="386"/>
      <c r="Z239" s="386"/>
      <c r="AA239" s="386"/>
      <c r="AB239" s="386"/>
      <c r="AC239" s="386"/>
      <c r="AD239" s="386"/>
      <c r="AE239" s="386"/>
      <c r="AF239" s="386"/>
      <c r="AG239" s="386"/>
      <c r="AH239" s="386"/>
      <c r="AI239" s="386"/>
      <c r="AJ239" s="386"/>
      <c r="AK239" s="386"/>
      <c r="AL239" s="386"/>
      <c r="AM239" s="386"/>
      <c r="AN239" s="386"/>
      <c r="AO239" s="386"/>
      <c r="AP239" s="386"/>
      <c r="AQ239" s="386"/>
      <c r="AR239" s="386"/>
      <c r="AS239" s="386"/>
      <c r="AT239" s="386"/>
      <c r="AU239" s="386"/>
      <c r="AV239" s="386"/>
      <c r="AW239" s="386"/>
      <c r="AX239" s="386"/>
      <c r="AY239" s="386"/>
      <c r="AZ239" s="386"/>
      <c r="BA239" s="386"/>
      <c r="BB239" s="386"/>
      <c r="BC239" s="386"/>
      <c r="BD239" s="386"/>
      <c r="BE239" s="386"/>
      <c r="BF239" s="386"/>
      <c r="BG239" s="386"/>
      <c r="BH239" s="386"/>
      <c r="BI239" s="386"/>
      <c r="BJ239" s="386"/>
      <c r="BK239" s="386"/>
      <c r="BL239" s="386"/>
      <c r="BM239" s="386"/>
      <c r="BN239" s="386"/>
      <c r="BO239" s="386"/>
      <c r="BP239" s="386"/>
      <c r="BQ239" s="386"/>
      <c r="BR239" s="386"/>
      <c r="BS239" s="386"/>
      <c r="BT239" s="387"/>
    </row>
    <row r="240" spans="1:72" ht="19.5" customHeight="1" x14ac:dyDescent="0.25">
      <c r="A240" s="90"/>
      <c r="B240" s="90"/>
      <c r="C240" s="90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86"/>
      <c r="AB240" s="386"/>
      <c r="AC240" s="386"/>
      <c r="AD240" s="386"/>
      <c r="AE240" s="386"/>
      <c r="AF240" s="386"/>
      <c r="AG240" s="386"/>
      <c r="AH240" s="386"/>
      <c r="AI240" s="386"/>
      <c r="AJ240" s="386"/>
      <c r="AK240" s="386"/>
      <c r="AL240" s="386"/>
      <c r="AM240" s="386"/>
      <c r="AN240" s="386"/>
      <c r="AO240" s="386"/>
      <c r="AP240" s="386"/>
      <c r="AQ240" s="386"/>
      <c r="AR240" s="386"/>
      <c r="AS240" s="386"/>
      <c r="AT240" s="386"/>
      <c r="AU240" s="386"/>
      <c r="AV240" s="386"/>
      <c r="AW240" s="386"/>
      <c r="AX240" s="386"/>
      <c r="AY240" s="386"/>
      <c r="AZ240" s="386"/>
      <c r="BA240" s="386"/>
      <c r="BB240" s="386"/>
      <c r="BC240" s="386"/>
      <c r="BD240" s="386"/>
      <c r="BE240" s="386"/>
      <c r="BF240" s="386"/>
      <c r="BG240" s="386"/>
      <c r="BH240" s="386"/>
      <c r="BI240" s="386"/>
      <c r="BJ240" s="386"/>
      <c r="BK240" s="386"/>
      <c r="BL240" s="386"/>
      <c r="BM240" s="386"/>
      <c r="BN240" s="386"/>
      <c r="BO240" s="386"/>
      <c r="BP240" s="386"/>
      <c r="BQ240" s="386"/>
      <c r="BR240" s="386"/>
      <c r="BS240" s="386"/>
      <c r="BT240" s="387"/>
    </row>
    <row r="241" spans="1:72" ht="19.5" customHeight="1" x14ac:dyDescent="0.25">
      <c r="A241" s="90"/>
      <c r="B241" s="90"/>
      <c r="C241" s="90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86"/>
      <c r="AB241" s="386"/>
      <c r="AC241" s="386"/>
      <c r="AD241" s="386"/>
      <c r="AE241" s="386"/>
      <c r="AF241" s="386"/>
      <c r="AG241" s="386"/>
      <c r="AH241" s="386"/>
      <c r="AI241" s="386"/>
      <c r="AJ241" s="386"/>
      <c r="AK241" s="386"/>
      <c r="AL241" s="386"/>
      <c r="AM241" s="386"/>
      <c r="AN241" s="386"/>
      <c r="AO241" s="386"/>
      <c r="AP241" s="386"/>
      <c r="AQ241" s="386"/>
      <c r="AR241" s="386"/>
      <c r="AS241" s="386"/>
      <c r="AT241" s="386"/>
      <c r="AU241" s="386"/>
      <c r="AV241" s="386"/>
      <c r="AW241" s="386"/>
      <c r="AX241" s="386"/>
      <c r="AY241" s="386"/>
      <c r="AZ241" s="386"/>
      <c r="BA241" s="386"/>
      <c r="BB241" s="386"/>
      <c r="BC241" s="386"/>
      <c r="BD241" s="386"/>
      <c r="BE241" s="386"/>
      <c r="BF241" s="386"/>
      <c r="BG241" s="386"/>
      <c r="BH241" s="386"/>
      <c r="BI241" s="386"/>
      <c r="BJ241" s="386"/>
      <c r="BK241" s="386"/>
      <c r="BL241" s="386"/>
      <c r="BM241" s="386"/>
      <c r="BN241" s="386"/>
      <c r="BO241" s="386"/>
      <c r="BP241" s="386"/>
      <c r="BQ241" s="386"/>
      <c r="BR241" s="386"/>
      <c r="BS241" s="386"/>
      <c r="BT241" s="387"/>
    </row>
    <row r="242" spans="1:72" ht="19.5" customHeight="1" x14ac:dyDescent="0.25">
      <c r="A242" s="90"/>
      <c r="B242" s="90"/>
      <c r="C242" s="90"/>
      <c r="D242" s="386"/>
      <c r="E242" s="386"/>
      <c r="F242" s="386"/>
      <c r="G242" s="386"/>
      <c r="H242" s="386"/>
      <c r="I242" s="386"/>
      <c r="J242" s="386"/>
      <c r="K242" s="386"/>
      <c r="L242" s="386"/>
      <c r="M242" s="386"/>
      <c r="N242" s="386"/>
      <c r="O242" s="386"/>
      <c r="P242" s="386"/>
      <c r="Q242" s="386"/>
      <c r="R242" s="386"/>
      <c r="S242" s="386"/>
      <c r="T242" s="386"/>
      <c r="U242" s="386"/>
      <c r="V242" s="386"/>
      <c r="W242" s="386"/>
      <c r="X242" s="386"/>
      <c r="Y242" s="386"/>
      <c r="Z242" s="386"/>
      <c r="AA242" s="386"/>
      <c r="AB242" s="386"/>
      <c r="AC242" s="386"/>
      <c r="AD242" s="386"/>
      <c r="AE242" s="386"/>
      <c r="AF242" s="386"/>
      <c r="AG242" s="386"/>
      <c r="AH242" s="386"/>
      <c r="AI242" s="386"/>
      <c r="AJ242" s="386"/>
      <c r="AK242" s="386"/>
      <c r="AL242" s="386"/>
      <c r="AM242" s="386"/>
      <c r="AN242" s="386"/>
      <c r="AO242" s="386"/>
      <c r="AP242" s="386"/>
      <c r="AQ242" s="386"/>
      <c r="AR242" s="386"/>
      <c r="AS242" s="386"/>
      <c r="AT242" s="386"/>
      <c r="AU242" s="386"/>
      <c r="AV242" s="386"/>
      <c r="AW242" s="386"/>
      <c r="AX242" s="386"/>
      <c r="AY242" s="386"/>
      <c r="AZ242" s="386"/>
      <c r="BA242" s="386"/>
      <c r="BB242" s="386"/>
      <c r="BC242" s="386"/>
      <c r="BD242" s="386"/>
      <c r="BE242" s="386"/>
      <c r="BF242" s="386"/>
      <c r="BG242" s="386"/>
      <c r="BH242" s="386"/>
      <c r="BI242" s="386"/>
      <c r="BJ242" s="386"/>
      <c r="BK242" s="386"/>
      <c r="BL242" s="386"/>
      <c r="BM242" s="386"/>
      <c r="BN242" s="386"/>
      <c r="BO242" s="386"/>
      <c r="BP242" s="386"/>
      <c r="BQ242" s="386"/>
      <c r="BR242" s="386"/>
      <c r="BS242" s="386"/>
      <c r="BT242" s="387"/>
    </row>
    <row r="243" spans="1:72" ht="19.5" customHeight="1" x14ac:dyDescent="0.25">
      <c r="A243" s="90"/>
      <c r="B243" s="90"/>
      <c r="C243" s="90"/>
      <c r="D243" s="386"/>
      <c r="E243" s="386"/>
      <c r="F243" s="386"/>
      <c r="G243" s="386"/>
      <c r="H243" s="386"/>
      <c r="I243" s="386"/>
      <c r="J243" s="386"/>
      <c r="K243" s="386"/>
      <c r="L243" s="386"/>
      <c r="M243" s="386"/>
      <c r="N243" s="386"/>
      <c r="O243" s="386"/>
      <c r="P243" s="386"/>
      <c r="Q243" s="386"/>
      <c r="R243" s="386"/>
      <c r="S243" s="386"/>
      <c r="T243" s="386"/>
      <c r="U243" s="386"/>
      <c r="V243" s="386"/>
      <c r="W243" s="386"/>
      <c r="X243" s="386"/>
      <c r="Y243" s="386"/>
      <c r="Z243" s="386"/>
      <c r="AA243" s="386"/>
      <c r="AB243" s="386"/>
      <c r="AC243" s="386"/>
      <c r="AD243" s="386"/>
      <c r="AE243" s="386"/>
      <c r="AF243" s="386"/>
      <c r="AG243" s="386"/>
      <c r="AH243" s="386"/>
      <c r="AI243" s="386"/>
      <c r="AJ243" s="386"/>
      <c r="AK243" s="386"/>
      <c r="AL243" s="386"/>
      <c r="AM243" s="386"/>
      <c r="AN243" s="386"/>
      <c r="AO243" s="386"/>
      <c r="AP243" s="386"/>
      <c r="AQ243" s="386"/>
      <c r="AR243" s="386"/>
      <c r="AS243" s="386"/>
      <c r="AT243" s="386"/>
      <c r="AU243" s="386"/>
      <c r="AV243" s="386"/>
      <c r="AW243" s="386"/>
      <c r="AX243" s="386"/>
      <c r="AY243" s="386"/>
      <c r="AZ243" s="386"/>
      <c r="BA243" s="386"/>
      <c r="BB243" s="386"/>
      <c r="BC243" s="386"/>
      <c r="BD243" s="386"/>
      <c r="BE243" s="386"/>
      <c r="BF243" s="386"/>
      <c r="BG243" s="386"/>
      <c r="BH243" s="386"/>
      <c r="BI243" s="386"/>
      <c r="BJ243" s="386"/>
      <c r="BK243" s="386"/>
      <c r="BL243" s="386"/>
      <c r="BM243" s="386"/>
      <c r="BN243" s="386"/>
      <c r="BO243" s="386"/>
      <c r="BP243" s="386"/>
      <c r="BQ243" s="386"/>
      <c r="BR243" s="386"/>
      <c r="BS243" s="386"/>
      <c r="BT243" s="387"/>
    </row>
    <row r="244" spans="1:72" ht="19.5" customHeight="1" x14ac:dyDescent="0.25">
      <c r="A244" s="90"/>
      <c r="B244" s="90"/>
      <c r="C244" s="90"/>
      <c r="D244" s="386"/>
      <c r="E244" s="386"/>
      <c r="F244" s="386"/>
      <c r="G244" s="386"/>
      <c r="H244" s="386"/>
      <c r="I244" s="386"/>
      <c r="J244" s="386"/>
      <c r="K244" s="386"/>
      <c r="L244" s="386"/>
      <c r="M244" s="386"/>
      <c r="N244" s="386"/>
      <c r="O244" s="386"/>
      <c r="P244" s="386"/>
      <c r="Q244" s="386"/>
      <c r="R244" s="386"/>
      <c r="S244" s="386"/>
      <c r="T244" s="386"/>
      <c r="U244" s="386"/>
      <c r="V244" s="386"/>
      <c r="W244" s="386"/>
      <c r="X244" s="386"/>
      <c r="Y244" s="386"/>
      <c r="Z244" s="386"/>
      <c r="AA244" s="386"/>
      <c r="AB244" s="386"/>
      <c r="AC244" s="386"/>
      <c r="AD244" s="386"/>
      <c r="AE244" s="386"/>
      <c r="AF244" s="386"/>
      <c r="AG244" s="386"/>
      <c r="AH244" s="386"/>
      <c r="AI244" s="386"/>
      <c r="AJ244" s="386"/>
      <c r="AK244" s="386"/>
      <c r="AL244" s="386"/>
      <c r="AM244" s="386"/>
      <c r="AN244" s="386"/>
      <c r="AO244" s="386"/>
      <c r="AP244" s="386"/>
      <c r="AQ244" s="386"/>
      <c r="AR244" s="386"/>
      <c r="AS244" s="386"/>
      <c r="AT244" s="386"/>
      <c r="AU244" s="386"/>
      <c r="AV244" s="386"/>
      <c r="AW244" s="386"/>
      <c r="AX244" s="386"/>
      <c r="AY244" s="386"/>
      <c r="AZ244" s="386"/>
      <c r="BA244" s="386"/>
      <c r="BB244" s="386"/>
      <c r="BC244" s="386"/>
      <c r="BD244" s="386"/>
      <c r="BE244" s="386"/>
      <c r="BF244" s="386"/>
      <c r="BG244" s="386"/>
      <c r="BH244" s="386"/>
      <c r="BI244" s="386"/>
      <c r="BJ244" s="386"/>
      <c r="BK244" s="386"/>
      <c r="BL244" s="386"/>
      <c r="BM244" s="386"/>
      <c r="BN244" s="386"/>
      <c r="BO244" s="386"/>
      <c r="BP244" s="386"/>
      <c r="BQ244" s="386"/>
      <c r="BR244" s="386"/>
      <c r="BS244" s="386"/>
      <c r="BT244" s="387"/>
    </row>
    <row r="245" spans="1:72" ht="19.5" customHeight="1" x14ac:dyDescent="0.25">
      <c r="A245" s="90"/>
      <c r="B245" s="90"/>
      <c r="C245" s="90"/>
      <c r="D245" s="386"/>
      <c r="E245" s="386"/>
      <c r="F245" s="386"/>
      <c r="G245" s="386"/>
      <c r="H245" s="386"/>
      <c r="I245" s="386"/>
      <c r="J245" s="386"/>
      <c r="K245" s="386"/>
      <c r="L245" s="386"/>
      <c r="M245" s="386"/>
      <c r="N245" s="386"/>
      <c r="O245" s="386"/>
      <c r="P245" s="386"/>
      <c r="Q245" s="386"/>
      <c r="R245" s="386"/>
      <c r="S245" s="386"/>
      <c r="T245" s="386"/>
      <c r="U245" s="386"/>
      <c r="V245" s="386"/>
      <c r="W245" s="386"/>
      <c r="X245" s="386"/>
      <c r="Y245" s="386"/>
      <c r="Z245" s="386"/>
      <c r="AA245" s="386"/>
      <c r="AB245" s="386"/>
      <c r="AC245" s="386"/>
      <c r="AD245" s="386"/>
      <c r="AE245" s="386"/>
      <c r="AF245" s="386"/>
      <c r="AG245" s="386"/>
      <c r="AH245" s="386"/>
      <c r="AI245" s="386"/>
      <c r="AJ245" s="386"/>
      <c r="AK245" s="386"/>
      <c r="AL245" s="386"/>
      <c r="AM245" s="386"/>
      <c r="AN245" s="386"/>
      <c r="AO245" s="386"/>
      <c r="AP245" s="386"/>
      <c r="AQ245" s="386"/>
      <c r="AR245" s="386"/>
      <c r="AS245" s="386"/>
      <c r="AT245" s="386"/>
      <c r="AU245" s="386"/>
      <c r="AV245" s="386"/>
      <c r="AW245" s="386"/>
      <c r="AX245" s="386"/>
      <c r="AY245" s="386"/>
      <c r="AZ245" s="386"/>
      <c r="BA245" s="386"/>
      <c r="BB245" s="386"/>
      <c r="BC245" s="386"/>
      <c r="BD245" s="386"/>
      <c r="BE245" s="386"/>
      <c r="BF245" s="386"/>
      <c r="BG245" s="386"/>
      <c r="BH245" s="386"/>
      <c r="BI245" s="386"/>
      <c r="BJ245" s="386"/>
      <c r="BK245" s="386"/>
      <c r="BL245" s="386"/>
      <c r="BM245" s="386"/>
      <c r="BN245" s="386"/>
      <c r="BO245" s="386"/>
      <c r="BP245" s="386"/>
      <c r="BQ245" s="386"/>
      <c r="BR245" s="386"/>
      <c r="BS245" s="386"/>
      <c r="BT245" s="387"/>
    </row>
    <row r="246" spans="1:72" ht="19.5" customHeight="1" x14ac:dyDescent="0.25">
      <c r="A246" s="90"/>
      <c r="B246" s="90"/>
      <c r="C246" s="90"/>
      <c r="D246" s="386"/>
      <c r="E246" s="386"/>
      <c r="F246" s="386"/>
      <c r="G246" s="386"/>
      <c r="H246" s="386"/>
      <c r="I246" s="386"/>
      <c r="J246" s="386"/>
      <c r="K246" s="386"/>
      <c r="L246" s="386"/>
      <c r="M246" s="386"/>
      <c r="N246" s="386"/>
      <c r="O246" s="386"/>
      <c r="P246" s="386"/>
      <c r="Q246" s="386"/>
      <c r="R246" s="386"/>
      <c r="S246" s="386"/>
      <c r="T246" s="386"/>
      <c r="U246" s="386"/>
      <c r="V246" s="386"/>
      <c r="W246" s="386"/>
      <c r="X246" s="386"/>
      <c r="Y246" s="386"/>
      <c r="Z246" s="386"/>
      <c r="AA246" s="386"/>
      <c r="AB246" s="386"/>
      <c r="AC246" s="386"/>
      <c r="AD246" s="386"/>
      <c r="AE246" s="386"/>
      <c r="AF246" s="386"/>
      <c r="AG246" s="386"/>
      <c r="AH246" s="386"/>
      <c r="AI246" s="386"/>
      <c r="AJ246" s="386"/>
      <c r="AK246" s="386"/>
      <c r="AL246" s="386"/>
      <c r="AM246" s="386"/>
      <c r="AN246" s="386"/>
      <c r="AO246" s="386"/>
      <c r="AP246" s="386"/>
      <c r="AQ246" s="386"/>
      <c r="AR246" s="386"/>
      <c r="AS246" s="386"/>
      <c r="AT246" s="386"/>
      <c r="AU246" s="386"/>
      <c r="AV246" s="386"/>
      <c r="AW246" s="386"/>
      <c r="AX246" s="386"/>
      <c r="AY246" s="386"/>
      <c r="AZ246" s="386"/>
      <c r="BA246" s="386"/>
      <c r="BB246" s="386"/>
      <c r="BC246" s="386"/>
      <c r="BD246" s="386"/>
      <c r="BE246" s="386"/>
      <c r="BF246" s="386"/>
      <c r="BG246" s="386"/>
      <c r="BH246" s="386"/>
      <c r="BI246" s="386"/>
      <c r="BJ246" s="386"/>
      <c r="BK246" s="386"/>
      <c r="BL246" s="386"/>
      <c r="BM246" s="386"/>
      <c r="BN246" s="386"/>
      <c r="BO246" s="386"/>
      <c r="BP246" s="386"/>
      <c r="BQ246" s="386"/>
      <c r="BR246" s="386"/>
      <c r="BS246" s="386"/>
      <c r="BT246" s="387"/>
    </row>
    <row r="247" spans="1:72" ht="19.5" customHeight="1" x14ac:dyDescent="0.25">
      <c r="A247" s="90"/>
      <c r="B247" s="90"/>
      <c r="C247" s="90"/>
      <c r="D247" s="386"/>
      <c r="E247" s="386"/>
      <c r="F247" s="386"/>
      <c r="G247" s="386"/>
      <c r="H247" s="386"/>
      <c r="I247" s="386"/>
      <c r="J247" s="386"/>
      <c r="K247" s="386"/>
      <c r="L247" s="386"/>
      <c r="M247" s="386"/>
      <c r="N247" s="386"/>
      <c r="O247" s="386"/>
      <c r="P247" s="386"/>
      <c r="Q247" s="386"/>
      <c r="R247" s="386"/>
      <c r="S247" s="386"/>
      <c r="T247" s="386"/>
      <c r="U247" s="386"/>
      <c r="V247" s="386"/>
      <c r="W247" s="386"/>
      <c r="X247" s="386"/>
      <c r="Y247" s="386"/>
      <c r="Z247" s="386"/>
      <c r="AA247" s="386"/>
      <c r="AB247" s="386"/>
      <c r="AC247" s="386"/>
      <c r="AD247" s="386"/>
      <c r="AE247" s="386"/>
      <c r="AF247" s="386"/>
      <c r="AG247" s="386"/>
      <c r="AH247" s="386"/>
      <c r="AI247" s="386"/>
      <c r="AJ247" s="386"/>
      <c r="AK247" s="386"/>
      <c r="AL247" s="386"/>
      <c r="AM247" s="386"/>
      <c r="AN247" s="386"/>
      <c r="AO247" s="386"/>
      <c r="AP247" s="386"/>
      <c r="AQ247" s="386"/>
      <c r="AR247" s="386"/>
      <c r="AS247" s="386"/>
      <c r="AT247" s="386"/>
      <c r="AU247" s="386"/>
      <c r="AV247" s="386"/>
      <c r="AW247" s="386"/>
      <c r="AX247" s="386"/>
      <c r="AY247" s="386"/>
      <c r="AZ247" s="386"/>
      <c r="BA247" s="386"/>
      <c r="BB247" s="386"/>
      <c r="BC247" s="386"/>
      <c r="BD247" s="386"/>
      <c r="BE247" s="386"/>
      <c r="BF247" s="386"/>
      <c r="BG247" s="386"/>
      <c r="BH247" s="386"/>
      <c r="BI247" s="386"/>
      <c r="BJ247" s="386"/>
      <c r="BK247" s="386"/>
      <c r="BL247" s="386"/>
      <c r="BM247" s="386"/>
      <c r="BN247" s="386"/>
      <c r="BO247" s="386"/>
      <c r="BP247" s="386"/>
      <c r="BQ247" s="386"/>
      <c r="BR247" s="386"/>
      <c r="BS247" s="386"/>
      <c r="BT247" s="387"/>
    </row>
    <row r="248" spans="1:72" ht="19.5" customHeight="1" x14ac:dyDescent="0.25">
      <c r="A248" s="90"/>
      <c r="B248" s="90"/>
      <c r="C248" s="90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6"/>
      <c r="O248" s="386"/>
      <c r="P248" s="386"/>
      <c r="Q248" s="386"/>
      <c r="R248" s="386"/>
      <c r="S248" s="386"/>
      <c r="T248" s="386"/>
      <c r="U248" s="386"/>
      <c r="V248" s="386"/>
      <c r="W248" s="386"/>
      <c r="X248" s="386"/>
      <c r="Y248" s="386"/>
      <c r="Z248" s="386"/>
      <c r="AA248" s="386"/>
      <c r="AB248" s="386"/>
      <c r="AC248" s="386"/>
      <c r="AD248" s="386"/>
      <c r="AE248" s="386"/>
      <c r="AF248" s="386"/>
      <c r="AG248" s="386"/>
      <c r="AH248" s="386"/>
      <c r="AI248" s="386"/>
      <c r="AJ248" s="386"/>
      <c r="AK248" s="386"/>
      <c r="AL248" s="386"/>
      <c r="AM248" s="386"/>
      <c r="AN248" s="386"/>
      <c r="AO248" s="386"/>
      <c r="AP248" s="386"/>
      <c r="AQ248" s="386"/>
      <c r="AR248" s="386"/>
      <c r="AS248" s="386"/>
      <c r="AT248" s="386"/>
      <c r="AU248" s="386"/>
      <c r="AV248" s="386"/>
      <c r="AW248" s="386"/>
      <c r="AX248" s="386"/>
      <c r="AY248" s="386"/>
      <c r="AZ248" s="386"/>
      <c r="BA248" s="386"/>
      <c r="BB248" s="386"/>
      <c r="BC248" s="386"/>
      <c r="BD248" s="386"/>
      <c r="BE248" s="386"/>
      <c r="BF248" s="386"/>
      <c r="BG248" s="386"/>
      <c r="BH248" s="386"/>
      <c r="BI248" s="386"/>
      <c r="BJ248" s="386"/>
      <c r="BK248" s="386"/>
      <c r="BL248" s="386"/>
      <c r="BM248" s="386"/>
      <c r="BN248" s="386"/>
      <c r="BO248" s="386"/>
      <c r="BP248" s="386"/>
      <c r="BQ248" s="386"/>
      <c r="BR248" s="386"/>
      <c r="BS248" s="386"/>
      <c r="BT248" s="387"/>
    </row>
    <row r="249" spans="1:72" ht="19.5" customHeight="1" x14ac:dyDescent="0.25">
      <c r="A249" s="90"/>
      <c r="B249" s="90"/>
      <c r="C249" s="90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6"/>
      <c r="O249" s="386"/>
      <c r="P249" s="386"/>
      <c r="Q249" s="386"/>
      <c r="R249" s="386"/>
      <c r="S249" s="386"/>
      <c r="T249" s="386"/>
      <c r="U249" s="386"/>
      <c r="V249" s="386"/>
      <c r="W249" s="386"/>
      <c r="X249" s="386"/>
      <c r="Y249" s="386"/>
      <c r="Z249" s="386"/>
      <c r="AA249" s="386"/>
      <c r="AB249" s="386"/>
      <c r="AC249" s="386"/>
      <c r="AD249" s="386"/>
      <c r="AE249" s="386"/>
      <c r="AF249" s="386"/>
      <c r="AG249" s="386"/>
      <c r="AH249" s="386"/>
      <c r="AI249" s="386"/>
      <c r="AJ249" s="386"/>
      <c r="AK249" s="386"/>
      <c r="AL249" s="386"/>
      <c r="AM249" s="386"/>
      <c r="AN249" s="386"/>
      <c r="AO249" s="386"/>
      <c r="AP249" s="386"/>
      <c r="AQ249" s="386"/>
      <c r="AR249" s="386"/>
      <c r="AS249" s="386"/>
      <c r="AT249" s="386"/>
      <c r="AU249" s="386"/>
      <c r="AV249" s="386"/>
      <c r="AW249" s="386"/>
      <c r="AX249" s="386"/>
      <c r="AY249" s="386"/>
      <c r="AZ249" s="386"/>
      <c r="BA249" s="386"/>
      <c r="BB249" s="386"/>
      <c r="BC249" s="386"/>
      <c r="BD249" s="386"/>
      <c r="BE249" s="386"/>
      <c r="BF249" s="386"/>
      <c r="BG249" s="386"/>
      <c r="BH249" s="386"/>
      <c r="BI249" s="386"/>
      <c r="BJ249" s="386"/>
      <c r="BK249" s="386"/>
      <c r="BL249" s="386"/>
      <c r="BM249" s="386"/>
      <c r="BN249" s="386"/>
      <c r="BO249" s="386"/>
      <c r="BP249" s="386"/>
      <c r="BQ249" s="386"/>
      <c r="BR249" s="386"/>
      <c r="BS249" s="386"/>
      <c r="BT249" s="387"/>
    </row>
    <row r="250" spans="1:72" ht="19.5" customHeight="1" x14ac:dyDescent="0.25">
      <c r="A250" s="90"/>
      <c r="B250" s="90"/>
      <c r="C250" s="90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86"/>
      <c r="AA250" s="386"/>
      <c r="AB250" s="386"/>
      <c r="AC250" s="386"/>
      <c r="AD250" s="386"/>
      <c r="AE250" s="386"/>
      <c r="AF250" s="386"/>
      <c r="AG250" s="386"/>
      <c r="AH250" s="386"/>
      <c r="AI250" s="386"/>
      <c r="AJ250" s="386"/>
      <c r="AK250" s="386"/>
      <c r="AL250" s="386"/>
      <c r="AM250" s="386"/>
      <c r="AN250" s="386"/>
      <c r="AO250" s="386"/>
      <c r="AP250" s="386"/>
      <c r="AQ250" s="386"/>
      <c r="AR250" s="386"/>
      <c r="AS250" s="386"/>
      <c r="AT250" s="386"/>
      <c r="AU250" s="386"/>
      <c r="AV250" s="386"/>
      <c r="AW250" s="386"/>
      <c r="AX250" s="386"/>
      <c r="AY250" s="386"/>
      <c r="AZ250" s="386"/>
      <c r="BA250" s="386"/>
      <c r="BB250" s="386"/>
      <c r="BC250" s="386"/>
      <c r="BD250" s="386"/>
      <c r="BE250" s="386"/>
      <c r="BF250" s="386"/>
      <c r="BG250" s="386"/>
      <c r="BH250" s="386"/>
      <c r="BI250" s="386"/>
      <c r="BJ250" s="386"/>
      <c r="BK250" s="386"/>
      <c r="BL250" s="386"/>
      <c r="BM250" s="386"/>
      <c r="BN250" s="386"/>
      <c r="BO250" s="386"/>
      <c r="BP250" s="386"/>
      <c r="BQ250" s="386"/>
      <c r="BR250" s="386"/>
      <c r="BS250" s="386"/>
      <c r="BT250" s="387"/>
    </row>
    <row r="251" spans="1:72" ht="19.5" customHeight="1" x14ac:dyDescent="0.25">
      <c r="A251" s="90"/>
      <c r="B251" s="90"/>
      <c r="C251" s="90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6"/>
      <c r="P251" s="386"/>
      <c r="Q251" s="386"/>
      <c r="R251" s="386"/>
      <c r="S251" s="386"/>
      <c r="T251" s="386"/>
      <c r="U251" s="386"/>
      <c r="V251" s="386"/>
      <c r="W251" s="386"/>
      <c r="X251" s="386"/>
      <c r="Y251" s="386"/>
      <c r="Z251" s="386"/>
      <c r="AA251" s="386"/>
      <c r="AB251" s="386"/>
      <c r="AC251" s="386"/>
      <c r="AD251" s="386"/>
      <c r="AE251" s="386"/>
      <c r="AF251" s="386"/>
      <c r="AG251" s="386"/>
      <c r="AH251" s="386"/>
      <c r="AI251" s="386"/>
      <c r="AJ251" s="386"/>
      <c r="AK251" s="386"/>
      <c r="AL251" s="386"/>
      <c r="AM251" s="386"/>
      <c r="AN251" s="386"/>
      <c r="AO251" s="386"/>
      <c r="AP251" s="386"/>
      <c r="AQ251" s="386"/>
      <c r="AR251" s="386"/>
      <c r="AS251" s="386"/>
      <c r="AT251" s="386"/>
      <c r="AU251" s="386"/>
      <c r="AV251" s="386"/>
      <c r="AW251" s="386"/>
      <c r="AX251" s="386"/>
      <c r="AY251" s="386"/>
      <c r="AZ251" s="386"/>
      <c r="BA251" s="386"/>
      <c r="BB251" s="386"/>
      <c r="BC251" s="386"/>
      <c r="BD251" s="386"/>
      <c r="BE251" s="386"/>
      <c r="BF251" s="386"/>
      <c r="BG251" s="386"/>
      <c r="BH251" s="386"/>
      <c r="BI251" s="386"/>
      <c r="BJ251" s="386"/>
      <c r="BK251" s="386"/>
      <c r="BL251" s="386"/>
      <c r="BM251" s="386"/>
      <c r="BN251" s="386"/>
      <c r="BO251" s="386"/>
      <c r="BP251" s="386"/>
      <c r="BQ251" s="386"/>
      <c r="BR251" s="386"/>
      <c r="BS251" s="386"/>
      <c r="BT251" s="387"/>
    </row>
    <row r="252" spans="1:72" ht="19.5" customHeight="1" x14ac:dyDescent="0.25">
      <c r="A252" s="90"/>
      <c r="B252" s="90"/>
      <c r="C252" s="90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86"/>
      <c r="AB252" s="386"/>
      <c r="AC252" s="386"/>
      <c r="AD252" s="386"/>
      <c r="AE252" s="386"/>
      <c r="AF252" s="386"/>
      <c r="AG252" s="386"/>
      <c r="AH252" s="386"/>
      <c r="AI252" s="386"/>
      <c r="AJ252" s="386"/>
      <c r="AK252" s="386"/>
      <c r="AL252" s="386"/>
      <c r="AM252" s="386"/>
      <c r="AN252" s="386"/>
      <c r="AO252" s="386"/>
      <c r="AP252" s="386"/>
      <c r="AQ252" s="386"/>
      <c r="AR252" s="386"/>
      <c r="AS252" s="386"/>
      <c r="AT252" s="386"/>
      <c r="AU252" s="386"/>
      <c r="AV252" s="386"/>
      <c r="AW252" s="386"/>
      <c r="AX252" s="386"/>
      <c r="AY252" s="386"/>
      <c r="AZ252" s="386"/>
      <c r="BA252" s="386"/>
      <c r="BB252" s="386"/>
      <c r="BC252" s="386"/>
      <c r="BD252" s="386"/>
      <c r="BE252" s="386"/>
      <c r="BF252" s="386"/>
      <c r="BG252" s="386"/>
      <c r="BH252" s="386"/>
      <c r="BI252" s="386"/>
      <c r="BJ252" s="386"/>
      <c r="BK252" s="386"/>
      <c r="BL252" s="386"/>
      <c r="BM252" s="386"/>
      <c r="BN252" s="386"/>
      <c r="BO252" s="386"/>
      <c r="BP252" s="386"/>
      <c r="BQ252" s="386"/>
      <c r="BR252" s="386"/>
      <c r="BS252" s="386"/>
      <c r="BT252" s="387"/>
    </row>
    <row r="253" spans="1:72" ht="19.5" customHeight="1" x14ac:dyDescent="0.25">
      <c r="A253" s="90"/>
      <c r="B253" s="90"/>
      <c r="C253" s="90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86"/>
      <c r="AB253" s="386"/>
      <c r="AC253" s="386"/>
      <c r="AD253" s="386"/>
      <c r="AE253" s="386"/>
      <c r="AF253" s="386"/>
      <c r="AG253" s="386"/>
      <c r="AH253" s="386"/>
      <c r="AI253" s="386"/>
      <c r="AJ253" s="386"/>
      <c r="AK253" s="386"/>
      <c r="AL253" s="386"/>
      <c r="AM253" s="386"/>
      <c r="AN253" s="386"/>
      <c r="AO253" s="386"/>
      <c r="AP253" s="386"/>
      <c r="AQ253" s="386"/>
      <c r="AR253" s="386"/>
      <c r="AS253" s="386"/>
      <c r="AT253" s="386"/>
      <c r="AU253" s="386"/>
      <c r="AV253" s="386"/>
      <c r="AW253" s="386"/>
      <c r="AX253" s="386"/>
      <c r="AY253" s="386"/>
      <c r="AZ253" s="386"/>
      <c r="BA253" s="386"/>
      <c r="BB253" s="386"/>
      <c r="BC253" s="386"/>
      <c r="BD253" s="386"/>
      <c r="BE253" s="386"/>
      <c r="BF253" s="386"/>
      <c r="BG253" s="386"/>
      <c r="BH253" s="386"/>
      <c r="BI253" s="386"/>
      <c r="BJ253" s="386"/>
      <c r="BK253" s="386"/>
      <c r="BL253" s="386"/>
      <c r="BM253" s="386"/>
      <c r="BN253" s="386"/>
      <c r="BO253" s="386"/>
      <c r="BP253" s="386"/>
      <c r="BQ253" s="386"/>
      <c r="BR253" s="386"/>
      <c r="BS253" s="386"/>
      <c r="BT253" s="387"/>
    </row>
    <row r="254" spans="1:72" ht="19.5" customHeight="1" x14ac:dyDescent="0.25">
      <c r="A254" s="90"/>
      <c r="B254" s="90"/>
      <c r="C254" s="90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86"/>
      <c r="AA254" s="386"/>
      <c r="AB254" s="386"/>
      <c r="AC254" s="386"/>
      <c r="AD254" s="386"/>
      <c r="AE254" s="386"/>
      <c r="AF254" s="386"/>
      <c r="AG254" s="386"/>
      <c r="AH254" s="386"/>
      <c r="AI254" s="386"/>
      <c r="AJ254" s="386"/>
      <c r="AK254" s="386"/>
      <c r="AL254" s="386"/>
      <c r="AM254" s="386"/>
      <c r="AN254" s="386"/>
      <c r="AO254" s="386"/>
      <c r="AP254" s="386"/>
      <c r="AQ254" s="386"/>
      <c r="AR254" s="386"/>
      <c r="AS254" s="386"/>
      <c r="AT254" s="386"/>
      <c r="AU254" s="386"/>
      <c r="AV254" s="386"/>
      <c r="AW254" s="386"/>
      <c r="AX254" s="386"/>
      <c r="AY254" s="386"/>
      <c r="AZ254" s="386"/>
      <c r="BA254" s="386"/>
      <c r="BB254" s="386"/>
      <c r="BC254" s="386"/>
      <c r="BD254" s="386"/>
      <c r="BE254" s="386"/>
      <c r="BF254" s="386"/>
      <c r="BG254" s="386"/>
      <c r="BH254" s="386"/>
      <c r="BI254" s="386"/>
      <c r="BJ254" s="386"/>
      <c r="BK254" s="386"/>
      <c r="BL254" s="386"/>
      <c r="BM254" s="386"/>
      <c r="BN254" s="386"/>
      <c r="BO254" s="386"/>
      <c r="BP254" s="386"/>
      <c r="BQ254" s="386"/>
      <c r="BR254" s="386"/>
      <c r="BS254" s="386"/>
      <c r="BT254" s="387"/>
    </row>
    <row r="255" spans="1:72" ht="19.5" customHeight="1" x14ac:dyDescent="0.25">
      <c r="A255" s="90"/>
      <c r="B255" s="90"/>
      <c r="C255" s="90"/>
      <c r="D255" s="386"/>
      <c r="E255" s="386"/>
      <c r="F255" s="386"/>
      <c r="G255" s="386"/>
      <c r="H255" s="386"/>
      <c r="I255" s="386"/>
      <c r="J255" s="386"/>
      <c r="K255" s="386"/>
      <c r="L255" s="386"/>
      <c r="M255" s="386"/>
      <c r="N255" s="386"/>
      <c r="O255" s="386"/>
      <c r="P255" s="386"/>
      <c r="Q255" s="386"/>
      <c r="R255" s="386"/>
      <c r="S255" s="386"/>
      <c r="T255" s="386"/>
      <c r="U255" s="386"/>
      <c r="V255" s="386"/>
      <c r="W255" s="386"/>
      <c r="X255" s="386"/>
      <c r="Y255" s="386"/>
      <c r="Z255" s="386"/>
      <c r="AA255" s="386"/>
      <c r="AB255" s="386"/>
      <c r="AC255" s="386"/>
      <c r="AD255" s="386"/>
      <c r="AE255" s="386"/>
      <c r="AF255" s="386"/>
      <c r="AG255" s="386"/>
      <c r="AH255" s="386"/>
      <c r="AI255" s="386"/>
      <c r="AJ255" s="386"/>
      <c r="AK255" s="386"/>
      <c r="AL255" s="386"/>
      <c r="AM255" s="386"/>
      <c r="AN255" s="386"/>
      <c r="AO255" s="386"/>
      <c r="AP255" s="386"/>
      <c r="AQ255" s="386"/>
      <c r="AR255" s="386"/>
      <c r="AS255" s="386"/>
      <c r="AT255" s="386"/>
      <c r="AU255" s="386"/>
      <c r="AV255" s="386"/>
      <c r="AW255" s="386"/>
      <c r="AX255" s="386"/>
      <c r="AY255" s="386"/>
      <c r="AZ255" s="386"/>
      <c r="BA255" s="386"/>
      <c r="BB255" s="386"/>
      <c r="BC255" s="386"/>
      <c r="BD255" s="386"/>
      <c r="BE255" s="386"/>
      <c r="BF255" s="386"/>
      <c r="BG255" s="386"/>
      <c r="BH255" s="386"/>
      <c r="BI255" s="386"/>
      <c r="BJ255" s="386"/>
      <c r="BK255" s="386"/>
      <c r="BL255" s="386"/>
      <c r="BM255" s="386"/>
      <c r="BN255" s="386"/>
      <c r="BO255" s="386"/>
      <c r="BP255" s="386"/>
      <c r="BQ255" s="386"/>
      <c r="BR255" s="386"/>
      <c r="BS255" s="386"/>
      <c r="BT255" s="387"/>
    </row>
    <row r="256" spans="1:72" ht="19.5" customHeight="1" x14ac:dyDescent="0.25">
      <c r="A256" s="90"/>
      <c r="B256" s="90"/>
      <c r="C256" s="90"/>
      <c r="D256" s="386"/>
      <c r="E256" s="386"/>
      <c r="F256" s="386"/>
      <c r="G256" s="386"/>
      <c r="H256" s="386"/>
      <c r="I256" s="386"/>
      <c r="J256" s="386"/>
      <c r="K256" s="386"/>
      <c r="L256" s="386"/>
      <c r="M256" s="386"/>
      <c r="N256" s="386"/>
      <c r="O256" s="386"/>
      <c r="P256" s="386"/>
      <c r="Q256" s="386"/>
      <c r="R256" s="386"/>
      <c r="S256" s="386"/>
      <c r="T256" s="386"/>
      <c r="U256" s="386"/>
      <c r="V256" s="386"/>
      <c r="W256" s="386"/>
      <c r="X256" s="386"/>
      <c r="Y256" s="386"/>
      <c r="Z256" s="386"/>
      <c r="AA256" s="386"/>
      <c r="AB256" s="386"/>
      <c r="AC256" s="386"/>
      <c r="AD256" s="386"/>
      <c r="AE256" s="386"/>
      <c r="AF256" s="386"/>
      <c r="AG256" s="386"/>
      <c r="AH256" s="386"/>
      <c r="AI256" s="386"/>
      <c r="AJ256" s="386"/>
      <c r="AK256" s="386"/>
      <c r="AL256" s="386"/>
      <c r="AM256" s="386"/>
      <c r="AN256" s="386"/>
      <c r="AO256" s="386"/>
      <c r="AP256" s="386"/>
      <c r="AQ256" s="386"/>
      <c r="AR256" s="386"/>
      <c r="AS256" s="386"/>
      <c r="AT256" s="386"/>
      <c r="AU256" s="386"/>
      <c r="AV256" s="386"/>
      <c r="AW256" s="386"/>
      <c r="AX256" s="386"/>
      <c r="AY256" s="386"/>
      <c r="AZ256" s="386"/>
      <c r="BA256" s="386"/>
      <c r="BB256" s="386"/>
      <c r="BC256" s="386"/>
      <c r="BD256" s="386"/>
      <c r="BE256" s="386"/>
      <c r="BF256" s="386"/>
      <c r="BG256" s="386"/>
      <c r="BH256" s="386"/>
      <c r="BI256" s="386"/>
      <c r="BJ256" s="386"/>
      <c r="BK256" s="386"/>
      <c r="BL256" s="386"/>
      <c r="BM256" s="386"/>
      <c r="BN256" s="386"/>
      <c r="BO256" s="386"/>
      <c r="BP256" s="386"/>
      <c r="BQ256" s="386"/>
      <c r="BR256" s="386"/>
      <c r="BS256" s="386"/>
      <c r="BT256" s="387"/>
    </row>
    <row r="257" spans="1:72" ht="19.5" customHeight="1" x14ac:dyDescent="0.25">
      <c r="A257" s="90"/>
      <c r="B257" s="90"/>
      <c r="C257" s="90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6"/>
      <c r="T257" s="386"/>
      <c r="U257" s="386"/>
      <c r="V257" s="386"/>
      <c r="W257" s="386"/>
      <c r="X257" s="386"/>
      <c r="Y257" s="386"/>
      <c r="Z257" s="386"/>
      <c r="AA257" s="386"/>
      <c r="AB257" s="386"/>
      <c r="AC257" s="386"/>
      <c r="AD257" s="386"/>
      <c r="AE257" s="386"/>
      <c r="AF257" s="386"/>
      <c r="AG257" s="386"/>
      <c r="AH257" s="386"/>
      <c r="AI257" s="386"/>
      <c r="AJ257" s="386"/>
      <c r="AK257" s="386"/>
      <c r="AL257" s="386"/>
      <c r="AM257" s="386"/>
      <c r="AN257" s="386"/>
      <c r="AO257" s="386"/>
      <c r="AP257" s="386"/>
      <c r="AQ257" s="386"/>
      <c r="AR257" s="386"/>
      <c r="AS257" s="386"/>
      <c r="AT257" s="386"/>
      <c r="AU257" s="386"/>
      <c r="AV257" s="386"/>
      <c r="AW257" s="386"/>
      <c r="AX257" s="386"/>
      <c r="AY257" s="386"/>
      <c r="AZ257" s="386"/>
      <c r="BA257" s="386"/>
      <c r="BB257" s="386"/>
      <c r="BC257" s="386"/>
      <c r="BD257" s="386"/>
      <c r="BE257" s="386"/>
      <c r="BF257" s="386"/>
      <c r="BG257" s="386"/>
      <c r="BH257" s="386"/>
      <c r="BI257" s="386"/>
      <c r="BJ257" s="386"/>
      <c r="BK257" s="386"/>
      <c r="BL257" s="386"/>
      <c r="BM257" s="386"/>
      <c r="BN257" s="386"/>
      <c r="BO257" s="386"/>
      <c r="BP257" s="386"/>
      <c r="BQ257" s="386"/>
      <c r="BR257" s="386"/>
      <c r="BS257" s="386"/>
      <c r="BT257" s="387"/>
    </row>
    <row r="258" spans="1:72" ht="19.5" customHeight="1" x14ac:dyDescent="0.25">
      <c r="A258" s="90"/>
      <c r="B258" s="90"/>
      <c r="C258" s="90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386"/>
      <c r="Z258" s="386"/>
      <c r="AA258" s="386"/>
      <c r="AB258" s="386"/>
      <c r="AC258" s="386"/>
      <c r="AD258" s="386"/>
      <c r="AE258" s="386"/>
      <c r="AF258" s="386"/>
      <c r="AG258" s="386"/>
      <c r="AH258" s="386"/>
      <c r="AI258" s="386"/>
      <c r="AJ258" s="386"/>
      <c r="AK258" s="386"/>
      <c r="AL258" s="386"/>
      <c r="AM258" s="386"/>
      <c r="AN258" s="386"/>
      <c r="AO258" s="386"/>
      <c r="AP258" s="386"/>
      <c r="AQ258" s="386"/>
      <c r="AR258" s="386"/>
      <c r="AS258" s="386"/>
      <c r="AT258" s="386"/>
      <c r="AU258" s="386"/>
      <c r="AV258" s="386"/>
      <c r="AW258" s="386"/>
      <c r="AX258" s="386"/>
      <c r="AY258" s="386"/>
      <c r="AZ258" s="386"/>
      <c r="BA258" s="386"/>
      <c r="BB258" s="386"/>
      <c r="BC258" s="386"/>
      <c r="BD258" s="386"/>
      <c r="BE258" s="386"/>
      <c r="BF258" s="386"/>
      <c r="BG258" s="386"/>
      <c r="BH258" s="386"/>
      <c r="BI258" s="386"/>
      <c r="BJ258" s="386"/>
      <c r="BK258" s="386"/>
      <c r="BL258" s="386"/>
      <c r="BM258" s="386"/>
      <c r="BN258" s="386"/>
      <c r="BO258" s="386"/>
      <c r="BP258" s="386"/>
      <c r="BQ258" s="386"/>
      <c r="BR258" s="386"/>
      <c r="BS258" s="386"/>
      <c r="BT258" s="387"/>
    </row>
    <row r="259" spans="1:72" ht="19.5" customHeight="1" x14ac:dyDescent="0.25">
      <c r="A259" s="90"/>
      <c r="B259" s="90"/>
      <c r="C259" s="90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6"/>
      <c r="O259" s="386"/>
      <c r="P259" s="386"/>
      <c r="Q259" s="386"/>
      <c r="R259" s="386"/>
      <c r="S259" s="386"/>
      <c r="T259" s="386"/>
      <c r="U259" s="386"/>
      <c r="V259" s="386"/>
      <c r="W259" s="386"/>
      <c r="X259" s="386"/>
      <c r="Y259" s="386"/>
      <c r="Z259" s="386"/>
      <c r="AA259" s="386"/>
      <c r="AB259" s="386"/>
      <c r="AC259" s="386"/>
      <c r="AD259" s="386"/>
      <c r="AE259" s="386"/>
      <c r="AF259" s="386"/>
      <c r="AG259" s="386"/>
      <c r="AH259" s="386"/>
      <c r="AI259" s="386"/>
      <c r="AJ259" s="386"/>
      <c r="AK259" s="386"/>
      <c r="AL259" s="386"/>
      <c r="AM259" s="386"/>
      <c r="AN259" s="386"/>
      <c r="AO259" s="386"/>
      <c r="AP259" s="386"/>
      <c r="AQ259" s="386"/>
      <c r="AR259" s="386"/>
      <c r="AS259" s="386"/>
      <c r="AT259" s="386"/>
      <c r="AU259" s="386"/>
      <c r="AV259" s="386"/>
      <c r="AW259" s="386"/>
      <c r="AX259" s="386"/>
      <c r="AY259" s="386"/>
      <c r="AZ259" s="386"/>
      <c r="BA259" s="386"/>
      <c r="BB259" s="386"/>
      <c r="BC259" s="386"/>
      <c r="BD259" s="386"/>
      <c r="BE259" s="386"/>
      <c r="BF259" s="386"/>
      <c r="BG259" s="386"/>
      <c r="BH259" s="386"/>
      <c r="BI259" s="386"/>
      <c r="BJ259" s="386"/>
      <c r="BK259" s="386"/>
      <c r="BL259" s="386"/>
      <c r="BM259" s="386"/>
      <c r="BN259" s="386"/>
      <c r="BO259" s="386"/>
      <c r="BP259" s="386"/>
      <c r="BQ259" s="386"/>
      <c r="BR259" s="386"/>
      <c r="BS259" s="386"/>
      <c r="BT259" s="387"/>
    </row>
    <row r="260" spans="1:72" ht="19.5" customHeight="1" x14ac:dyDescent="0.25">
      <c r="A260" s="90"/>
      <c r="B260" s="90"/>
      <c r="C260" s="90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6"/>
      <c r="O260" s="386"/>
      <c r="P260" s="386"/>
      <c r="Q260" s="386"/>
      <c r="R260" s="386"/>
      <c r="S260" s="386"/>
      <c r="T260" s="386"/>
      <c r="U260" s="386"/>
      <c r="V260" s="386"/>
      <c r="W260" s="386"/>
      <c r="X260" s="386"/>
      <c r="Y260" s="386"/>
      <c r="Z260" s="386"/>
      <c r="AA260" s="386"/>
      <c r="AB260" s="386"/>
      <c r="AC260" s="386"/>
      <c r="AD260" s="386"/>
      <c r="AE260" s="386"/>
      <c r="AF260" s="386"/>
      <c r="AG260" s="386"/>
      <c r="AH260" s="386"/>
      <c r="AI260" s="386"/>
      <c r="AJ260" s="386"/>
      <c r="AK260" s="386"/>
      <c r="AL260" s="386"/>
      <c r="AM260" s="386"/>
      <c r="AN260" s="386"/>
      <c r="AO260" s="386"/>
      <c r="AP260" s="386"/>
      <c r="AQ260" s="386"/>
      <c r="AR260" s="386"/>
      <c r="AS260" s="386"/>
      <c r="AT260" s="386"/>
      <c r="AU260" s="386"/>
      <c r="AV260" s="386"/>
      <c r="AW260" s="386"/>
      <c r="AX260" s="386"/>
      <c r="AY260" s="386"/>
      <c r="AZ260" s="386"/>
      <c r="BA260" s="386"/>
      <c r="BB260" s="386"/>
      <c r="BC260" s="386"/>
      <c r="BD260" s="386"/>
      <c r="BE260" s="386"/>
      <c r="BF260" s="386"/>
      <c r="BG260" s="386"/>
      <c r="BH260" s="386"/>
      <c r="BI260" s="386"/>
      <c r="BJ260" s="386"/>
      <c r="BK260" s="386"/>
      <c r="BL260" s="386"/>
      <c r="BM260" s="386"/>
      <c r="BN260" s="386"/>
      <c r="BO260" s="386"/>
      <c r="BP260" s="386"/>
      <c r="BQ260" s="386"/>
      <c r="BR260" s="386"/>
      <c r="BS260" s="386"/>
      <c r="BT260" s="387"/>
    </row>
    <row r="261" spans="1:72" ht="19.5" customHeight="1" x14ac:dyDescent="0.25">
      <c r="A261" s="90"/>
      <c r="B261" s="90"/>
      <c r="C261" s="90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86"/>
      <c r="AA261" s="386"/>
      <c r="AB261" s="386"/>
      <c r="AC261" s="386"/>
      <c r="AD261" s="386"/>
      <c r="AE261" s="386"/>
      <c r="AF261" s="386"/>
      <c r="AG261" s="386"/>
      <c r="AH261" s="386"/>
      <c r="AI261" s="386"/>
      <c r="AJ261" s="386"/>
      <c r="AK261" s="386"/>
      <c r="AL261" s="386"/>
      <c r="AM261" s="386"/>
      <c r="AN261" s="386"/>
      <c r="AO261" s="386"/>
      <c r="AP261" s="386"/>
      <c r="AQ261" s="386"/>
      <c r="AR261" s="386"/>
      <c r="AS261" s="386"/>
      <c r="AT261" s="386"/>
      <c r="AU261" s="386"/>
      <c r="AV261" s="386"/>
      <c r="AW261" s="386"/>
      <c r="AX261" s="386"/>
      <c r="AY261" s="386"/>
      <c r="AZ261" s="386"/>
      <c r="BA261" s="386"/>
      <c r="BB261" s="386"/>
      <c r="BC261" s="386"/>
      <c r="BD261" s="386"/>
      <c r="BE261" s="386"/>
      <c r="BF261" s="386"/>
      <c r="BG261" s="386"/>
      <c r="BH261" s="386"/>
      <c r="BI261" s="386"/>
      <c r="BJ261" s="386"/>
      <c r="BK261" s="386"/>
      <c r="BL261" s="386"/>
      <c r="BM261" s="386"/>
      <c r="BN261" s="386"/>
      <c r="BO261" s="386"/>
      <c r="BP261" s="386"/>
      <c r="BQ261" s="386"/>
      <c r="BR261" s="386"/>
      <c r="BS261" s="386"/>
      <c r="BT261" s="387"/>
    </row>
    <row r="262" spans="1:72" ht="19.5" customHeight="1" x14ac:dyDescent="0.25">
      <c r="A262" s="90"/>
      <c r="B262" s="90"/>
      <c r="C262" s="90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6"/>
      <c r="P262" s="386"/>
      <c r="Q262" s="386"/>
      <c r="R262" s="386"/>
      <c r="S262" s="386"/>
      <c r="T262" s="386"/>
      <c r="U262" s="386"/>
      <c r="V262" s="386"/>
      <c r="W262" s="386"/>
      <c r="X262" s="386"/>
      <c r="Y262" s="386"/>
      <c r="Z262" s="386"/>
      <c r="AA262" s="386"/>
      <c r="AB262" s="386"/>
      <c r="AC262" s="386"/>
      <c r="AD262" s="386"/>
      <c r="AE262" s="386"/>
      <c r="AF262" s="386"/>
      <c r="AG262" s="386"/>
      <c r="AH262" s="386"/>
      <c r="AI262" s="386"/>
      <c r="AJ262" s="386"/>
      <c r="AK262" s="386"/>
      <c r="AL262" s="386"/>
      <c r="AM262" s="386"/>
      <c r="AN262" s="386"/>
      <c r="AO262" s="386"/>
      <c r="AP262" s="386"/>
      <c r="AQ262" s="386"/>
      <c r="AR262" s="386"/>
      <c r="AS262" s="386"/>
      <c r="AT262" s="386"/>
      <c r="AU262" s="386"/>
      <c r="AV262" s="386"/>
      <c r="AW262" s="386"/>
      <c r="AX262" s="386"/>
      <c r="AY262" s="386"/>
      <c r="AZ262" s="386"/>
      <c r="BA262" s="386"/>
      <c r="BB262" s="386"/>
      <c r="BC262" s="386"/>
      <c r="BD262" s="386"/>
      <c r="BE262" s="386"/>
      <c r="BF262" s="386"/>
      <c r="BG262" s="386"/>
      <c r="BH262" s="386"/>
      <c r="BI262" s="386"/>
      <c r="BJ262" s="386"/>
      <c r="BK262" s="386"/>
      <c r="BL262" s="386"/>
      <c r="BM262" s="386"/>
      <c r="BN262" s="386"/>
      <c r="BO262" s="386"/>
      <c r="BP262" s="386"/>
      <c r="BQ262" s="386"/>
      <c r="BR262" s="386"/>
      <c r="BS262" s="386"/>
      <c r="BT262" s="387"/>
    </row>
    <row r="263" spans="1:72" ht="19.5" customHeight="1" x14ac:dyDescent="0.25">
      <c r="A263" s="90"/>
      <c r="B263" s="90"/>
      <c r="C263" s="90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6"/>
      <c r="T263" s="386"/>
      <c r="U263" s="386"/>
      <c r="V263" s="386"/>
      <c r="W263" s="386"/>
      <c r="X263" s="386"/>
      <c r="Y263" s="386"/>
      <c r="Z263" s="386"/>
      <c r="AA263" s="386"/>
      <c r="AB263" s="386"/>
      <c r="AC263" s="386"/>
      <c r="AD263" s="386"/>
      <c r="AE263" s="386"/>
      <c r="AF263" s="386"/>
      <c r="AG263" s="386"/>
      <c r="AH263" s="386"/>
      <c r="AI263" s="386"/>
      <c r="AJ263" s="386"/>
      <c r="AK263" s="386"/>
      <c r="AL263" s="386"/>
      <c r="AM263" s="386"/>
      <c r="AN263" s="386"/>
      <c r="AO263" s="386"/>
      <c r="AP263" s="386"/>
      <c r="AQ263" s="386"/>
      <c r="AR263" s="386"/>
      <c r="AS263" s="386"/>
      <c r="AT263" s="386"/>
      <c r="AU263" s="386"/>
      <c r="AV263" s="386"/>
      <c r="AW263" s="386"/>
      <c r="AX263" s="386"/>
      <c r="AY263" s="386"/>
      <c r="AZ263" s="386"/>
      <c r="BA263" s="386"/>
      <c r="BB263" s="386"/>
      <c r="BC263" s="386"/>
      <c r="BD263" s="386"/>
      <c r="BE263" s="386"/>
      <c r="BF263" s="386"/>
      <c r="BG263" s="386"/>
      <c r="BH263" s="386"/>
      <c r="BI263" s="386"/>
      <c r="BJ263" s="386"/>
      <c r="BK263" s="386"/>
      <c r="BL263" s="386"/>
      <c r="BM263" s="386"/>
      <c r="BN263" s="386"/>
      <c r="BO263" s="386"/>
      <c r="BP263" s="386"/>
      <c r="BQ263" s="386"/>
      <c r="BR263" s="386"/>
      <c r="BS263" s="386"/>
      <c r="BT263" s="387"/>
    </row>
    <row r="264" spans="1:72" ht="19.5" customHeight="1" x14ac:dyDescent="0.25">
      <c r="A264" s="90"/>
      <c r="B264" s="90"/>
      <c r="C264" s="90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86"/>
      <c r="AB264" s="386"/>
      <c r="AC264" s="386"/>
      <c r="AD264" s="386"/>
      <c r="AE264" s="386"/>
      <c r="AF264" s="386"/>
      <c r="AG264" s="386"/>
      <c r="AH264" s="386"/>
      <c r="AI264" s="386"/>
      <c r="AJ264" s="386"/>
      <c r="AK264" s="386"/>
      <c r="AL264" s="386"/>
      <c r="AM264" s="386"/>
      <c r="AN264" s="386"/>
      <c r="AO264" s="386"/>
      <c r="AP264" s="386"/>
      <c r="AQ264" s="386"/>
      <c r="AR264" s="386"/>
      <c r="AS264" s="386"/>
      <c r="AT264" s="386"/>
      <c r="AU264" s="386"/>
      <c r="AV264" s="386"/>
      <c r="AW264" s="386"/>
      <c r="AX264" s="386"/>
      <c r="AY264" s="386"/>
      <c r="AZ264" s="386"/>
      <c r="BA264" s="386"/>
      <c r="BB264" s="386"/>
      <c r="BC264" s="386"/>
      <c r="BD264" s="386"/>
      <c r="BE264" s="386"/>
      <c r="BF264" s="386"/>
      <c r="BG264" s="386"/>
      <c r="BH264" s="386"/>
      <c r="BI264" s="386"/>
      <c r="BJ264" s="386"/>
      <c r="BK264" s="386"/>
      <c r="BL264" s="386"/>
      <c r="BM264" s="386"/>
      <c r="BN264" s="386"/>
      <c r="BO264" s="386"/>
      <c r="BP264" s="386"/>
      <c r="BQ264" s="386"/>
      <c r="BR264" s="386"/>
      <c r="BS264" s="386"/>
      <c r="BT264" s="387"/>
    </row>
    <row r="265" spans="1:72" ht="19.5" customHeight="1" x14ac:dyDescent="0.25">
      <c r="A265" s="90"/>
      <c r="B265" s="90"/>
      <c r="C265" s="90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86"/>
      <c r="AB265" s="386"/>
      <c r="AC265" s="386"/>
      <c r="AD265" s="386"/>
      <c r="AE265" s="386"/>
      <c r="AF265" s="386"/>
      <c r="AG265" s="386"/>
      <c r="AH265" s="386"/>
      <c r="AI265" s="386"/>
      <c r="AJ265" s="386"/>
      <c r="AK265" s="386"/>
      <c r="AL265" s="386"/>
      <c r="AM265" s="386"/>
      <c r="AN265" s="386"/>
      <c r="AO265" s="386"/>
      <c r="AP265" s="386"/>
      <c r="AQ265" s="386"/>
      <c r="AR265" s="386"/>
      <c r="AS265" s="386"/>
      <c r="AT265" s="386"/>
      <c r="AU265" s="386"/>
      <c r="AV265" s="386"/>
      <c r="AW265" s="386"/>
      <c r="AX265" s="386"/>
      <c r="AY265" s="386"/>
      <c r="AZ265" s="386"/>
      <c r="BA265" s="386"/>
      <c r="BB265" s="386"/>
      <c r="BC265" s="386"/>
      <c r="BD265" s="386"/>
      <c r="BE265" s="386"/>
      <c r="BF265" s="386"/>
      <c r="BG265" s="386"/>
      <c r="BH265" s="386"/>
      <c r="BI265" s="386"/>
      <c r="BJ265" s="386"/>
      <c r="BK265" s="386"/>
      <c r="BL265" s="386"/>
      <c r="BM265" s="386"/>
      <c r="BN265" s="386"/>
      <c r="BO265" s="386"/>
      <c r="BP265" s="386"/>
      <c r="BQ265" s="386"/>
      <c r="BR265" s="386"/>
      <c r="BS265" s="386"/>
      <c r="BT265" s="387"/>
    </row>
    <row r="266" spans="1:72" ht="19.5" customHeight="1" x14ac:dyDescent="0.25">
      <c r="A266" s="90"/>
      <c r="B266" s="90"/>
      <c r="C266" s="90"/>
      <c r="D266" s="386"/>
      <c r="E266" s="386"/>
      <c r="F266" s="386"/>
      <c r="G266" s="386"/>
      <c r="H266" s="386"/>
      <c r="I266" s="386"/>
      <c r="J266" s="386"/>
      <c r="K266" s="386"/>
      <c r="L266" s="386"/>
      <c r="M266" s="386"/>
      <c r="N266" s="386"/>
      <c r="O266" s="386"/>
      <c r="P266" s="386"/>
      <c r="Q266" s="386"/>
      <c r="R266" s="386"/>
      <c r="S266" s="386"/>
      <c r="T266" s="386"/>
      <c r="U266" s="386"/>
      <c r="V266" s="386"/>
      <c r="W266" s="386"/>
      <c r="X266" s="386"/>
      <c r="Y266" s="386"/>
      <c r="Z266" s="386"/>
      <c r="AA266" s="386"/>
      <c r="AB266" s="386"/>
      <c r="AC266" s="386"/>
      <c r="AD266" s="386"/>
      <c r="AE266" s="386"/>
      <c r="AF266" s="386"/>
      <c r="AG266" s="386"/>
      <c r="AH266" s="386"/>
      <c r="AI266" s="386"/>
      <c r="AJ266" s="386"/>
      <c r="AK266" s="386"/>
      <c r="AL266" s="386"/>
      <c r="AM266" s="386"/>
      <c r="AN266" s="386"/>
      <c r="AO266" s="386"/>
      <c r="AP266" s="386"/>
      <c r="AQ266" s="386"/>
      <c r="AR266" s="386"/>
      <c r="AS266" s="386"/>
      <c r="AT266" s="386"/>
      <c r="AU266" s="386"/>
      <c r="AV266" s="386"/>
      <c r="AW266" s="386"/>
      <c r="AX266" s="386"/>
      <c r="AY266" s="386"/>
      <c r="AZ266" s="386"/>
      <c r="BA266" s="386"/>
      <c r="BB266" s="386"/>
      <c r="BC266" s="386"/>
      <c r="BD266" s="386"/>
      <c r="BE266" s="386"/>
      <c r="BF266" s="386"/>
      <c r="BG266" s="386"/>
      <c r="BH266" s="386"/>
      <c r="BI266" s="386"/>
      <c r="BJ266" s="386"/>
      <c r="BK266" s="386"/>
      <c r="BL266" s="386"/>
      <c r="BM266" s="386"/>
      <c r="BN266" s="386"/>
      <c r="BO266" s="386"/>
      <c r="BP266" s="386"/>
      <c r="BQ266" s="386"/>
      <c r="BR266" s="386"/>
      <c r="BS266" s="386"/>
      <c r="BT266" s="387"/>
    </row>
    <row r="267" spans="1:72" ht="19.5" customHeight="1" x14ac:dyDescent="0.25">
      <c r="A267" s="90"/>
      <c r="B267" s="90"/>
      <c r="C267" s="90"/>
      <c r="D267" s="386"/>
      <c r="E267" s="386"/>
      <c r="F267" s="386"/>
      <c r="G267" s="386"/>
      <c r="H267" s="386"/>
      <c r="I267" s="386"/>
      <c r="J267" s="386"/>
      <c r="K267" s="386"/>
      <c r="L267" s="386"/>
      <c r="M267" s="386"/>
      <c r="N267" s="386"/>
      <c r="O267" s="386"/>
      <c r="P267" s="386"/>
      <c r="Q267" s="386"/>
      <c r="R267" s="386"/>
      <c r="S267" s="386"/>
      <c r="T267" s="386"/>
      <c r="U267" s="386"/>
      <c r="V267" s="386"/>
      <c r="W267" s="386"/>
      <c r="X267" s="386"/>
      <c r="Y267" s="386"/>
      <c r="Z267" s="386"/>
      <c r="AA267" s="386"/>
      <c r="AB267" s="386"/>
      <c r="AC267" s="386"/>
      <c r="AD267" s="386"/>
      <c r="AE267" s="386"/>
      <c r="AF267" s="386"/>
      <c r="AG267" s="386"/>
      <c r="AH267" s="386"/>
      <c r="AI267" s="386"/>
      <c r="AJ267" s="386"/>
      <c r="AK267" s="386"/>
      <c r="AL267" s="386"/>
      <c r="AM267" s="386"/>
      <c r="AN267" s="386"/>
      <c r="AO267" s="386"/>
      <c r="AP267" s="386"/>
      <c r="AQ267" s="386"/>
      <c r="AR267" s="386"/>
      <c r="AS267" s="386"/>
      <c r="AT267" s="386"/>
      <c r="AU267" s="386"/>
      <c r="AV267" s="386"/>
      <c r="AW267" s="386"/>
      <c r="AX267" s="386"/>
      <c r="AY267" s="386"/>
      <c r="AZ267" s="386"/>
      <c r="BA267" s="386"/>
      <c r="BB267" s="386"/>
      <c r="BC267" s="386"/>
      <c r="BD267" s="386"/>
      <c r="BE267" s="386"/>
      <c r="BF267" s="386"/>
      <c r="BG267" s="386"/>
      <c r="BH267" s="386"/>
      <c r="BI267" s="386"/>
      <c r="BJ267" s="386"/>
      <c r="BK267" s="386"/>
      <c r="BL267" s="386"/>
      <c r="BM267" s="386"/>
      <c r="BN267" s="386"/>
      <c r="BO267" s="386"/>
      <c r="BP267" s="386"/>
      <c r="BQ267" s="386"/>
      <c r="BR267" s="386"/>
      <c r="BS267" s="386"/>
      <c r="BT267" s="387"/>
    </row>
    <row r="268" spans="1:72" ht="19.5" customHeight="1" x14ac:dyDescent="0.25">
      <c r="A268" s="90"/>
      <c r="B268" s="90"/>
      <c r="C268" s="90"/>
      <c r="D268" s="386"/>
      <c r="E268" s="386"/>
      <c r="F268" s="386"/>
      <c r="G268" s="386"/>
      <c r="H268" s="386"/>
      <c r="I268" s="386"/>
      <c r="J268" s="386"/>
      <c r="K268" s="386"/>
      <c r="L268" s="386"/>
      <c r="M268" s="386"/>
      <c r="N268" s="386"/>
      <c r="O268" s="386"/>
      <c r="P268" s="386"/>
      <c r="Q268" s="386"/>
      <c r="R268" s="386"/>
      <c r="S268" s="386"/>
      <c r="T268" s="386"/>
      <c r="U268" s="386"/>
      <c r="V268" s="386"/>
      <c r="W268" s="386"/>
      <c r="X268" s="386"/>
      <c r="Y268" s="386"/>
      <c r="Z268" s="386"/>
      <c r="AA268" s="386"/>
      <c r="AB268" s="386"/>
      <c r="AC268" s="386"/>
      <c r="AD268" s="386"/>
      <c r="AE268" s="386"/>
      <c r="AF268" s="386"/>
      <c r="AG268" s="386"/>
      <c r="AH268" s="386"/>
      <c r="AI268" s="386"/>
      <c r="AJ268" s="386"/>
      <c r="AK268" s="386"/>
      <c r="AL268" s="386"/>
      <c r="AM268" s="386"/>
      <c r="AN268" s="386"/>
      <c r="AO268" s="386"/>
      <c r="AP268" s="386"/>
      <c r="AQ268" s="386"/>
      <c r="AR268" s="386"/>
      <c r="AS268" s="386"/>
      <c r="AT268" s="386"/>
      <c r="AU268" s="386"/>
      <c r="AV268" s="386"/>
      <c r="AW268" s="386"/>
      <c r="AX268" s="386"/>
      <c r="AY268" s="386"/>
      <c r="AZ268" s="386"/>
      <c r="BA268" s="386"/>
      <c r="BB268" s="386"/>
      <c r="BC268" s="386"/>
      <c r="BD268" s="386"/>
      <c r="BE268" s="386"/>
      <c r="BF268" s="386"/>
      <c r="BG268" s="386"/>
      <c r="BH268" s="386"/>
      <c r="BI268" s="386"/>
      <c r="BJ268" s="386"/>
      <c r="BK268" s="386"/>
      <c r="BL268" s="386"/>
      <c r="BM268" s="386"/>
      <c r="BN268" s="386"/>
      <c r="BO268" s="386"/>
      <c r="BP268" s="386"/>
      <c r="BQ268" s="386"/>
      <c r="BR268" s="386"/>
      <c r="BS268" s="386"/>
      <c r="BT268" s="387"/>
    </row>
    <row r="269" spans="1:72" ht="19.5" customHeight="1" x14ac:dyDescent="0.25">
      <c r="A269" s="90"/>
      <c r="B269" s="90"/>
      <c r="C269" s="90"/>
      <c r="D269" s="386"/>
      <c r="E269" s="386"/>
      <c r="F269" s="386"/>
      <c r="G269" s="386"/>
      <c r="H269" s="386"/>
      <c r="I269" s="386"/>
      <c r="J269" s="386"/>
      <c r="K269" s="386"/>
      <c r="L269" s="386"/>
      <c r="M269" s="386"/>
      <c r="N269" s="386"/>
      <c r="O269" s="386"/>
      <c r="P269" s="386"/>
      <c r="Q269" s="386"/>
      <c r="R269" s="386"/>
      <c r="S269" s="386"/>
      <c r="T269" s="386"/>
      <c r="U269" s="386"/>
      <c r="V269" s="386"/>
      <c r="W269" s="386"/>
      <c r="X269" s="386"/>
      <c r="Y269" s="386"/>
      <c r="Z269" s="386"/>
      <c r="AA269" s="386"/>
      <c r="AB269" s="386"/>
      <c r="AC269" s="386"/>
      <c r="AD269" s="386"/>
      <c r="AE269" s="386"/>
      <c r="AF269" s="386"/>
      <c r="AG269" s="386"/>
      <c r="AH269" s="386"/>
      <c r="AI269" s="386"/>
      <c r="AJ269" s="386"/>
      <c r="AK269" s="386"/>
      <c r="AL269" s="386"/>
      <c r="AM269" s="386"/>
      <c r="AN269" s="386"/>
      <c r="AO269" s="386"/>
      <c r="AP269" s="386"/>
      <c r="AQ269" s="386"/>
      <c r="AR269" s="386"/>
      <c r="AS269" s="386"/>
      <c r="AT269" s="386"/>
      <c r="AU269" s="386"/>
      <c r="AV269" s="386"/>
      <c r="AW269" s="386"/>
      <c r="AX269" s="386"/>
      <c r="AY269" s="386"/>
      <c r="AZ269" s="386"/>
      <c r="BA269" s="386"/>
      <c r="BB269" s="386"/>
      <c r="BC269" s="386"/>
      <c r="BD269" s="386"/>
      <c r="BE269" s="386"/>
      <c r="BF269" s="386"/>
      <c r="BG269" s="386"/>
      <c r="BH269" s="386"/>
      <c r="BI269" s="386"/>
      <c r="BJ269" s="386"/>
      <c r="BK269" s="386"/>
      <c r="BL269" s="386"/>
      <c r="BM269" s="386"/>
      <c r="BN269" s="386"/>
      <c r="BO269" s="386"/>
      <c r="BP269" s="386"/>
      <c r="BQ269" s="386"/>
      <c r="BR269" s="386"/>
      <c r="BS269" s="386"/>
      <c r="BT269" s="387"/>
    </row>
    <row r="270" spans="1:72" ht="19.5" customHeight="1" x14ac:dyDescent="0.25">
      <c r="A270" s="90"/>
      <c r="B270" s="90"/>
      <c r="C270" s="90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386"/>
      <c r="O270" s="386"/>
      <c r="P270" s="386"/>
      <c r="Q270" s="386"/>
      <c r="R270" s="386"/>
      <c r="S270" s="386"/>
      <c r="T270" s="386"/>
      <c r="U270" s="386"/>
      <c r="V270" s="386"/>
      <c r="W270" s="386"/>
      <c r="X270" s="386"/>
      <c r="Y270" s="386"/>
      <c r="Z270" s="386"/>
      <c r="AA270" s="386"/>
      <c r="AB270" s="386"/>
      <c r="AC270" s="386"/>
      <c r="AD270" s="386"/>
      <c r="AE270" s="386"/>
      <c r="AF270" s="386"/>
      <c r="AG270" s="386"/>
      <c r="AH270" s="386"/>
      <c r="AI270" s="386"/>
      <c r="AJ270" s="386"/>
      <c r="AK270" s="386"/>
      <c r="AL270" s="386"/>
      <c r="AM270" s="386"/>
      <c r="AN270" s="386"/>
      <c r="AO270" s="386"/>
      <c r="AP270" s="386"/>
      <c r="AQ270" s="386"/>
      <c r="AR270" s="386"/>
      <c r="AS270" s="386"/>
      <c r="AT270" s="386"/>
      <c r="AU270" s="386"/>
      <c r="AV270" s="386"/>
      <c r="AW270" s="386"/>
      <c r="AX270" s="386"/>
      <c r="AY270" s="386"/>
      <c r="AZ270" s="386"/>
      <c r="BA270" s="386"/>
      <c r="BB270" s="386"/>
      <c r="BC270" s="386"/>
      <c r="BD270" s="386"/>
      <c r="BE270" s="386"/>
      <c r="BF270" s="386"/>
      <c r="BG270" s="386"/>
      <c r="BH270" s="386"/>
      <c r="BI270" s="386"/>
      <c r="BJ270" s="386"/>
      <c r="BK270" s="386"/>
      <c r="BL270" s="386"/>
      <c r="BM270" s="386"/>
      <c r="BN270" s="386"/>
      <c r="BO270" s="386"/>
      <c r="BP270" s="386"/>
      <c r="BQ270" s="386"/>
      <c r="BR270" s="386"/>
      <c r="BS270" s="386"/>
      <c r="BT270" s="387"/>
    </row>
    <row r="271" spans="1:72" ht="19.5" customHeight="1" x14ac:dyDescent="0.25">
      <c r="A271" s="90"/>
      <c r="B271" s="90"/>
      <c r="C271" s="90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6"/>
      <c r="P271" s="386"/>
      <c r="Q271" s="386"/>
      <c r="R271" s="386"/>
      <c r="S271" s="386"/>
      <c r="T271" s="386"/>
      <c r="U271" s="386"/>
      <c r="V271" s="386"/>
      <c r="W271" s="386"/>
      <c r="X271" s="386"/>
      <c r="Y271" s="386"/>
      <c r="Z271" s="386"/>
      <c r="AA271" s="386"/>
      <c r="AB271" s="386"/>
      <c r="AC271" s="386"/>
      <c r="AD271" s="386"/>
      <c r="AE271" s="386"/>
      <c r="AF271" s="386"/>
      <c r="AG271" s="386"/>
      <c r="AH271" s="386"/>
      <c r="AI271" s="386"/>
      <c r="AJ271" s="386"/>
      <c r="AK271" s="386"/>
      <c r="AL271" s="386"/>
      <c r="AM271" s="386"/>
      <c r="AN271" s="386"/>
      <c r="AO271" s="386"/>
      <c r="AP271" s="386"/>
      <c r="AQ271" s="386"/>
      <c r="AR271" s="386"/>
      <c r="AS271" s="386"/>
      <c r="AT271" s="386"/>
      <c r="AU271" s="386"/>
      <c r="AV271" s="386"/>
      <c r="AW271" s="386"/>
      <c r="AX271" s="386"/>
      <c r="AY271" s="386"/>
      <c r="AZ271" s="386"/>
      <c r="BA271" s="386"/>
      <c r="BB271" s="386"/>
      <c r="BC271" s="386"/>
      <c r="BD271" s="386"/>
      <c r="BE271" s="386"/>
      <c r="BF271" s="386"/>
      <c r="BG271" s="386"/>
      <c r="BH271" s="386"/>
      <c r="BI271" s="386"/>
      <c r="BJ271" s="386"/>
      <c r="BK271" s="386"/>
      <c r="BL271" s="386"/>
      <c r="BM271" s="386"/>
      <c r="BN271" s="386"/>
      <c r="BO271" s="386"/>
      <c r="BP271" s="386"/>
      <c r="BQ271" s="386"/>
      <c r="BR271" s="386"/>
      <c r="BS271" s="386"/>
      <c r="BT271" s="387"/>
    </row>
    <row r="272" spans="1:72" ht="19.5" customHeight="1" x14ac:dyDescent="0.25">
      <c r="A272" s="90"/>
      <c r="B272" s="90"/>
      <c r="C272" s="90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  <c r="X272" s="386"/>
      <c r="Y272" s="386"/>
      <c r="Z272" s="386"/>
      <c r="AA272" s="386"/>
      <c r="AB272" s="386"/>
      <c r="AC272" s="386"/>
      <c r="AD272" s="386"/>
      <c r="AE272" s="386"/>
      <c r="AF272" s="386"/>
      <c r="AG272" s="386"/>
      <c r="AH272" s="386"/>
      <c r="AI272" s="386"/>
      <c r="AJ272" s="386"/>
      <c r="AK272" s="386"/>
      <c r="AL272" s="386"/>
      <c r="AM272" s="386"/>
      <c r="AN272" s="386"/>
      <c r="AO272" s="386"/>
      <c r="AP272" s="386"/>
      <c r="AQ272" s="386"/>
      <c r="AR272" s="386"/>
      <c r="AS272" s="386"/>
      <c r="AT272" s="386"/>
      <c r="AU272" s="386"/>
      <c r="AV272" s="386"/>
      <c r="AW272" s="386"/>
      <c r="AX272" s="386"/>
      <c r="AY272" s="386"/>
      <c r="AZ272" s="386"/>
      <c r="BA272" s="386"/>
      <c r="BB272" s="386"/>
      <c r="BC272" s="386"/>
      <c r="BD272" s="386"/>
      <c r="BE272" s="386"/>
      <c r="BF272" s="386"/>
      <c r="BG272" s="386"/>
      <c r="BH272" s="386"/>
      <c r="BI272" s="386"/>
      <c r="BJ272" s="386"/>
      <c r="BK272" s="386"/>
      <c r="BL272" s="386"/>
      <c r="BM272" s="386"/>
      <c r="BN272" s="386"/>
      <c r="BO272" s="386"/>
      <c r="BP272" s="386"/>
      <c r="BQ272" s="386"/>
      <c r="BR272" s="386"/>
      <c r="BS272" s="386"/>
      <c r="BT272" s="387"/>
    </row>
    <row r="273" spans="1:72" ht="19.5" customHeight="1" x14ac:dyDescent="0.25">
      <c r="A273" s="90"/>
      <c r="B273" s="90"/>
      <c r="C273" s="90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86"/>
      <c r="AB273" s="386"/>
      <c r="AC273" s="386"/>
      <c r="AD273" s="386"/>
      <c r="AE273" s="386"/>
      <c r="AF273" s="386"/>
      <c r="AG273" s="386"/>
      <c r="AH273" s="386"/>
      <c r="AI273" s="386"/>
      <c r="AJ273" s="386"/>
      <c r="AK273" s="386"/>
      <c r="AL273" s="386"/>
      <c r="AM273" s="386"/>
      <c r="AN273" s="386"/>
      <c r="AO273" s="386"/>
      <c r="AP273" s="386"/>
      <c r="AQ273" s="386"/>
      <c r="AR273" s="386"/>
      <c r="AS273" s="386"/>
      <c r="AT273" s="386"/>
      <c r="AU273" s="386"/>
      <c r="AV273" s="386"/>
      <c r="AW273" s="386"/>
      <c r="AX273" s="386"/>
      <c r="AY273" s="386"/>
      <c r="AZ273" s="386"/>
      <c r="BA273" s="386"/>
      <c r="BB273" s="386"/>
      <c r="BC273" s="386"/>
      <c r="BD273" s="386"/>
      <c r="BE273" s="386"/>
      <c r="BF273" s="386"/>
      <c r="BG273" s="386"/>
      <c r="BH273" s="386"/>
      <c r="BI273" s="386"/>
      <c r="BJ273" s="386"/>
      <c r="BK273" s="386"/>
      <c r="BL273" s="386"/>
      <c r="BM273" s="386"/>
      <c r="BN273" s="386"/>
      <c r="BO273" s="386"/>
      <c r="BP273" s="386"/>
      <c r="BQ273" s="386"/>
      <c r="BR273" s="386"/>
      <c r="BS273" s="386"/>
      <c r="BT273" s="387"/>
    </row>
    <row r="274" spans="1:72" ht="19.5" customHeight="1" x14ac:dyDescent="0.25">
      <c r="A274" s="90"/>
      <c r="B274" s="90"/>
      <c r="C274" s="90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86"/>
      <c r="AB274" s="386"/>
      <c r="AC274" s="386"/>
      <c r="AD274" s="386"/>
      <c r="AE274" s="386"/>
      <c r="AF274" s="386"/>
      <c r="AG274" s="386"/>
      <c r="AH274" s="386"/>
      <c r="AI274" s="386"/>
      <c r="AJ274" s="386"/>
      <c r="AK274" s="386"/>
      <c r="AL274" s="386"/>
      <c r="AM274" s="386"/>
      <c r="AN274" s="386"/>
      <c r="AO274" s="386"/>
      <c r="AP274" s="386"/>
      <c r="AQ274" s="386"/>
      <c r="AR274" s="386"/>
      <c r="AS274" s="386"/>
      <c r="AT274" s="386"/>
      <c r="AU274" s="386"/>
      <c r="AV274" s="386"/>
      <c r="AW274" s="386"/>
      <c r="AX274" s="386"/>
      <c r="AY274" s="386"/>
      <c r="AZ274" s="386"/>
      <c r="BA274" s="386"/>
      <c r="BB274" s="386"/>
      <c r="BC274" s="386"/>
      <c r="BD274" s="386"/>
      <c r="BE274" s="386"/>
      <c r="BF274" s="386"/>
      <c r="BG274" s="386"/>
      <c r="BH274" s="386"/>
      <c r="BI274" s="386"/>
      <c r="BJ274" s="386"/>
      <c r="BK274" s="386"/>
      <c r="BL274" s="386"/>
      <c r="BM274" s="386"/>
      <c r="BN274" s="386"/>
      <c r="BO274" s="386"/>
      <c r="BP274" s="386"/>
      <c r="BQ274" s="386"/>
      <c r="BR274" s="386"/>
      <c r="BS274" s="386"/>
      <c r="BT274" s="387"/>
    </row>
    <row r="275" spans="1:72" ht="19.5" customHeight="1" x14ac:dyDescent="0.25">
      <c r="A275" s="90"/>
      <c r="B275" s="90"/>
      <c r="C275" s="90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386"/>
      <c r="O275" s="386"/>
      <c r="P275" s="386"/>
      <c r="Q275" s="386"/>
      <c r="R275" s="386"/>
      <c r="S275" s="386"/>
      <c r="T275" s="386"/>
      <c r="U275" s="386"/>
      <c r="V275" s="386"/>
      <c r="W275" s="386"/>
      <c r="X275" s="386"/>
      <c r="Y275" s="386"/>
      <c r="Z275" s="386"/>
      <c r="AA275" s="386"/>
      <c r="AB275" s="386"/>
      <c r="AC275" s="386"/>
      <c r="AD275" s="386"/>
      <c r="AE275" s="386"/>
      <c r="AF275" s="386"/>
      <c r="AG275" s="386"/>
      <c r="AH275" s="386"/>
      <c r="AI275" s="386"/>
      <c r="AJ275" s="386"/>
      <c r="AK275" s="386"/>
      <c r="AL275" s="386"/>
      <c r="AM275" s="386"/>
      <c r="AN275" s="386"/>
      <c r="AO275" s="386"/>
      <c r="AP275" s="386"/>
      <c r="AQ275" s="386"/>
      <c r="AR275" s="386"/>
      <c r="AS275" s="386"/>
      <c r="AT275" s="386"/>
      <c r="AU275" s="386"/>
      <c r="AV275" s="386"/>
      <c r="AW275" s="386"/>
      <c r="AX275" s="386"/>
      <c r="AY275" s="386"/>
      <c r="AZ275" s="386"/>
      <c r="BA275" s="386"/>
      <c r="BB275" s="386"/>
      <c r="BC275" s="386"/>
      <c r="BD275" s="386"/>
      <c r="BE275" s="386"/>
      <c r="BF275" s="386"/>
      <c r="BG275" s="386"/>
      <c r="BH275" s="386"/>
      <c r="BI275" s="386"/>
      <c r="BJ275" s="386"/>
      <c r="BK275" s="386"/>
      <c r="BL275" s="386"/>
      <c r="BM275" s="386"/>
      <c r="BN275" s="386"/>
      <c r="BO275" s="386"/>
      <c r="BP275" s="386"/>
      <c r="BQ275" s="386"/>
      <c r="BR275" s="386"/>
      <c r="BS275" s="386"/>
      <c r="BT275" s="387"/>
    </row>
    <row r="276" spans="1:72" ht="19.5" customHeight="1" x14ac:dyDescent="0.25">
      <c r="A276" s="90"/>
      <c r="B276" s="90"/>
      <c r="C276" s="90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386"/>
      <c r="AA276" s="386"/>
      <c r="AB276" s="386"/>
      <c r="AC276" s="386"/>
      <c r="AD276" s="386"/>
      <c r="AE276" s="386"/>
      <c r="AF276" s="386"/>
      <c r="AG276" s="386"/>
      <c r="AH276" s="386"/>
      <c r="AI276" s="386"/>
      <c r="AJ276" s="386"/>
      <c r="AK276" s="386"/>
      <c r="AL276" s="386"/>
      <c r="AM276" s="386"/>
      <c r="AN276" s="386"/>
      <c r="AO276" s="386"/>
      <c r="AP276" s="386"/>
      <c r="AQ276" s="386"/>
      <c r="AR276" s="386"/>
      <c r="AS276" s="386"/>
      <c r="AT276" s="386"/>
      <c r="AU276" s="386"/>
      <c r="AV276" s="386"/>
      <c r="AW276" s="386"/>
      <c r="AX276" s="386"/>
      <c r="AY276" s="386"/>
      <c r="AZ276" s="386"/>
      <c r="BA276" s="386"/>
      <c r="BB276" s="386"/>
      <c r="BC276" s="386"/>
      <c r="BD276" s="386"/>
      <c r="BE276" s="386"/>
      <c r="BF276" s="386"/>
      <c r="BG276" s="386"/>
      <c r="BH276" s="386"/>
      <c r="BI276" s="386"/>
      <c r="BJ276" s="386"/>
      <c r="BK276" s="386"/>
      <c r="BL276" s="386"/>
      <c r="BM276" s="386"/>
      <c r="BN276" s="386"/>
      <c r="BO276" s="386"/>
      <c r="BP276" s="386"/>
      <c r="BQ276" s="386"/>
      <c r="BR276" s="386"/>
      <c r="BS276" s="386"/>
      <c r="BT276" s="387"/>
    </row>
    <row r="277" spans="1:72" ht="19.5" customHeight="1" x14ac:dyDescent="0.25">
      <c r="A277" s="90"/>
      <c r="B277" s="90"/>
      <c r="C277" s="90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6"/>
      <c r="P277" s="386"/>
      <c r="Q277" s="386"/>
      <c r="R277" s="386"/>
      <c r="S277" s="386"/>
      <c r="T277" s="386"/>
      <c r="U277" s="386"/>
      <c r="V277" s="386"/>
      <c r="W277" s="386"/>
      <c r="X277" s="386"/>
      <c r="Y277" s="386"/>
      <c r="Z277" s="386"/>
      <c r="AA277" s="386"/>
      <c r="AB277" s="386"/>
      <c r="AC277" s="386"/>
      <c r="AD277" s="386"/>
      <c r="AE277" s="386"/>
      <c r="AF277" s="386"/>
      <c r="AG277" s="386"/>
      <c r="AH277" s="386"/>
      <c r="AI277" s="386"/>
      <c r="AJ277" s="386"/>
      <c r="AK277" s="386"/>
      <c r="AL277" s="386"/>
      <c r="AM277" s="386"/>
      <c r="AN277" s="386"/>
      <c r="AO277" s="386"/>
      <c r="AP277" s="386"/>
      <c r="AQ277" s="386"/>
      <c r="AR277" s="386"/>
      <c r="AS277" s="386"/>
      <c r="AT277" s="386"/>
      <c r="AU277" s="386"/>
      <c r="AV277" s="386"/>
      <c r="AW277" s="386"/>
      <c r="AX277" s="386"/>
      <c r="AY277" s="386"/>
      <c r="AZ277" s="386"/>
      <c r="BA277" s="386"/>
      <c r="BB277" s="386"/>
      <c r="BC277" s="386"/>
      <c r="BD277" s="386"/>
      <c r="BE277" s="386"/>
      <c r="BF277" s="386"/>
      <c r="BG277" s="386"/>
      <c r="BH277" s="386"/>
      <c r="BI277" s="386"/>
      <c r="BJ277" s="386"/>
      <c r="BK277" s="386"/>
      <c r="BL277" s="386"/>
      <c r="BM277" s="386"/>
      <c r="BN277" s="386"/>
      <c r="BO277" s="386"/>
      <c r="BP277" s="386"/>
      <c r="BQ277" s="386"/>
      <c r="BR277" s="386"/>
      <c r="BS277" s="386"/>
      <c r="BT277" s="387"/>
    </row>
    <row r="278" spans="1:72" ht="19.5" customHeight="1" x14ac:dyDescent="0.25">
      <c r="A278" s="90"/>
      <c r="B278" s="90"/>
      <c r="C278" s="90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86"/>
      <c r="AB278" s="386"/>
      <c r="AC278" s="386"/>
      <c r="AD278" s="386"/>
      <c r="AE278" s="386"/>
      <c r="AF278" s="386"/>
      <c r="AG278" s="386"/>
      <c r="AH278" s="386"/>
      <c r="AI278" s="386"/>
      <c r="AJ278" s="386"/>
      <c r="AK278" s="386"/>
      <c r="AL278" s="386"/>
      <c r="AM278" s="386"/>
      <c r="AN278" s="386"/>
      <c r="AO278" s="386"/>
      <c r="AP278" s="386"/>
      <c r="AQ278" s="386"/>
      <c r="AR278" s="386"/>
      <c r="AS278" s="386"/>
      <c r="AT278" s="386"/>
      <c r="AU278" s="386"/>
      <c r="AV278" s="386"/>
      <c r="AW278" s="386"/>
      <c r="AX278" s="386"/>
      <c r="AY278" s="386"/>
      <c r="AZ278" s="386"/>
      <c r="BA278" s="386"/>
      <c r="BB278" s="386"/>
      <c r="BC278" s="386"/>
      <c r="BD278" s="386"/>
      <c r="BE278" s="386"/>
      <c r="BF278" s="386"/>
      <c r="BG278" s="386"/>
      <c r="BH278" s="386"/>
      <c r="BI278" s="386"/>
      <c r="BJ278" s="386"/>
      <c r="BK278" s="386"/>
      <c r="BL278" s="386"/>
      <c r="BM278" s="386"/>
      <c r="BN278" s="386"/>
      <c r="BO278" s="386"/>
      <c r="BP278" s="386"/>
      <c r="BQ278" s="386"/>
      <c r="BR278" s="386"/>
      <c r="BS278" s="386"/>
      <c r="BT278" s="387"/>
    </row>
    <row r="279" spans="1:72" ht="19.5" customHeight="1" x14ac:dyDescent="0.25">
      <c r="A279" s="90"/>
      <c r="B279" s="90"/>
      <c r="C279" s="90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86"/>
      <c r="AB279" s="386"/>
      <c r="AC279" s="386"/>
      <c r="AD279" s="386"/>
      <c r="AE279" s="386"/>
      <c r="AF279" s="386"/>
      <c r="AG279" s="386"/>
      <c r="AH279" s="386"/>
      <c r="AI279" s="386"/>
      <c r="AJ279" s="386"/>
      <c r="AK279" s="386"/>
      <c r="AL279" s="386"/>
      <c r="AM279" s="386"/>
      <c r="AN279" s="386"/>
      <c r="AO279" s="386"/>
      <c r="AP279" s="386"/>
      <c r="AQ279" s="386"/>
      <c r="AR279" s="386"/>
      <c r="AS279" s="386"/>
      <c r="AT279" s="386"/>
      <c r="AU279" s="386"/>
      <c r="AV279" s="386"/>
      <c r="AW279" s="386"/>
      <c r="AX279" s="386"/>
      <c r="AY279" s="386"/>
      <c r="AZ279" s="386"/>
      <c r="BA279" s="386"/>
      <c r="BB279" s="386"/>
      <c r="BC279" s="386"/>
      <c r="BD279" s="386"/>
      <c r="BE279" s="386"/>
      <c r="BF279" s="386"/>
      <c r="BG279" s="386"/>
      <c r="BH279" s="386"/>
      <c r="BI279" s="386"/>
      <c r="BJ279" s="386"/>
      <c r="BK279" s="386"/>
      <c r="BL279" s="386"/>
      <c r="BM279" s="386"/>
      <c r="BN279" s="386"/>
      <c r="BO279" s="386"/>
      <c r="BP279" s="386"/>
      <c r="BQ279" s="386"/>
      <c r="BR279" s="386"/>
      <c r="BS279" s="386"/>
      <c r="BT279" s="387"/>
    </row>
    <row r="280" spans="1:72" ht="19.5" customHeight="1" x14ac:dyDescent="0.25">
      <c r="A280" s="90"/>
      <c r="B280" s="90"/>
      <c r="C280" s="90"/>
      <c r="D280" s="386"/>
      <c r="E280" s="386"/>
      <c r="F280" s="386"/>
      <c r="G280" s="386"/>
      <c r="H280" s="386"/>
      <c r="I280" s="386"/>
      <c r="J280" s="386"/>
      <c r="K280" s="386"/>
      <c r="L280" s="386"/>
      <c r="M280" s="386"/>
      <c r="N280" s="386"/>
      <c r="O280" s="386"/>
      <c r="P280" s="386"/>
      <c r="Q280" s="386"/>
      <c r="R280" s="386"/>
      <c r="S280" s="386"/>
      <c r="T280" s="386"/>
      <c r="U280" s="386"/>
      <c r="V280" s="386"/>
      <c r="W280" s="386"/>
      <c r="X280" s="386"/>
      <c r="Y280" s="386"/>
      <c r="Z280" s="386"/>
      <c r="AA280" s="386"/>
      <c r="AB280" s="386"/>
      <c r="AC280" s="386"/>
      <c r="AD280" s="386"/>
      <c r="AE280" s="386"/>
      <c r="AF280" s="386"/>
      <c r="AG280" s="386"/>
      <c r="AH280" s="386"/>
      <c r="AI280" s="386"/>
      <c r="AJ280" s="386"/>
      <c r="AK280" s="386"/>
      <c r="AL280" s="386"/>
      <c r="AM280" s="386"/>
      <c r="AN280" s="386"/>
      <c r="AO280" s="386"/>
      <c r="AP280" s="386"/>
      <c r="AQ280" s="386"/>
      <c r="AR280" s="386"/>
      <c r="AS280" s="386"/>
      <c r="AT280" s="386"/>
      <c r="AU280" s="386"/>
      <c r="AV280" s="386"/>
      <c r="AW280" s="386"/>
      <c r="AX280" s="386"/>
      <c r="AY280" s="386"/>
      <c r="AZ280" s="386"/>
      <c r="BA280" s="386"/>
      <c r="BB280" s="386"/>
      <c r="BC280" s="386"/>
      <c r="BD280" s="386"/>
      <c r="BE280" s="386"/>
      <c r="BF280" s="386"/>
      <c r="BG280" s="386"/>
      <c r="BH280" s="386"/>
      <c r="BI280" s="386"/>
      <c r="BJ280" s="386"/>
      <c r="BK280" s="386"/>
      <c r="BL280" s="386"/>
      <c r="BM280" s="386"/>
      <c r="BN280" s="386"/>
      <c r="BO280" s="386"/>
      <c r="BP280" s="386"/>
      <c r="BQ280" s="386"/>
      <c r="BR280" s="386"/>
      <c r="BS280" s="386"/>
      <c r="BT280" s="387"/>
    </row>
    <row r="281" spans="1:72" ht="19.5" customHeight="1" x14ac:dyDescent="0.25">
      <c r="A281" s="90"/>
      <c r="B281" s="90"/>
      <c r="C281" s="90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  <c r="X281" s="386"/>
      <c r="Y281" s="386"/>
      <c r="Z281" s="386"/>
      <c r="AA281" s="386"/>
      <c r="AB281" s="386"/>
      <c r="AC281" s="386"/>
      <c r="AD281" s="386"/>
      <c r="AE281" s="386"/>
      <c r="AF281" s="386"/>
      <c r="AG281" s="386"/>
      <c r="AH281" s="386"/>
      <c r="AI281" s="386"/>
      <c r="AJ281" s="386"/>
      <c r="AK281" s="386"/>
      <c r="AL281" s="386"/>
      <c r="AM281" s="386"/>
      <c r="AN281" s="386"/>
      <c r="AO281" s="386"/>
      <c r="AP281" s="386"/>
      <c r="AQ281" s="386"/>
      <c r="AR281" s="386"/>
      <c r="AS281" s="386"/>
      <c r="AT281" s="386"/>
      <c r="AU281" s="386"/>
      <c r="AV281" s="386"/>
      <c r="AW281" s="386"/>
      <c r="AX281" s="386"/>
      <c r="AY281" s="386"/>
      <c r="AZ281" s="386"/>
      <c r="BA281" s="386"/>
      <c r="BB281" s="386"/>
      <c r="BC281" s="386"/>
      <c r="BD281" s="386"/>
      <c r="BE281" s="386"/>
      <c r="BF281" s="386"/>
      <c r="BG281" s="386"/>
      <c r="BH281" s="386"/>
      <c r="BI281" s="386"/>
      <c r="BJ281" s="386"/>
      <c r="BK281" s="386"/>
      <c r="BL281" s="386"/>
      <c r="BM281" s="386"/>
      <c r="BN281" s="386"/>
      <c r="BO281" s="386"/>
      <c r="BP281" s="386"/>
      <c r="BQ281" s="386"/>
      <c r="BR281" s="386"/>
      <c r="BS281" s="386"/>
      <c r="BT281" s="387"/>
    </row>
    <row r="282" spans="1:72" ht="19.5" customHeight="1" x14ac:dyDescent="0.25">
      <c r="A282" s="90"/>
      <c r="B282" s="90"/>
      <c r="C282" s="90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386"/>
      <c r="AA282" s="386"/>
      <c r="AB282" s="386"/>
      <c r="AC282" s="386"/>
      <c r="AD282" s="386"/>
      <c r="AE282" s="386"/>
      <c r="AF282" s="386"/>
      <c r="AG282" s="386"/>
      <c r="AH282" s="386"/>
      <c r="AI282" s="386"/>
      <c r="AJ282" s="386"/>
      <c r="AK282" s="386"/>
      <c r="AL282" s="386"/>
      <c r="AM282" s="386"/>
      <c r="AN282" s="386"/>
      <c r="AO282" s="386"/>
      <c r="AP282" s="386"/>
      <c r="AQ282" s="386"/>
      <c r="AR282" s="386"/>
      <c r="AS282" s="386"/>
      <c r="AT282" s="386"/>
      <c r="AU282" s="386"/>
      <c r="AV282" s="386"/>
      <c r="AW282" s="386"/>
      <c r="AX282" s="386"/>
      <c r="AY282" s="386"/>
      <c r="AZ282" s="386"/>
      <c r="BA282" s="386"/>
      <c r="BB282" s="386"/>
      <c r="BC282" s="386"/>
      <c r="BD282" s="386"/>
      <c r="BE282" s="386"/>
      <c r="BF282" s="386"/>
      <c r="BG282" s="386"/>
      <c r="BH282" s="386"/>
      <c r="BI282" s="386"/>
      <c r="BJ282" s="386"/>
      <c r="BK282" s="386"/>
      <c r="BL282" s="386"/>
      <c r="BM282" s="386"/>
      <c r="BN282" s="386"/>
      <c r="BO282" s="386"/>
      <c r="BP282" s="386"/>
      <c r="BQ282" s="386"/>
      <c r="BR282" s="386"/>
      <c r="BS282" s="386"/>
      <c r="BT282" s="387"/>
    </row>
    <row r="283" spans="1:72" ht="19.5" customHeight="1" x14ac:dyDescent="0.25">
      <c r="A283" s="90"/>
      <c r="B283" s="90"/>
      <c r="C283" s="90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6"/>
      <c r="P283" s="386"/>
      <c r="Q283" s="386"/>
      <c r="R283" s="386"/>
      <c r="S283" s="386"/>
      <c r="T283" s="386"/>
      <c r="U283" s="386"/>
      <c r="V283" s="386"/>
      <c r="W283" s="386"/>
      <c r="X283" s="386"/>
      <c r="Y283" s="386"/>
      <c r="Z283" s="386"/>
      <c r="AA283" s="386"/>
      <c r="AB283" s="386"/>
      <c r="AC283" s="386"/>
      <c r="AD283" s="386"/>
      <c r="AE283" s="386"/>
      <c r="AF283" s="386"/>
      <c r="AG283" s="386"/>
      <c r="AH283" s="386"/>
      <c r="AI283" s="386"/>
      <c r="AJ283" s="386"/>
      <c r="AK283" s="386"/>
      <c r="AL283" s="386"/>
      <c r="AM283" s="386"/>
      <c r="AN283" s="386"/>
      <c r="AO283" s="386"/>
      <c r="AP283" s="386"/>
      <c r="AQ283" s="386"/>
      <c r="AR283" s="386"/>
      <c r="AS283" s="386"/>
      <c r="AT283" s="386"/>
      <c r="AU283" s="386"/>
      <c r="AV283" s="386"/>
      <c r="AW283" s="386"/>
      <c r="AX283" s="386"/>
      <c r="AY283" s="386"/>
      <c r="AZ283" s="386"/>
      <c r="BA283" s="386"/>
      <c r="BB283" s="386"/>
      <c r="BC283" s="386"/>
      <c r="BD283" s="386"/>
      <c r="BE283" s="386"/>
      <c r="BF283" s="386"/>
      <c r="BG283" s="386"/>
      <c r="BH283" s="386"/>
      <c r="BI283" s="386"/>
      <c r="BJ283" s="386"/>
      <c r="BK283" s="386"/>
      <c r="BL283" s="386"/>
      <c r="BM283" s="386"/>
      <c r="BN283" s="386"/>
      <c r="BO283" s="386"/>
      <c r="BP283" s="386"/>
      <c r="BQ283" s="386"/>
      <c r="BR283" s="386"/>
      <c r="BS283" s="386"/>
      <c r="BT283" s="387"/>
    </row>
    <row r="284" spans="1:72" ht="19.5" customHeight="1" x14ac:dyDescent="0.25">
      <c r="A284" s="90"/>
      <c r="B284" s="90"/>
      <c r="C284" s="90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  <c r="X284" s="386"/>
      <c r="Y284" s="386"/>
      <c r="Z284" s="386"/>
      <c r="AA284" s="386"/>
      <c r="AB284" s="386"/>
      <c r="AC284" s="386"/>
      <c r="AD284" s="386"/>
      <c r="AE284" s="386"/>
      <c r="AF284" s="386"/>
      <c r="AG284" s="386"/>
      <c r="AH284" s="386"/>
      <c r="AI284" s="386"/>
      <c r="AJ284" s="386"/>
      <c r="AK284" s="386"/>
      <c r="AL284" s="386"/>
      <c r="AM284" s="386"/>
      <c r="AN284" s="386"/>
      <c r="AO284" s="386"/>
      <c r="AP284" s="386"/>
      <c r="AQ284" s="386"/>
      <c r="AR284" s="386"/>
      <c r="AS284" s="386"/>
      <c r="AT284" s="386"/>
      <c r="AU284" s="386"/>
      <c r="AV284" s="386"/>
      <c r="AW284" s="386"/>
      <c r="AX284" s="386"/>
      <c r="AY284" s="386"/>
      <c r="AZ284" s="386"/>
      <c r="BA284" s="386"/>
      <c r="BB284" s="386"/>
      <c r="BC284" s="386"/>
      <c r="BD284" s="386"/>
      <c r="BE284" s="386"/>
      <c r="BF284" s="386"/>
      <c r="BG284" s="386"/>
      <c r="BH284" s="386"/>
      <c r="BI284" s="386"/>
      <c r="BJ284" s="386"/>
      <c r="BK284" s="386"/>
      <c r="BL284" s="386"/>
      <c r="BM284" s="386"/>
      <c r="BN284" s="386"/>
      <c r="BO284" s="386"/>
      <c r="BP284" s="386"/>
      <c r="BQ284" s="386"/>
      <c r="BR284" s="386"/>
      <c r="BS284" s="386"/>
      <c r="BT284" s="387"/>
    </row>
    <row r="285" spans="1:72" ht="19.5" customHeight="1" x14ac:dyDescent="0.25">
      <c r="A285" s="90"/>
      <c r="B285" s="90"/>
      <c r="C285" s="90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86"/>
      <c r="AB285" s="386"/>
      <c r="AC285" s="386"/>
      <c r="AD285" s="386"/>
      <c r="AE285" s="386"/>
      <c r="AF285" s="386"/>
      <c r="AG285" s="386"/>
      <c r="AH285" s="386"/>
      <c r="AI285" s="386"/>
      <c r="AJ285" s="386"/>
      <c r="AK285" s="386"/>
      <c r="AL285" s="386"/>
      <c r="AM285" s="386"/>
      <c r="AN285" s="386"/>
      <c r="AO285" s="386"/>
      <c r="AP285" s="386"/>
      <c r="AQ285" s="386"/>
      <c r="AR285" s="386"/>
      <c r="AS285" s="386"/>
      <c r="AT285" s="386"/>
      <c r="AU285" s="386"/>
      <c r="AV285" s="386"/>
      <c r="AW285" s="386"/>
      <c r="AX285" s="386"/>
      <c r="AY285" s="386"/>
      <c r="AZ285" s="386"/>
      <c r="BA285" s="386"/>
      <c r="BB285" s="386"/>
      <c r="BC285" s="386"/>
      <c r="BD285" s="386"/>
      <c r="BE285" s="386"/>
      <c r="BF285" s="386"/>
      <c r="BG285" s="386"/>
      <c r="BH285" s="386"/>
      <c r="BI285" s="386"/>
      <c r="BJ285" s="386"/>
      <c r="BK285" s="386"/>
      <c r="BL285" s="386"/>
      <c r="BM285" s="386"/>
      <c r="BN285" s="386"/>
      <c r="BO285" s="386"/>
      <c r="BP285" s="386"/>
      <c r="BQ285" s="386"/>
      <c r="BR285" s="386"/>
      <c r="BS285" s="386"/>
      <c r="BT285" s="387"/>
    </row>
    <row r="286" spans="1:72" ht="19.5" customHeight="1" x14ac:dyDescent="0.25">
      <c r="A286" s="90"/>
      <c r="B286" s="90"/>
      <c r="C286" s="90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86"/>
      <c r="AB286" s="386"/>
      <c r="AC286" s="386"/>
      <c r="AD286" s="386"/>
      <c r="AE286" s="386"/>
      <c r="AF286" s="386"/>
      <c r="AG286" s="386"/>
      <c r="AH286" s="386"/>
      <c r="AI286" s="386"/>
      <c r="AJ286" s="386"/>
      <c r="AK286" s="386"/>
      <c r="AL286" s="386"/>
      <c r="AM286" s="386"/>
      <c r="AN286" s="386"/>
      <c r="AO286" s="386"/>
      <c r="AP286" s="386"/>
      <c r="AQ286" s="386"/>
      <c r="AR286" s="386"/>
      <c r="AS286" s="386"/>
      <c r="AT286" s="386"/>
      <c r="AU286" s="386"/>
      <c r="AV286" s="386"/>
      <c r="AW286" s="386"/>
      <c r="AX286" s="386"/>
      <c r="AY286" s="386"/>
      <c r="AZ286" s="386"/>
      <c r="BA286" s="386"/>
      <c r="BB286" s="386"/>
      <c r="BC286" s="386"/>
      <c r="BD286" s="386"/>
      <c r="BE286" s="386"/>
      <c r="BF286" s="386"/>
      <c r="BG286" s="386"/>
      <c r="BH286" s="386"/>
      <c r="BI286" s="386"/>
      <c r="BJ286" s="386"/>
      <c r="BK286" s="386"/>
      <c r="BL286" s="386"/>
      <c r="BM286" s="386"/>
      <c r="BN286" s="386"/>
      <c r="BO286" s="386"/>
      <c r="BP286" s="386"/>
      <c r="BQ286" s="386"/>
      <c r="BR286" s="386"/>
      <c r="BS286" s="386"/>
      <c r="BT286" s="387"/>
    </row>
    <row r="287" spans="1:72" ht="19.5" customHeight="1" x14ac:dyDescent="0.25">
      <c r="A287" s="90"/>
      <c r="B287" s="90"/>
      <c r="C287" s="90"/>
      <c r="D287" s="386"/>
      <c r="E287" s="386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  <c r="X287" s="386"/>
      <c r="Y287" s="386"/>
      <c r="Z287" s="386"/>
      <c r="AA287" s="386"/>
      <c r="AB287" s="386"/>
      <c r="AC287" s="386"/>
      <c r="AD287" s="386"/>
      <c r="AE287" s="386"/>
      <c r="AF287" s="386"/>
      <c r="AG287" s="386"/>
      <c r="AH287" s="386"/>
      <c r="AI287" s="386"/>
      <c r="AJ287" s="386"/>
      <c r="AK287" s="386"/>
      <c r="AL287" s="386"/>
      <c r="AM287" s="386"/>
      <c r="AN287" s="386"/>
      <c r="AO287" s="386"/>
      <c r="AP287" s="386"/>
      <c r="AQ287" s="386"/>
      <c r="AR287" s="386"/>
      <c r="AS287" s="386"/>
      <c r="AT287" s="386"/>
      <c r="AU287" s="386"/>
      <c r="AV287" s="386"/>
      <c r="AW287" s="386"/>
      <c r="AX287" s="386"/>
      <c r="AY287" s="386"/>
      <c r="AZ287" s="386"/>
      <c r="BA287" s="386"/>
      <c r="BB287" s="386"/>
      <c r="BC287" s="386"/>
      <c r="BD287" s="386"/>
      <c r="BE287" s="386"/>
      <c r="BF287" s="386"/>
      <c r="BG287" s="386"/>
      <c r="BH287" s="386"/>
      <c r="BI287" s="386"/>
      <c r="BJ287" s="386"/>
      <c r="BK287" s="386"/>
      <c r="BL287" s="386"/>
      <c r="BM287" s="386"/>
      <c r="BN287" s="386"/>
      <c r="BO287" s="386"/>
      <c r="BP287" s="386"/>
      <c r="BQ287" s="386"/>
      <c r="BR287" s="386"/>
      <c r="BS287" s="386"/>
      <c r="BT287" s="387"/>
    </row>
    <row r="288" spans="1:72" ht="19.5" customHeight="1" x14ac:dyDescent="0.25">
      <c r="A288" s="90"/>
      <c r="B288" s="90"/>
      <c r="C288" s="90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386"/>
      <c r="AA288" s="386"/>
      <c r="AB288" s="386"/>
      <c r="AC288" s="386"/>
      <c r="AD288" s="386"/>
      <c r="AE288" s="386"/>
      <c r="AF288" s="386"/>
      <c r="AG288" s="386"/>
      <c r="AH288" s="386"/>
      <c r="AI288" s="386"/>
      <c r="AJ288" s="386"/>
      <c r="AK288" s="386"/>
      <c r="AL288" s="386"/>
      <c r="AM288" s="386"/>
      <c r="AN288" s="386"/>
      <c r="AO288" s="386"/>
      <c r="AP288" s="386"/>
      <c r="AQ288" s="386"/>
      <c r="AR288" s="386"/>
      <c r="AS288" s="386"/>
      <c r="AT288" s="386"/>
      <c r="AU288" s="386"/>
      <c r="AV288" s="386"/>
      <c r="AW288" s="386"/>
      <c r="AX288" s="386"/>
      <c r="AY288" s="386"/>
      <c r="AZ288" s="386"/>
      <c r="BA288" s="386"/>
      <c r="BB288" s="386"/>
      <c r="BC288" s="386"/>
      <c r="BD288" s="386"/>
      <c r="BE288" s="386"/>
      <c r="BF288" s="386"/>
      <c r="BG288" s="386"/>
      <c r="BH288" s="386"/>
      <c r="BI288" s="386"/>
      <c r="BJ288" s="386"/>
      <c r="BK288" s="386"/>
      <c r="BL288" s="386"/>
      <c r="BM288" s="386"/>
      <c r="BN288" s="386"/>
      <c r="BO288" s="386"/>
      <c r="BP288" s="386"/>
      <c r="BQ288" s="386"/>
      <c r="BR288" s="386"/>
      <c r="BS288" s="386"/>
      <c r="BT288" s="387"/>
    </row>
    <row r="289" spans="1:72" ht="19.5" customHeight="1" x14ac:dyDescent="0.25">
      <c r="A289" s="90"/>
      <c r="B289" s="90"/>
      <c r="C289" s="90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6"/>
      <c r="O289" s="386"/>
      <c r="P289" s="386"/>
      <c r="Q289" s="386"/>
      <c r="R289" s="386"/>
      <c r="S289" s="386"/>
      <c r="T289" s="386"/>
      <c r="U289" s="386"/>
      <c r="V289" s="386"/>
      <c r="W289" s="386"/>
      <c r="X289" s="386"/>
      <c r="Y289" s="386"/>
      <c r="Z289" s="386"/>
      <c r="AA289" s="386"/>
      <c r="AB289" s="386"/>
      <c r="AC289" s="386"/>
      <c r="AD289" s="386"/>
      <c r="AE289" s="386"/>
      <c r="AF289" s="386"/>
      <c r="AG289" s="386"/>
      <c r="AH289" s="386"/>
      <c r="AI289" s="386"/>
      <c r="AJ289" s="386"/>
      <c r="AK289" s="386"/>
      <c r="AL289" s="386"/>
      <c r="AM289" s="386"/>
      <c r="AN289" s="386"/>
      <c r="AO289" s="386"/>
      <c r="AP289" s="386"/>
      <c r="AQ289" s="386"/>
      <c r="AR289" s="386"/>
      <c r="AS289" s="386"/>
      <c r="AT289" s="386"/>
      <c r="AU289" s="386"/>
      <c r="AV289" s="386"/>
      <c r="AW289" s="386"/>
      <c r="AX289" s="386"/>
      <c r="AY289" s="386"/>
      <c r="AZ289" s="386"/>
      <c r="BA289" s="386"/>
      <c r="BB289" s="386"/>
      <c r="BC289" s="386"/>
      <c r="BD289" s="386"/>
      <c r="BE289" s="386"/>
      <c r="BF289" s="386"/>
      <c r="BG289" s="386"/>
      <c r="BH289" s="386"/>
      <c r="BI289" s="386"/>
      <c r="BJ289" s="386"/>
      <c r="BK289" s="386"/>
      <c r="BL289" s="386"/>
      <c r="BM289" s="386"/>
      <c r="BN289" s="386"/>
      <c r="BO289" s="386"/>
      <c r="BP289" s="386"/>
      <c r="BQ289" s="386"/>
      <c r="BR289" s="386"/>
      <c r="BS289" s="386"/>
      <c r="BT289" s="387"/>
    </row>
    <row r="290" spans="1:72" ht="19.5" customHeight="1" x14ac:dyDescent="0.25">
      <c r="A290" s="90"/>
      <c r="B290" s="90"/>
      <c r="C290" s="90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  <c r="X290" s="386"/>
      <c r="Y290" s="386"/>
      <c r="Z290" s="386"/>
      <c r="AA290" s="386"/>
      <c r="AB290" s="386"/>
      <c r="AC290" s="386"/>
      <c r="AD290" s="386"/>
      <c r="AE290" s="386"/>
      <c r="AF290" s="386"/>
      <c r="AG290" s="386"/>
      <c r="AH290" s="386"/>
      <c r="AI290" s="386"/>
      <c r="AJ290" s="386"/>
      <c r="AK290" s="386"/>
      <c r="AL290" s="386"/>
      <c r="AM290" s="386"/>
      <c r="AN290" s="386"/>
      <c r="AO290" s="386"/>
      <c r="AP290" s="386"/>
      <c r="AQ290" s="386"/>
      <c r="AR290" s="386"/>
      <c r="AS290" s="386"/>
      <c r="AT290" s="386"/>
      <c r="AU290" s="386"/>
      <c r="AV290" s="386"/>
      <c r="AW290" s="386"/>
      <c r="AX290" s="386"/>
      <c r="AY290" s="386"/>
      <c r="AZ290" s="386"/>
      <c r="BA290" s="386"/>
      <c r="BB290" s="386"/>
      <c r="BC290" s="386"/>
      <c r="BD290" s="386"/>
      <c r="BE290" s="386"/>
      <c r="BF290" s="386"/>
      <c r="BG290" s="386"/>
      <c r="BH290" s="386"/>
      <c r="BI290" s="386"/>
      <c r="BJ290" s="386"/>
      <c r="BK290" s="386"/>
      <c r="BL290" s="386"/>
      <c r="BM290" s="386"/>
      <c r="BN290" s="386"/>
      <c r="BO290" s="386"/>
      <c r="BP290" s="386"/>
      <c r="BQ290" s="386"/>
      <c r="BR290" s="386"/>
      <c r="BS290" s="386"/>
      <c r="BT290" s="387"/>
    </row>
    <row r="291" spans="1:72" ht="19.5" customHeight="1" x14ac:dyDescent="0.25">
      <c r="A291" s="90"/>
      <c r="B291" s="90"/>
      <c r="C291" s="90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86"/>
      <c r="AA291" s="386"/>
      <c r="AB291" s="386"/>
      <c r="AC291" s="386"/>
      <c r="AD291" s="386"/>
      <c r="AE291" s="386"/>
      <c r="AF291" s="386"/>
      <c r="AG291" s="386"/>
      <c r="AH291" s="386"/>
      <c r="AI291" s="386"/>
      <c r="AJ291" s="386"/>
      <c r="AK291" s="386"/>
      <c r="AL291" s="386"/>
      <c r="AM291" s="386"/>
      <c r="AN291" s="386"/>
      <c r="AO291" s="386"/>
      <c r="AP291" s="386"/>
      <c r="AQ291" s="386"/>
      <c r="AR291" s="386"/>
      <c r="AS291" s="386"/>
      <c r="AT291" s="386"/>
      <c r="AU291" s="386"/>
      <c r="AV291" s="386"/>
      <c r="AW291" s="386"/>
      <c r="AX291" s="386"/>
      <c r="AY291" s="386"/>
      <c r="AZ291" s="386"/>
      <c r="BA291" s="386"/>
      <c r="BB291" s="386"/>
      <c r="BC291" s="386"/>
      <c r="BD291" s="386"/>
      <c r="BE291" s="386"/>
      <c r="BF291" s="386"/>
      <c r="BG291" s="386"/>
      <c r="BH291" s="386"/>
      <c r="BI291" s="386"/>
      <c r="BJ291" s="386"/>
      <c r="BK291" s="386"/>
      <c r="BL291" s="386"/>
      <c r="BM291" s="386"/>
      <c r="BN291" s="386"/>
      <c r="BO291" s="386"/>
      <c r="BP291" s="386"/>
      <c r="BQ291" s="386"/>
      <c r="BR291" s="386"/>
      <c r="BS291" s="386"/>
      <c r="BT291" s="387"/>
    </row>
    <row r="292" spans="1:72" ht="19.5" customHeight="1" x14ac:dyDescent="0.25">
      <c r="A292" s="90"/>
      <c r="B292" s="90"/>
      <c r="C292" s="90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86"/>
      <c r="AA292" s="386"/>
      <c r="AB292" s="386"/>
      <c r="AC292" s="386"/>
      <c r="AD292" s="386"/>
      <c r="AE292" s="386"/>
      <c r="AF292" s="386"/>
      <c r="AG292" s="386"/>
      <c r="AH292" s="386"/>
      <c r="AI292" s="386"/>
      <c r="AJ292" s="386"/>
      <c r="AK292" s="386"/>
      <c r="AL292" s="386"/>
      <c r="AM292" s="386"/>
      <c r="AN292" s="386"/>
      <c r="AO292" s="386"/>
      <c r="AP292" s="386"/>
      <c r="AQ292" s="386"/>
      <c r="AR292" s="386"/>
      <c r="AS292" s="386"/>
      <c r="AT292" s="386"/>
      <c r="AU292" s="386"/>
      <c r="AV292" s="386"/>
      <c r="AW292" s="386"/>
      <c r="AX292" s="386"/>
      <c r="AY292" s="386"/>
      <c r="AZ292" s="386"/>
      <c r="BA292" s="386"/>
      <c r="BB292" s="386"/>
      <c r="BC292" s="386"/>
      <c r="BD292" s="386"/>
      <c r="BE292" s="386"/>
      <c r="BF292" s="386"/>
      <c r="BG292" s="386"/>
      <c r="BH292" s="386"/>
      <c r="BI292" s="386"/>
      <c r="BJ292" s="386"/>
      <c r="BK292" s="386"/>
      <c r="BL292" s="386"/>
      <c r="BM292" s="386"/>
      <c r="BN292" s="386"/>
      <c r="BO292" s="386"/>
      <c r="BP292" s="386"/>
      <c r="BQ292" s="386"/>
      <c r="BR292" s="386"/>
      <c r="BS292" s="386"/>
      <c r="BT292" s="387"/>
    </row>
    <row r="293" spans="1:72" ht="19.5" customHeight="1" x14ac:dyDescent="0.25">
      <c r="A293" s="90"/>
      <c r="B293" s="90"/>
      <c r="C293" s="90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  <c r="X293" s="386"/>
      <c r="Y293" s="386"/>
      <c r="Z293" s="386"/>
      <c r="AA293" s="386"/>
      <c r="AB293" s="386"/>
      <c r="AC293" s="386"/>
      <c r="AD293" s="386"/>
      <c r="AE293" s="386"/>
      <c r="AF293" s="386"/>
      <c r="AG293" s="386"/>
      <c r="AH293" s="386"/>
      <c r="AI293" s="386"/>
      <c r="AJ293" s="386"/>
      <c r="AK293" s="386"/>
      <c r="AL293" s="386"/>
      <c r="AM293" s="386"/>
      <c r="AN293" s="386"/>
      <c r="AO293" s="386"/>
      <c r="AP293" s="386"/>
      <c r="AQ293" s="386"/>
      <c r="AR293" s="386"/>
      <c r="AS293" s="386"/>
      <c r="AT293" s="386"/>
      <c r="AU293" s="386"/>
      <c r="AV293" s="386"/>
      <c r="AW293" s="386"/>
      <c r="AX293" s="386"/>
      <c r="AY293" s="386"/>
      <c r="AZ293" s="386"/>
      <c r="BA293" s="386"/>
      <c r="BB293" s="386"/>
      <c r="BC293" s="386"/>
      <c r="BD293" s="386"/>
      <c r="BE293" s="386"/>
      <c r="BF293" s="386"/>
      <c r="BG293" s="386"/>
      <c r="BH293" s="386"/>
      <c r="BI293" s="386"/>
      <c r="BJ293" s="386"/>
      <c r="BK293" s="386"/>
      <c r="BL293" s="386"/>
      <c r="BM293" s="386"/>
      <c r="BN293" s="386"/>
      <c r="BO293" s="386"/>
      <c r="BP293" s="386"/>
      <c r="BQ293" s="386"/>
      <c r="BR293" s="386"/>
      <c r="BS293" s="386"/>
      <c r="BT293" s="387"/>
    </row>
    <row r="294" spans="1:72" ht="19.5" customHeight="1" x14ac:dyDescent="0.25">
      <c r="A294" s="90"/>
      <c r="B294" s="90"/>
      <c r="C294" s="90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86"/>
      <c r="AB294" s="386"/>
      <c r="AC294" s="386"/>
      <c r="AD294" s="386"/>
      <c r="AE294" s="386"/>
      <c r="AF294" s="386"/>
      <c r="AG294" s="386"/>
      <c r="AH294" s="386"/>
      <c r="AI294" s="386"/>
      <c r="AJ294" s="386"/>
      <c r="AK294" s="386"/>
      <c r="AL294" s="386"/>
      <c r="AM294" s="386"/>
      <c r="AN294" s="386"/>
      <c r="AO294" s="386"/>
      <c r="AP294" s="386"/>
      <c r="AQ294" s="386"/>
      <c r="AR294" s="386"/>
      <c r="AS294" s="386"/>
      <c r="AT294" s="386"/>
      <c r="AU294" s="386"/>
      <c r="AV294" s="386"/>
      <c r="AW294" s="386"/>
      <c r="AX294" s="386"/>
      <c r="AY294" s="386"/>
      <c r="AZ294" s="386"/>
      <c r="BA294" s="386"/>
      <c r="BB294" s="386"/>
      <c r="BC294" s="386"/>
      <c r="BD294" s="386"/>
      <c r="BE294" s="386"/>
      <c r="BF294" s="386"/>
      <c r="BG294" s="386"/>
      <c r="BH294" s="386"/>
      <c r="BI294" s="386"/>
      <c r="BJ294" s="386"/>
      <c r="BK294" s="386"/>
      <c r="BL294" s="386"/>
      <c r="BM294" s="386"/>
      <c r="BN294" s="386"/>
      <c r="BO294" s="386"/>
      <c r="BP294" s="386"/>
      <c r="BQ294" s="386"/>
      <c r="BR294" s="386"/>
      <c r="BS294" s="386"/>
      <c r="BT294" s="387"/>
    </row>
    <row r="295" spans="1:72" ht="19.5" customHeight="1" x14ac:dyDescent="0.25">
      <c r="A295" s="90"/>
      <c r="B295" s="90"/>
      <c r="C295" s="90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86"/>
      <c r="AB295" s="386"/>
      <c r="AC295" s="386"/>
      <c r="AD295" s="386"/>
      <c r="AE295" s="386"/>
      <c r="AF295" s="386"/>
      <c r="AG295" s="386"/>
      <c r="AH295" s="386"/>
      <c r="AI295" s="386"/>
      <c r="AJ295" s="386"/>
      <c r="AK295" s="386"/>
      <c r="AL295" s="386"/>
      <c r="AM295" s="386"/>
      <c r="AN295" s="386"/>
      <c r="AO295" s="386"/>
      <c r="AP295" s="386"/>
      <c r="AQ295" s="386"/>
      <c r="AR295" s="386"/>
      <c r="AS295" s="386"/>
      <c r="AT295" s="386"/>
      <c r="AU295" s="386"/>
      <c r="AV295" s="386"/>
      <c r="AW295" s="386"/>
      <c r="AX295" s="386"/>
      <c r="AY295" s="386"/>
      <c r="AZ295" s="386"/>
      <c r="BA295" s="386"/>
      <c r="BB295" s="386"/>
      <c r="BC295" s="386"/>
      <c r="BD295" s="386"/>
      <c r="BE295" s="386"/>
      <c r="BF295" s="386"/>
      <c r="BG295" s="386"/>
      <c r="BH295" s="386"/>
      <c r="BI295" s="386"/>
      <c r="BJ295" s="386"/>
      <c r="BK295" s="386"/>
      <c r="BL295" s="386"/>
      <c r="BM295" s="386"/>
      <c r="BN295" s="386"/>
      <c r="BO295" s="386"/>
      <c r="BP295" s="386"/>
      <c r="BQ295" s="386"/>
      <c r="BR295" s="386"/>
      <c r="BS295" s="386"/>
      <c r="BT295" s="387"/>
    </row>
    <row r="296" spans="1:72" ht="19.5" customHeight="1" x14ac:dyDescent="0.25">
      <c r="A296" s="90"/>
      <c r="B296" s="90"/>
      <c r="C296" s="90"/>
      <c r="D296" s="386"/>
      <c r="E296" s="386"/>
      <c r="F296" s="386"/>
      <c r="G296" s="386"/>
      <c r="H296" s="386"/>
      <c r="I296" s="386"/>
      <c r="J296" s="386"/>
      <c r="K296" s="386"/>
      <c r="L296" s="386"/>
      <c r="M296" s="386"/>
      <c r="N296" s="386"/>
      <c r="O296" s="386"/>
      <c r="P296" s="386"/>
      <c r="Q296" s="386"/>
      <c r="R296" s="386"/>
      <c r="S296" s="386"/>
      <c r="T296" s="386"/>
      <c r="U296" s="386"/>
      <c r="V296" s="386"/>
      <c r="W296" s="386"/>
      <c r="X296" s="386"/>
      <c r="Y296" s="386"/>
      <c r="Z296" s="386"/>
      <c r="AA296" s="386"/>
      <c r="AB296" s="386"/>
      <c r="AC296" s="386"/>
      <c r="AD296" s="386"/>
      <c r="AE296" s="386"/>
      <c r="AF296" s="386"/>
      <c r="AG296" s="386"/>
      <c r="AH296" s="386"/>
      <c r="AI296" s="386"/>
      <c r="AJ296" s="386"/>
      <c r="AK296" s="386"/>
      <c r="AL296" s="386"/>
      <c r="AM296" s="386"/>
      <c r="AN296" s="386"/>
      <c r="AO296" s="386"/>
      <c r="AP296" s="386"/>
      <c r="AQ296" s="386"/>
      <c r="AR296" s="386"/>
      <c r="AS296" s="386"/>
      <c r="AT296" s="386"/>
      <c r="AU296" s="386"/>
      <c r="AV296" s="386"/>
      <c r="AW296" s="386"/>
      <c r="AX296" s="386"/>
      <c r="AY296" s="386"/>
      <c r="AZ296" s="386"/>
      <c r="BA296" s="386"/>
      <c r="BB296" s="386"/>
      <c r="BC296" s="386"/>
      <c r="BD296" s="386"/>
      <c r="BE296" s="386"/>
      <c r="BF296" s="386"/>
      <c r="BG296" s="386"/>
      <c r="BH296" s="386"/>
      <c r="BI296" s="386"/>
      <c r="BJ296" s="386"/>
      <c r="BK296" s="386"/>
      <c r="BL296" s="386"/>
      <c r="BM296" s="386"/>
      <c r="BN296" s="386"/>
      <c r="BO296" s="386"/>
      <c r="BP296" s="386"/>
      <c r="BQ296" s="386"/>
      <c r="BR296" s="386"/>
      <c r="BS296" s="386"/>
      <c r="BT296" s="387"/>
    </row>
    <row r="297" spans="1:72" ht="19.5" customHeight="1" x14ac:dyDescent="0.25">
      <c r="A297" s="90"/>
      <c r="B297" s="90"/>
      <c r="C297" s="90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6"/>
      <c r="P297" s="386"/>
      <c r="Q297" s="386"/>
      <c r="R297" s="386"/>
      <c r="S297" s="386"/>
      <c r="T297" s="386"/>
      <c r="U297" s="386"/>
      <c r="V297" s="386"/>
      <c r="W297" s="386"/>
      <c r="X297" s="386"/>
      <c r="Y297" s="386"/>
      <c r="Z297" s="386"/>
      <c r="AA297" s="386"/>
      <c r="AB297" s="386"/>
      <c r="AC297" s="386"/>
      <c r="AD297" s="386"/>
      <c r="AE297" s="386"/>
      <c r="AF297" s="386"/>
      <c r="AG297" s="386"/>
      <c r="AH297" s="386"/>
      <c r="AI297" s="386"/>
      <c r="AJ297" s="386"/>
      <c r="AK297" s="386"/>
      <c r="AL297" s="386"/>
      <c r="AM297" s="386"/>
      <c r="AN297" s="386"/>
      <c r="AO297" s="386"/>
      <c r="AP297" s="386"/>
      <c r="AQ297" s="386"/>
      <c r="AR297" s="386"/>
      <c r="AS297" s="386"/>
      <c r="AT297" s="386"/>
      <c r="AU297" s="386"/>
      <c r="AV297" s="386"/>
      <c r="AW297" s="386"/>
      <c r="AX297" s="386"/>
      <c r="AY297" s="386"/>
      <c r="AZ297" s="386"/>
      <c r="BA297" s="386"/>
      <c r="BB297" s="386"/>
      <c r="BC297" s="386"/>
      <c r="BD297" s="386"/>
      <c r="BE297" s="386"/>
      <c r="BF297" s="386"/>
      <c r="BG297" s="386"/>
      <c r="BH297" s="386"/>
      <c r="BI297" s="386"/>
      <c r="BJ297" s="386"/>
      <c r="BK297" s="386"/>
      <c r="BL297" s="386"/>
      <c r="BM297" s="386"/>
      <c r="BN297" s="386"/>
      <c r="BO297" s="386"/>
      <c r="BP297" s="386"/>
      <c r="BQ297" s="386"/>
      <c r="BR297" s="386"/>
      <c r="BS297" s="386"/>
      <c r="BT297" s="387"/>
    </row>
    <row r="298" spans="1:72" ht="19.5" customHeight="1" x14ac:dyDescent="0.25">
      <c r="A298" s="90"/>
      <c r="B298" s="90"/>
      <c r="C298" s="90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  <c r="X298" s="386"/>
      <c r="Y298" s="386"/>
      <c r="Z298" s="386"/>
      <c r="AA298" s="386"/>
      <c r="AB298" s="386"/>
      <c r="AC298" s="386"/>
      <c r="AD298" s="386"/>
      <c r="AE298" s="386"/>
      <c r="AF298" s="386"/>
      <c r="AG298" s="386"/>
      <c r="AH298" s="386"/>
      <c r="AI298" s="386"/>
      <c r="AJ298" s="386"/>
      <c r="AK298" s="386"/>
      <c r="AL298" s="386"/>
      <c r="AM298" s="386"/>
      <c r="AN298" s="386"/>
      <c r="AO298" s="386"/>
      <c r="AP298" s="386"/>
      <c r="AQ298" s="386"/>
      <c r="AR298" s="386"/>
      <c r="AS298" s="386"/>
      <c r="AT298" s="386"/>
      <c r="AU298" s="386"/>
      <c r="AV298" s="386"/>
      <c r="AW298" s="386"/>
      <c r="AX298" s="386"/>
      <c r="AY298" s="386"/>
      <c r="AZ298" s="386"/>
      <c r="BA298" s="386"/>
      <c r="BB298" s="386"/>
      <c r="BC298" s="386"/>
      <c r="BD298" s="386"/>
      <c r="BE298" s="386"/>
      <c r="BF298" s="386"/>
      <c r="BG298" s="386"/>
      <c r="BH298" s="386"/>
      <c r="BI298" s="386"/>
      <c r="BJ298" s="386"/>
      <c r="BK298" s="386"/>
      <c r="BL298" s="386"/>
      <c r="BM298" s="386"/>
      <c r="BN298" s="386"/>
      <c r="BO298" s="386"/>
      <c r="BP298" s="386"/>
      <c r="BQ298" s="386"/>
      <c r="BR298" s="386"/>
      <c r="BS298" s="386"/>
      <c r="BT298" s="387"/>
    </row>
    <row r="299" spans="1:72" ht="19.5" customHeight="1" x14ac:dyDescent="0.25">
      <c r="A299" s="90"/>
      <c r="B299" s="90"/>
      <c r="C299" s="90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86"/>
      <c r="AB299" s="386"/>
      <c r="AC299" s="386"/>
      <c r="AD299" s="386"/>
      <c r="AE299" s="386"/>
      <c r="AF299" s="386"/>
      <c r="AG299" s="386"/>
      <c r="AH299" s="386"/>
      <c r="AI299" s="386"/>
      <c r="AJ299" s="386"/>
      <c r="AK299" s="386"/>
      <c r="AL299" s="386"/>
      <c r="AM299" s="386"/>
      <c r="AN299" s="386"/>
      <c r="AO299" s="386"/>
      <c r="AP299" s="386"/>
      <c r="AQ299" s="386"/>
      <c r="AR299" s="386"/>
      <c r="AS299" s="386"/>
      <c r="AT299" s="386"/>
      <c r="AU299" s="386"/>
      <c r="AV299" s="386"/>
      <c r="AW299" s="386"/>
      <c r="AX299" s="386"/>
      <c r="AY299" s="386"/>
      <c r="AZ299" s="386"/>
      <c r="BA299" s="386"/>
      <c r="BB299" s="386"/>
      <c r="BC299" s="386"/>
      <c r="BD299" s="386"/>
      <c r="BE299" s="386"/>
      <c r="BF299" s="386"/>
      <c r="BG299" s="386"/>
      <c r="BH299" s="386"/>
      <c r="BI299" s="386"/>
      <c r="BJ299" s="386"/>
      <c r="BK299" s="386"/>
      <c r="BL299" s="386"/>
      <c r="BM299" s="386"/>
      <c r="BN299" s="386"/>
      <c r="BO299" s="386"/>
      <c r="BP299" s="386"/>
      <c r="BQ299" s="386"/>
      <c r="BR299" s="386"/>
      <c r="BS299" s="386"/>
      <c r="BT299" s="387"/>
    </row>
    <row r="300" spans="1:72" ht="19.5" customHeight="1" x14ac:dyDescent="0.25">
      <c r="A300" s="90"/>
      <c r="B300" s="90"/>
      <c r="C300" s="90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86"/>
      <c r="AB300" s="386"/>
      <c r="AC300" s="386"/>
      <c r="AD300" s="386"/>
      <c r="AE300" s="386"/>
      <c r="AF300" s="386"/>
      <c r="AG300" s="386"/>
      <c r="AH300" s="386"/>
      <c r="AI300" s="386"/>
      <c r="AJ300" s="386"/>
      <c r="AK300" s="386"/>
      <c r="AL300" s="386"/>
      <c r="AM300" s="386"/>
      <c r="AN300" s="386"/>
      <c r="AO300" s="386"/>
      <c r="AP300" s="386"/>
      <c r="AQ300" s="386"/>
      <c r="AR300" s="386"/>
      <c r="AS300" s="386"/>
      <c r="AT300" s="386"/>
      <c r="AU300" s="386"/>
      <c r="AV300" s="386"/>
      <c r="AW300" s="386"/>
      <c r="AX300" s="386"/>
      <c r="AY300" s="386"/>
      <c r="AZ300" s="386"/>
      <c r="BA300" s="386"/>
      <c r="BB300" s="386"/>
      <c r="BC300" s="386"/>
      <c r="BD300" s="386"/>
      <c r="BE300" s="386"/>
      <c r="BF300" s="386"/>
      <c r="BG300" s="386"/>
      <c r="BH300" s="386"/>
      <c r="BI300" s="386"/>
      <c r="BJ300" s="386"/>
      <c r="BK300" s="386"/>
      <c r="BL300" s="386"/>
      <c r="BM300" s="386"/>
      <c r="BN300" s="386"/>
      <c r="BO300" s="386"/>
      <c r="BP300" s="386"/>
      <c r="BQ300" s="386"/>
      <c r="BR300" s="386"/>
      <c r="BS300" s="386"/>
      <c r="BT300" s="387"/>
    </row>
    <row r="301" spans="1:72" ht="19.5" customHeight="1" x14ac:dyDescent="0.25">
      <c r="A301" s="90"/>
      <c r="B301" s="90"/>
      <c r="C301" s="90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  <c r="X301" s="386"/>
      <c r="Y301" s="386"/>
      <c r="Z301" s="386"/>
      <c r="AA301" s="386"/>
      <c r="AB301" s="386"/>
      <c r="AC301" s="386"/>
      <c r="AD301" s="386"/>
      <c r="AE301" s="386"/>
      <c r="AF301" s="386"/>
      <c r="AG301" s="386"/>
      <c r="AH301" s="386"/>
      <c r="AI301" s="386"/>
      <c r="AJ301" s="386"/>
      <c r="AK301" s="386"/>
      <c r="AL301" s="386"/>
      <c r="AM301" s="386"/>
      <c r="AN301" s="386"/>
      <c r="AO301" s="386"/>
      <c r="AP301" s="386"/>
      <c r="AQ301" s="386"/>
      <c r="AR301" s="386"/>
      <c r="AS301" s="386"/>
      <c r="AT301" s="386"/>
      <c r="AU301" s="386"/>
      <c r="AV301" s="386"/>
      <c r="AW301" s="386"/>
      <c r="AX301" s="386"/>
      <c r="AY301" s="386"/>
      <c r="AZ301" s="386"/>
      <c r="BA301" s="386"/>
      <c r="BB301" s="386"/>
      <c r="BC301" s="386"/>
      <c r="BD301" s="386"/>
      <c r="BE301" s="386"/>
      <c r="BF301" s="386"/>
      <c r="BG301" s="386"/>
      <c r="BH301" s="386"/>
      <c r="BI301" s="386"/>
      <c r="BJ301" s="386"/>
      <c r="BK301" s="386"/>
      <c r="BL301" s="386"/>
      <c r="BM301" s="386"/>
      <c r="BN301" s="386"/>
      <c r="BO301" s="386"/>
      <c r="BP301" s="386"/>
      <c r="BQ301" s="386"/>
      <c r="BR301" s="386"/>
      <c r="BS301" s="386"/>
      <c r="BT301" s="387"/>
    </row>
    <row r="302" spans="1:72" ht="19.5" customHeight="1" x14ac:dyDescent="0.25">
      <c r="A302" s="90"/>
      <c r="B302" s="90"/>
      <c r="C302" s="90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86"/>
      <c r="AA302" s="386"/>
      <c r="AB302" s="386"/>
      <c r="AC302" s="386"/>
      <c r="AD302" s="386"/>
      <c r="AE302" s="386"/>
      <c r="AF302" s="386"/>
      <c r="AG302" s="386"/>
      <c r="AH302" s="386"/>
      <c r="AI302" s="386"/>
      <c r="AJ302" s="386"/>
      <c r="AK302" s="386"/>
      <c r="AL302" s="386"/>
      <c r="AM302" s="386"/>
      <c r="AN302" s="386"/>
      <c r="AO302" s="386"/>
      <c r="AP302" s="386"/>
      <c r="AQ302" s="386"/>
      <c r="AR302" s="386"/>
      <c r="AS302" s="386"/>
      <c r="AT302" s="386"/>
      <c r="AU302" s="386"/>
      <c r="AV302" s="386"/>
      <c r="AW302" s="386"/>
      <c r="AX302" s="386"/>
      <c r="AY302" s="386"/>
      <c r="AZ302" s="386"/>
      <c r="BA302" s="386"/>
      <c r="BB302" s="386"/>
      <c r="BC302" s="386"/>
      <c r="BD302" s="386"/>
      <c r="BE302" s="386"/>
      <c r="BF302" s="386"/>
      <c r="BG302" s="386"/>
      <c r="BH302" s="386"/>
      <c r="BI302" s="386"/>
      <c r="BJ302" s="386"/>
      <c r="BK302" s="386"/>
      <c r="BL302" s="386"/>
      <c r="BM302" s="386"/>
      <c r="BN302" s="386"/>
      <c r="BO302" s="386"/>
      <c r="BP302" s="386"/>
      <c r="BQ302" s="386"/>
      <c r="BR302" s="386"/>
      <c r="BS302" s="386"/>
      <c r="BT302" s="387"/>
    </row>
    <row r="303" spans="1:72" ht="19.5" customHeight="1" x14ac:dyDescent="0.25">
      <c r="A303" s="90"/>
      <c r="B303" s="90"/>
      <c r="C303" s="90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386"/>
      <c r="AA303" s="386"/>
      <c r="AB303" s="386"/>
      <c r="AC303" s="386"/>
      <c r="AD303" s="386"/>
      <c r="AE303" s="386"/>
      <c r="AF303" s="386"/>
      <c r="AG303" s="386"/>
      <c r="AH303" s="386"/>
      <c r="AI303" s="386"/>
      <c r="AJ303" s="386"/>
      <c r="AK303" s="386"/>
      <c r="AL303" s="386"/>
      <c r="AM303" s="386"/>
      <c r="AN303" s="386"/>
      <c r="AO303" s="386"/>
      <c r="AP303" s="386"/>
      <c r="AQ303" s="386"/>
      <c r="AR303" s="386"/>
      <c r="AS303" s="386"/>
      <c r="AT303" s="386"/>
      <c r="AU303" s="386"/>
      <c r="AV303" s="386"/>
      <c r="AW303" s="386"/>
      <c r="AX303" s="386"/>
      <c r="AY303" s="386"/>
      <c r="AZ303" s="386"/>
      <c r="BA303" s="386"/>
      <c r="BB303" s="386"/>
      <c r="BC303" s="386"/>
      <c r="BD303" s="386"/>
      <c r="BE303" s="386"/>
      <c r="BF303" s="386"/>
      <c r="BG303" s="386"/>
      <c r="BH303" s="386"/>
      <c r="BI303" s="386"/>
      <c r="BJ303" s="386"/>
      <c r="BK303" s="386"/>
      <c r="BL303" s="386"/>
      <c r="BM303" s="386"/>
      <c r="BN303" s="386"/>
      <c r="BO303" s="386"/>
      <c r="BP303" s="386"/>
      <c r="BQ303" s="386"/>
      <c r="BR303" s="386"/>
      <c r="BS303" s="386"/>
      <c r="BT303" s="387"/>
    </row>
    <row r="304" spans="1:72" ht="19.5" customHeight="1" x14ac:dyDescent="0.25">
      <c r="A304" s="90"/>
      <c r="B304" s="90"/>
      <c r="C304" s="90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86"/>
      <c r="AB304" s="386"/>
      <c r="AC304" s="386"/>
      <c r="AD304" s="386"/>
      <c r="AE304" s="386"/>
      <c r="AF304" s="386"/>
      <c r="AG304" s="386"/>
      <c r="AH304" s="386"/>
      <c r="AI304" s="386"/>
      <c r="AJ304" s="386"/>
      <c r="AK304" s="386"/>
      <c r="AL304" s="386"/>
      <c r="AM304" s="386"/>
      <c r="AN304" s="386"/>
      <c r="AO304" s="386"/>
      <c r="AP304" s="386"/>
      <c r="AQ304" s="386"/>
      <c r="AR304" s="386"/>
      <c r="AS304" s="386"/>
      <c r="AT304" s="386"/>
      <c r="AU304" s="386"/>
      <c r="AV304" s="386"/>
      <c r="AW304" s="386"/>
      <c r="AX304" s="386"/>
      <c r="AY304" s="386"/>
      <c r="AZ304" s="386"/>
      <c r="BA304" s="386"/>
      <c r="BB304" s="386"/>
      <c r="BC304" s="386"/>
      <c r="BD304" s="386"/>
      <c r="BE304" s="386"/>
      <c r="BF304" s="386"/>
      <c r="BG304" s="386"/>
      <c r="BH304" s="386"/>
      <c r="BI304" s="386"/>
      <c r="BJ304" s="386"/>
      <c r="BK304" s="386"/>
      <c r="BL304" s="386"/>
      <c r="BM304" s="386"/>
      <c r="BN304" s="386"/>
      <c r="BO304" s="386"/>
      <c r="BP304" s="386"/>
      <c r="BQ304" s="386"/>
      <c r="BR304" s="386"/>
      <c r="BS304" s="386"/>
      <c r="BT304" s="387"/>
    </row>
    <row r="305" spans="1:72" ht="19.5" customHeight="1" x14ac:dyDescent="0.25">
      <c r="A305" s="90"/>
      <c r="B305" s="90"/>
      <c r="C305" s="90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6"/>
      <c r="O305" s="386"/>
      <c r="P305" s="386"/>
      <c r="Q305" s="386"/>
      <c r="R305" s="386"/>
      <c r="S305" s="386"/>
      <c r="T305" s="386"/>
      <c r="U305" s="386"/>
      <c r="V305" s="386"/>
      <c r="W305" s="386"/>
      <c r="X305" s="386"/>
      <c r="Y305" s="386"/>
      <c r="Z305" s="386"/>
      <c r="AA305" s="386"/>
      <c r="AB305" s="386"/>
      <c r="AC305" s="386"/>
      <c r="AD305" s="386"/>
      <c r="AE305" s="386"/>
      <c r="AF305" s="386"/>
      <c r="AG305" s="386"/>
      <c r="AH305" s="386"/>
      <c r="AI305" s="386"/>
      <c r="AJ305" s="386"/>
      <c r="AK305" s="386"/>
      <c r="AL305" s="386"/>
      <c r="AM305" s="386"/>
      <c r="AN305" s="386"/>
      <c r="AO305" s="386"/>
      <c r="AP305" s="386"/>
      <c r="AQ305" s="386"/>
      <c r="AR305" s="386"/>
      <c r="AS305" s="386"/>
      <c r="AT305" s="386"/>
      <c r="AU305" s="386"/>
      <c r="AV305" s="386"/>
      <c r="AW305" s="386"/>
      <c r="AX305" s="386"/>
      <c r="AY305" s="386"/>
      <c r="AZ305" s="386"/>
      <c r="BA305" s="386"/>
      <c r="BB305" s="386"/>
      <c r="BC305" s="386"/>
      <c r="BD305" s="386"/>
      <c r="BE305" s="386"/>
      <c r="BF305" s="386"/>
      <c r="BG305" s="386"/>
      <c r="BH305" s="386"/>
      <c r="BI305" s="386"/>
      <c r="BJ305" s="386"/>
      <c r="BK305" s="386"/>
      <c r="BL305" s="386"/>
      <c r="BM305" s="386"/>
      <c r="BN305" s="386"/>
      <c r="BO305" s="386"/>
      <c r="BP305" s="386"/>
      <c r="BQ305" s="386"/>
      <c r="BR305" s="386"/>
      <c r="BS305" s="386"/>
      <c r="BT305" s="387"/>
    </row>
    <row r="306" spans="1:72" ht="19.5" customHeight="1" x14ac:dyDescent="0.25">
      <c r="A306" s="90"/>
      <c r="B306" s="90"/>
      <c r="C306" s="90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386"/>
      <c r="AA306" s="386"/>
      <c r="AB306" s="386"/>
      <c r="AC306" s="386"/>
      <c r="AD306" s="386"/>
      <c r="AE306" s="386"/>
      <c r="AF306" s="386"/>
      <c r="AG306" s="386"/>
      <c r="AH306" s="386"/>
      <c r="AI306" s="386"/>
      <c r="AJ306" s="386"/>
      <c r="AK306" s="386"/>
      <c r="AL306" s="386"/>
      <c r="AM306" s="386"/>
      <c r="AN306" s="386"/>
      <c r="AO306" s="386"/>
      <c r="AP306" s="386"/>
      <c r="AQ306" s="386"/>
      <c r="AR306" s="386"/>
      <c r="AS306" s="386"/>
      <c r="AT306" s="386"/>
      <c r="AU306" s="386"/>
      <c r="AV306" s="386"/>
      <c r="AW306" s="386"/>
      <c r="AX306" s="386"/>
      <c r="AY306" s="386"/>
      <c r="AZ306" s="386"/>
      <c r="BA306" s="386"/>
      <c r="BB306" s="386"/>
      <c r="BC306" s="386"/>
      <c r="BD306" s="386"/>
      <c r="BE306" s="386"/>
      <c r="BF306" s="386"/>
      <c r="BG306" s="386"/>
      <c r="BH306" s="386"/>
      <c r="BI306" s="386"/>
      <c r="BJ306" s="386"/>
      <c r="BK306" s="386"/>
      <c r="BL306" s="386"/>
      <c r="BM306" s="386"/>
      <c r="BN306" s="386"/>
      <c r="BO306" s="386"/>
      <c r="BP306" s="386"/>
      <c r="BQ306" s="386"/>
      <c r="BR306" s="386"/>
      <c r="BS306" s="386"/>
      <c r="BT306" s="387"/>
    </row>
    <row r="307" spans="1:72" ht="19.5" customHeight="1" x14ac:dyDescent="0.25">
      <c r="A307" s="90"/>
      <c r="B307" s="90"/>
      <c r="C307" s="90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86"/>
      <c r="AA307" s="386"/>
      <c r="AB307" s="386"/>
      <c r="AC307" s="386"/>
      <c r="AD307" s="386"/>
      <c r="AE307" s="386"/>
      <c r="AF307" s="386"/>
      <c r="AG307" s="386"/>
      <c r="AH307" s="386"/>
      <c r="AI307" s="386"/>
      <c r="AJ307" s="386"/>
      <c r="AK307" s="386"/>
      <c r="AL307" s="386"/>
      <c r="AM307" s="386"/>
      <c r="AN307" s="386"/>
      <c r="AO307" s="386"/>
      <c r="AP307" s="386"/>
      <c r="AQ307" s="386"/>
      <c r="AR307" s="386"/>
      <c r="AS307" s="386"/>
      <c r="AT307" s="386"/>
      <c r="AU307" s="386"/>
      <c r="AV307" s="386"/>
      <c r="AW307" s="386"/>
      <c r="AX307" s="386"/>
      <c r="AY307" s="386"/>
      <c r="AZ307" s="386"/>
      <c r="BA307" s="386"/>
      <c r="BB307" s="386"/>
      <c r="BC307" s="386"/>
      <c r="BD307" s="386"/>
      <c r="BE307" s="386"/>
      <c r="BF307" s="386"/>
      <c r="BG307" s="386"/>
      <c r="BH307" s="386"/>
      <c r="BI307" s="386"/>
      <c r="BJ307" s="386"/>
      <c r="BK307" s="386"/>
      <c r="BL307" s="386"/>
      <c r="BM307" s="386"/>
      <c r="BN307" s="386"/>
      <c r="BO307" s="386"/>
      <c r="BP307" s="386"/>
      <c r="BQ307" s="386"/>
      <c r="BR307" s="386"/>
      <c r="BS307" s="386"/>
      <c r="BT307" s="387"/>
    </row>
    <row r="308" spans="1:72" ht="19.5" customHeight="1" x14ac:dyDescent="0.25">
      <c r="A308" s="90"/>
      <c r="B308" s="90"/>
      <c r="C308" s="90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86"/>
      <c r="AA308" s="386"/>
      <c r="AB308" s="386"/>
      <c r="AC308" s="386"/>
      <c r="AD308" s="386"/>
      <c r="AE308" s="386"/>
      <c r="AF308" s="386"/>
      <c r="AG308" s="386"/>
      <c r="AH308" s="386"/>
      <c r="AI308" s="386"/>
      <c r="AJ308" s="386"/>
      <c r="AK308" s="386"/>
      <c r="AL308" s="386"/>
      <c r="AM308" s="386"/>
      <c r="AN308" s="386"/>
      <c r="AO308" s="386"/>
      <c r="AP308" s="386"/>
      <c r="AQ308" s="386"/>
      <c r="AR308" s="386"/>
      <c r="AS308" s="386"/>
      <c r="AT308" s="386"/>
      <c r="AU308" s="386"/>
      <c r="AV308" s="386"/>
      <c r="AW308" s="386"/>
      <c r="AX308" s="386"/>
      <c r="AY308" s="386"/>
      <c r="AZ308" s="386"/>
      <c r="BA308" s="386"/>
      <c r="BB308" s="386"/>
      <c r="BC308" s="386"/>
      <c r="BD308" s="386"/>
      <c r="BE308" s="386"/>
      <c r="BF308" s="386"/>
      <c r="BG308" s="386"/>
      <c r="BH308" s="386"/>
      <c r="BI308" s="386"/>
      <c r="BJ308" s="386"/>
      <c r="BK308" s="386"/>
      <c r="BL308" s="386"/>
      <c r="BM308" s="386"/>
      <c r="BN308" s="386"/>
      <c r="BO308" s="386"/>
      <c r="BP308" s="386"/>
      <c r="BQ308" s="386"/>
      <c r="BR308" s="386"/>
      <c r="BS308" s="386"/>
      <c r="BT308" s="387"/>
    </row>
    <row r="309" spans="1:72" ht="19.5" customHeight="1" x14ac:dyDescent="0.25">
      <c r="A309" s="90"/>
      <c r="B309" s="90"/>
      <c r="C309" s="90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86"/>
      <c r="AB309" s="386"/>
      <c r="AC309" s="386"/>
      <c r="AD309" s="386"/>
      <c r="AE309" s="386"/>
      <c r="AF309" s="386"/>
      <c r="AG309" s="386"/>
      <c r="AH309" s="386"/>
      <c r="AI309" s="386"/>
      <c r="AJ309" s="386"/>
      <c r="AK309" s="386"/>
      <c r="AL309" s="386"/>
      <c r="AM309" s="386"/>
      <c r="AN309" s="386"/>
      <c r="AO309" s="386"/>
      <c r="AP309" s="386"/>
      <c r="AQ309" s="386"/>
      <c r="AR309" s="386"/>
      <c r="AS309" s="386"/>
      <c r="AT309" s="386"/>
      <c r="AU309" s="386"/>
      <c r="AV309" s="386"/>
      <c r="AW309" s="386"/>
      <c r="AX309" s="386"/>
      <c r="AY309" s="386"/>
      <c r="AZ309" s="386"/>
      <c r="BA309" s="386"/>
      <c r="BB309" s="386"/>
      <c r="BC309" s="386"/>
      <c r="BD309" s="386"/>
      <c r="BE309" s="386"/>
      <c r="BF309" s="386"/>
      <c r="BG309" s="386"/>
      <c r="BH309" s="386"/>
      <c r="BI309" s="386"/>
      <c r="BJ309" s="386"/>
      <c r="BK309" s="386"/>
      <c r="BL309" s="386"/>
      <c r="BM309" s="386"/>
      <c r="BN309" s="386"/>
      <c r="BO309" s="386"/>
      <c r="BP309" s="386"/>
      <c r="BQ309" s="386"/>
      <c r="BR309" s="386"/>
      <c r="BS309" s="386"/>
      <c r="BT309" s="387"/>
    </row>
    <row r="310" spans="1:72" ht="19.5" customHeight="1" x14ac:dyDescent="0.25">
      <c r="A310" s="90"/>
      <c r="B310" s="90"/>
      <c r="C310" s="90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86"/>
      <c r="AB310" s="386"/>
      <c r="AC310" s="386"/>
      <c r="AD310" s="386"/>
      <c r="AE310" s="386"/>
      <c r="AF310" s="386"/>
      <c r="AG310" s="386"/>
      <c r="AH310" s="386"/>
      <c r="AI310" s="386"/>
      <c r="AJ310" s="386"/>
      <c r="AK310" s="386"/>
      <c r="AL310" s="386"/>
      <c r="AM310" s="386"/>
      <c r="AN310" s="386"/>
      <c r="AO310" s="386"/>
      <c r="AP310" s="386"/>
      <c r="AQ310" s="386"/>
      <c r="AR310" s="386"/>
      <c r="AS310" s="386"/>
      <c r="AT310" s="386"/>
      <c r="AU310" s="386"/>
      <c r="AV310" s="386"/>
      <c r="AW310" s="386"/>
      <c r="AX310" s="386"/>
      <c r="AY310" s="386"/>
      <c r="AZ310" s="386"/>
      <c r="BA310" s="386"/>
      <c r="BB310" s="386"/>
      <c r="BC310" s="386"/>
      <c r="BD310" s="386"/>
      <c r="BE310" s="386"/>
      <c r="BF310" s="386"/>
      <c r="BG310" s="386"/>
      <c r="BH310" s="386"/>
      <c r="BI310" s="386"/>
      <c r="BJ310" s="386"/>
      <c r="BK310" s="386"/>
      <c r="BL310" s="386"/>
      <c r="BM310" s="386"/>
      <c r="BN310" s="386"/>
      <c r="BO310" s="386"/>
      <c r="BP310" s="386"/>
      <c r="BQ310" s="386"/>
      <c r="BR310" s="386"/>
      <c r="BS310" s="386"/>
      <c r="BT310" s="387"/>
    </row>
    <row r="311" spans="1:72" ht="19.5" customHeight="1" x14ac:dyDescent="0.25">
      <c r="A311" s="90"/>
      <c r="B311" s="90"/>
      <c r="C311" s="90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  <c r="X311" s="386"/>
      <c r="Y311" s="386"/>
      <c r="Z311" s="386"/>
      <c r="AA311" s="386"/>
      <c r="AB311" s="386"/>
      <c r="AC311" s="386"/>
      <c r="AD311" s="386"/>
      <c r="AE311" s="386"/>
      <c r="AF311" s="386"/>
      <c r="AG311" s="386"/>
      <c r="AH311" s="386"/>
      <c r="AI311" s="386"/>
      <c r="AJ311" s="386"/>
      <c r="AK311" s="386"/>
      <c r="AL311" s="386"/>
      <c r="AM311" s="386"/>
      <c r="AN311" s="386"/>
      <c r="AO311" s="386"/>
      <c r="AP311" s="386"/>
      <c r="AQ311" s="386"/>
      <c r="AR311" s="386"/>
      <c r="AS311" s="386"/>
      <c r="AT311" s="386"/>
      <c r="AU311" s="386"/>
      <c r="AV311" s="386"/>
      <c r="AW311" s="386"/>
      <c r="AX311" s="386"/>
      <c r="AY311" s="386"/>
      <c r="AZ311" s="386"/>
      <c r="BA311" s="386"/>
      <c r="BB311" s="386"/>
      <c r="BC311" s="386"/>
      <c r="BD311" s="386"/>
      <c r="BE311" s="386"/>
      <c r="BF311" s="386"/>
      <c r="BG311" s="386"/>
      <c r="BH311" s="386"/>
      <c r="BI311" s="386"/>
      <c r="BJ311" s="386"/>
      <c r="BK311" s="386"/>
      <c r="BL311" s="386"/>
      <c r="BM311" s="386"/>
      <c r="BN311" s="386"/>
      <c r="BO311" s="386"/>
      <c r="BP311" s="386"/>
      <c r="BQ311" s="386"/>
      <c r="BR311" s="386"/>
      <c r="BS311" s="386"/>
      <c r="BT311" s="387"/>
    </row>
    <row r="312" spans="1:72" ht="19.5" customHeight="1" x14ac:dyDescent="0.25">
      <c r="A312" s="90"/>
      <c r="B312" s="90"/>
      <c r="C312" s="90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86"/>
      <c r="AA312" s="386"/>
      <c r="AB312" s="386"/>
      <c r="AC312" s="386"/>
      <c r="AD312" s="386"/>
      <c r="AE312" s="386"/>
      <c r="AF312" s="386"/>
      <c r="AG312" s="386"/>
      <c r="AH312" s="386"/>
      <c r="AI312" s="386"/>
      <c r="AJ312" s="386"/>
      <c r="AK312" s="386"/>
      <c r="AL312" s="386"/>
      <c r="AM312" s="386"/>
      <c r="AN312" s="386"/>
      <c r="AO312" s="386"/>
      <c r="AP312" s="386"/>
      <c r="AQ312" s="386"/>
      <c r="AR312" s="386"/>
      <c r="AS312" s="386"/>
      <c r="AT312" s="386"/>
      <c r="AU312" s="386"/>
      <c r="AV312" s="386"/>
      <c r="AW312" s="386"/>
      <c r="AX312" s="386"/>
      <c r="AY312" s="386"/>
      <c r="AZ312" s="386"/>
      <c r="BA312" s="386"/>
      <c r="BB312" s="386"/>
      <c r="BC312" s="386"/>
      <c r="BD312" s="386"/>
      <c r="BE312" s="386"/>
      <c r="BF312" s="386"/>
      <c r="BG312" s="386"/>
      <c r="BH312" s="386"/>
      <c r="BI312" s="386"/>
      <c r="BJ312" s="386"/>
      <c r="BK312" s="386"/>
      <c r="BL312" s="386"/>
      <c r="BM312" s="386"/>
      <c r="BN312" s="386"/>
      <c r="BO312" s="386"/>
      <c r="BP312" s="386"/>
      <c r="BQ312" s="386"/>
      <c r="BR312" s="386"/>
      <c r="BS312" s="386"/>
      <c r="BT312" s="387"/>
    </row>
    <row r="313" spans="1:72" ht="19.5" customHeight="1" x14ac:dyDescent="0.25">
      <c r="A313" s="90"/>
      <c r="B313" s="90"/>
      <c r="C313" s="90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386"/>
      <c r="Z313" s="386"/>
      <c r="AA313" s="386"/>
      <c r="AB313" s="386"/>
      <c r="AC313" s="386"/>
      <c r="AD313" s="386"/>
      <c r="AE313" s="386"/>
      <c r="AF313" s="386"/>
      <c r="AG313" s="386"/>
      <c r="AH313" s="386"/>
      <c r="AI313" s="386"/>
      <c r="AJ313" s="386"/>
      <c r="AK313" s="386"/>
      <c r="AL313" s="386"/>
      <c r="AM313" s="386"/>
      <c r="AN313" s="386"/>
      <c r="AO313" s="386"/>
      <c r="AP313" s="386"/>
      <c r="AQ313" s="386"/>
      <c r="AR313" s="386"/>
      <c r="AS313" s="386"/>
      <c r="AT313" s="386"/>
      <c r="AU313" s="386"/>
      <c r="AV313" s="386"/>
      <c r="AW313" s="386"/>
      <c r="AX313" s="386"/>
      <c r="AY313" s="386"/>
      <c r="AZ313" s="386"/>
      <c r="BA313" s="386"/>
      <c r="BB313" s="386"/>
      <c r="BC313" s="386"/>
      <c r="BD313" s="386"/>
      <c r="BE313" s="386"/>
      <c r="BF313" s="386"/>
      <c r="BG313" s="386"/>
      <c r="BH313" s="386"/>
      <c r="BI313" s="386"/>
      <c r="BJ313" s="386"/>
      <c r="BK313" s="386"/>
      <c r="BL313" s="386"/>
      <c r="BM313" s="386"/>
      <c r="BN313" s="386"/>
      <c r="BO313" s="386"/>
      <c r="BP313" s="386"/>
      <c r="BQ313" s="386"/>
      <c r="BR313" s="386"/>
      <c r="BS313" s="386"/>
      <c r="BT313" s="387"/>
    </row>
    <row r="314" spans="1:72" ht="19.5" customHeight="1" x14ac:dyDescent="0.25">
      <c r="A314" s="90"/>
      <c r="B314" s="90"/>
      <c r="C314" s="90"/>
      <c r="D314" s="386"/>
      <c r="E314" s="386"/>
      <c r="F314" s="386"/>
      <c r="G314" s="386"/>
      <c r="H314" s="386"/>
      <c r="I314" s="386"/>
      <c r="J314" s="386"/>
      <c r="K314" s="386"/>
      <c r="L314" s="386"/>
      <c r="M314" s="386"/>
      <c r="N314" s="386"/>
      <c r="O314" s="386"/>
      <c r="P314" s="386"/>
      <c r="Q314" s="386"/>
      <c r="R314" s="386"/>
      <c r="S314" s="386"/>
      <c r="T314" s="386"/>
      <c r="U314" s="386"/>
      <c r="V314" s="386"/>
      <c r="W314" s="386"/>
      <c r="X314" s="386"/>
      <c r="Y314" s="386"/>
      <c r="Z314" s="386"/>
      <c r="AA314" s="386"/>
      <c r="AB314" s="386"/>
      <c r="AC314" s="386"/>
      <c r="AD314" s="386"/>
      <c r="AE314" s="386"/>
      <c r="AF314" s="386"/>
      <c r="AG314" s="386"/>
      <c r="AH314" s="386"/>
      <c r="AI314" s="386"/>
      <c r="AJ314" s="386"/>
      <c r="AK314" s="386"/>
      <c r="AL314" s="386"/>
      <c r="AM314" s="386"/>
      <c r="AN314" s="386"/>
      <c r="AO314" s="386"/>
      <c r="AP314" s="386"/>
      <c r="AQ314" s="386"/>
      <c r="AR314" s="386"/>
      <c r="AS314" s="386"/>
      <c r="AT314" s="386"/>
      <c r="AU314" s="386"/>
      <c r="AV314" s="386"/>
      <c r="AW314" s="386"/>
      <c r="AX314" s="386"/>
      <c r="AY314" s="386"/>
      <c r="AZ314" s="386"/>
      <c r="BA314" s="386"/>
      <c r="BB314" s="386"/>
      <c r="BC314" s="386"/>
      <c r="BD314" s="386"/>
      <c r="BE314" s="386"/>
      <c r="BF314" s="386"/>
      <c r="BG314" s="386"/>
      <c r="BH314" s="386"/>
      <c r="BI314" s="386"/>
      <c r="BJ314" s="386"/>
      <c r="BK314" s="386"/>
      <c r="BL314" s="386"/>
      <c r="BM314" s="386"/>
      <c r="BN314" s="386"/>
      <c r="BO314" s="386"/>
      <c r="BP314" s="386"/>
      <c r="BQ314" s="386"/>
      <c r="BR314" s="386"/>
      <c r="BS314" s="386"/>
      <c r="BT314" s="387"/>
    </row>
    <row r="315" spans="1:72" ht="19.5" customHeight="1" x14ac:dyDescent="0.25">
      <c r="A315" s="90"/>
      <c r="B315" s="90"/>
      <c r="C315" s="90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386"/>
      <c r="O315" s="386"/>
      <c r="P315" s="386"/>
      <c r="Q315" s="386"/>
      <c r="R315" s="386"/>
      <c r="S315" s="386"/>
      <c r="T315" s="386"/>
      <c r="U315" s="386"/>
      <c r="V315" s="386"/>
      <c r="W315" s="386"/>
      <c r="X315" s="386"/>
      <c r="Y315" s="386"/>
      <c r="Z315" s="386"/>
      <c r="AA315" s="386"/>
      <c r="AB315" s="386"/>
      <c r="AC315" s="386"/>
      <c r="AD315" s="386"/>
      <c r="AE315" s="386"/>
      <c r="AF315" s="386"/>
      <c r="AG315" s="386"/>
      <c r="AH315" s="386"/>
      <c r="AI315" s="386"/>
      <c r="AJ315" s="386"/>
      <c r="AK315" s="386"/>
      <c r="AL315" s="386"/>
      <c r="AM315" s="386"/>
      <c r="AN315" s="386"/>
      <c r="AO315" s="386"/>
      <c r="AP315" s="386"/>
      <c r="AQ315" s="386"/>
      <c r="AR315" s="386"/>
      <c r="AS315" s="386"/>
      <c r="AT315" s="386"/>
      <c r="AU315" s="386"/>
      <c r="AV315" s="386"/>
      <c r="AW315" s="386"/>
      <c r="AX315" s="386"/>
      <c r="AY315" s="386"/>
      <c r="AZ315" s="386"/>
      <c r="BA315" s="386"/>
      <c r="BB315" s="386"/>
      <c r="BC315" s="386"/>
      <c r="BD315" s="386"/>
      <c r="BE315" s="386"/>
      <c r="BF315" s="386"/>
      <c r="BG315" s="386"/>
      <c r="BH315" s="386"/>
      <c r="BI315" s="386"/>
      <c r="BJ315" s="386"/>
      <c r="BK315" s="386"/>
      <c r="BL315" s="386"/>
      <c r="BM315" s="386"/>
      <c r="BN315" s="386"/>
      <c r="BO315" s="386"/>
      <c r="BP315" s="386"/>
      <c r="BQ315" s="386"/>
      <c r="BR315" s="386"/>
      <c r="BS315" s="386"/>
      <c r="BT315" s="387"/>
    </row>
    <row r="316" spans="1:72" ht="19.5" customHeight="1" x14ac:dyDescent="0.25">
      <c r="A316" s="90"/>
      <c r="B316" s="90"/>
      <c r="C316" s="90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386"/>
      <c r="AA316" s="386"/>
      <c r="AB316" s="386"/>
      <c r="AC316" s="386"/>
      <c r="AD316" s="386"/>
      <c r="AE316" s="386"/>
      <c r="AF316" s="386"/>
      <c r="AG316" s="386"/>
      <c r="AH316" s="386"/>
      <c r="AI316" s="386"/>
      <c r="AJ316" s="386"/>
      <c r="AK316" s="386"/>
      <c r="AL316" s="386"/>
      <c r="AM316" s="386"/>
      <c r="AN316" s="386"/>
      <c r="AO316" s="386"/>
      <c r="AP316" s="386"/>
      <c r="AQ316" s="386"/>
      <c r="AR316" s="386"/>
      <c r="AS316" s="386"/>
      <c r="AT316" s="386"/>
      <c r="AU316" s="386"/>
      <c r="AV316" s="386"/>
      <c r="AW316" s="386"/>
      <c r="AX316" s="386"/>
      <c r="AY316" s="386"/>
      <c r="AZ316" s="386"/>
      <c r="BA316" s="386"/>
      <c r="BB316" s="386"/>
      <c r="BC316" s="386"/>
      <c r="BD316" s="386"/>
      <c r="BE316" s="386"/>
      <c r="BF316" s="386"/>
      <c r="BG316" s="386"/>
      <c r="BH316" s="386"/>
      <c r="BI316" s="386"/>
      <c r="BJ316" s="386"/>
      <c r="BK316" s="386"/>
      <c r="BL316" s="386"/>
      <c r="BM316" s="386"/>
      <c r="BN316" s="386"/>
      <c r="BO316" s="386"/>
      <c r="BP316" s="386"/>
      <c r="BQ316" s="386"/>
      <c r="BR316" s="386"/>
      <c r="BS316" s="386"/>
      <c r="BT316" s="387"/>
    </row>
    <row r="317" spans="1:72" ht="19.5" customHeight="1" x14ac:dyDescent="0.25">
      <c r="A317" s="90"/>
      <c r="B317" s="90"/>
      <c r="C317" s="90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  <c r="X317" s="386"/>
      <c r="Y317" s="386"/>
      <c r="Z317" s="386"/>
      <c r="AA317" s="386"/>
      <c r="AB317" s="386"/>
      <c r="AC317" s="386"/>
      <c r="AD317" s="386"/>
      <c r="AE317" s="386"/>
      <c r="AF317" s="386"/>
      <c r="AG317" s="386"/>
      <c r="AH317" s="386"/>
      <c r="AI317" s="386"/>
      <c r="AJ317" s="386"/>
      <c r="AK317" s="386"/>
      <c r="AL317" s="386"/>
      <c r="AM317" s="386"/>
      <c r="AN317" s="386"/>
      <c r="AO317" s="386"/>
      <c r="AP317" s="386"/>
      <c r="AQ317" s="386"/>
      <c r="AR317" s="386"/>
      <c r="AS317" s="386"/>
      <c r="AT317" s="386"/>
      <c r="AU317" s="386"/>
      <c r="AV317" s="386"/>
      <c r="AW317" s="386"/>
      <c r="AX317" s="386"/>
      <c r="AY317" s="386"/>
      <c r="AZ317" s="386"/>
      <c r="BA317" s="386"/>
      <c r="BB317" s="386"/>
      <c r="BC317" s="386"/>
      <c r="BD317" s="386"/>
      <c r="BE317" s="386"/>
      <c r="BF317" s="386"/>
      <c r="BG317" s="386"/>
      <c r="BH317" s="386"/>
      <c r="BI317" s="386"/>
      <c r="BJ317" s="386"/>
      <c r="BK317" s="386"/>
      <c r="BL317" s="386"/>
      <c r="BM317" s="386"/>
      <c r="BN317" s="386"/>
      <c r="BO317" s="386"/>
      <c r="BP317" s="386"/>
      <c r="BQ317" s="386"/>
      <c r="BR317" s="386"/>
      <c r="BS317" s="386"/>
      <c r="BT317" s="387"/>
    </row>
    <row r="318" spans="1:72" ht="19.5" customHeight="1" x14ac:dyDescent="0.25">
      <c r="A318" s="90"/>
      <c r="B318" s="90"/>
      <c r="C318" s="90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86"/>
      <c r="AA318" s="386"/>
      <c r="AB318" s="386"/>
      <c r="AC318" s="386"/>
      <c r="AD318" s="386"/>
      <c r="AE318" s="386"/>
      <c r="AF318" s="386"/>
      <c r="AG318" s="386"/>
      <c r="AH318" s="386"/>
      <c r="AI318" s="386"/>
      <c r="AJ318" s="386"/>
      <c r="AK318" s="386"/>
      <c r="AL318" s="386"/>
      <c r="AM318" s="386"/>
      <c r="AN318" s="386"/>
      <c r="AO318" s="386"/>
      <c r="AP318" s="386"/>
      <c r="AQ318" s="386"/>
      <c r="AR318" s="386"/>
      <c r="AS318" s="386"/>
      <c r="AT318" s="386"/>
      <c r="AU318" s="386"/>
      <c r="AV318" s="386"/>
      <c r="AW318" s="386"/>
      <c r="AX318" s="386"/>
      <c r="AY318" s="386"/>
      <c r="AZ318" s="386"/>
      <c r="BA318" s="386"/>
      <c r="BB318" s="386"/>
      <c r="BC318" s="386"/>
      <c r="BD318" s="386"/>
      <c r="BE318" s="386"/>
      <c r="BF318" s="386"/>
      <c r="BG318" s="386"/>
      <c r="BH318" s="386"/>
      <c r="BI318" s="386"/>
      <c r="BJ318" s="386"/>
      <c r="BK318" s="386"/>
      <c r="BL318" s="386"/>
      <c r="BM318" s="386"/>
      <c r="BN318" s="386"/>
      <c r="BO318" s="386"/>
      <c r="BP318" s="386"/>
      <c r="BQ318" s="386"/>
      <c r="BR318" s="386"/>
      <c r="BS318" s="386"/>
      <c r="BT318" s="387"/>
    </row>
    <row r="319" spans="1:72" ht="19.5" customHeight="1" x14ac:dyDescent="0.25">
      <c r="A319" s="90"/>
      <c r="B319" s="90"/>
      <c r="C319" s="90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  <c r="X319" s="386"/>
      <c r="Y319" s="386"/>
      <c r="Z319" s="386"/>
      <c r="AA319" s="386"/>
      <c r="AB319" s="386"/>
      <c r="AC319" s="386"/>
      <c r="AD319" s="386"/>
      <c r="AE319" s="386"/>
      <c r="AF319" s="386"/>
      <c r="AG319" s="386"/>
      <c r="AH319" s="386"/>
      <c r="AI319" s="386"/>
      <c r="AJ319" s="386"/>
      <c r="AK319" s="386"/>
      <c r="AL319" s="386"/>
      <c r="AM319" s="386"/>
      <c r="AN319" s="386"/>
      <c r="AO319" s="386"/>
      <c r="AP319" s="386"/>
      <c r="AQ319" s="386"/>
      <c r="AR319" s="386"/>
      <c r="AS319" s="386"/>
      <c r="AT319" s="386"/>
      <c r="AU319" s="386"/>
      <c r="AV319" s="386"/>
      <c r="AW319" s="386"/>
      <c r="AX319" s="386"/>
      <c r="AY319" s="386"/>
      <c r="AZ319" s="386"/>
      <c r="BA319" s="386"/>
      <c r="BB319" s="386"/>
      <c r="BC319" s="386"/>
      <c r="BD319" s="386"/>
      <c r="BE319" s="386"/>
      <c r="BF319" s="386"/>
      <c r="BG319" s="386"/>
      <c r="BH319" s="386"/>
      <c r="BI319" s="386"/>
      <c r="BJ319" s="386"/>
      <c r="BK319" s="386"/>
      <c r="BL319" s="386"/>
      <c r="BM319" s="386"/>
      <c r="BN319" s="386"/>
      <c r="BO319" s="386"/>
      <c r="BP319" s="386"/>
      <c r="BQ319" s="386"/>
      <c r="BR319" s="386"/>
      <c r="BS319" s="386"/>
      <c r="BT319" s="387"/>
    </row>
    <row r="320" spans="1:72" ht="19.5" customHeight="1" x14ac:dyDescent="0.25">
      <c r="A320" s="90"/>
      <c r="B320" s="90"/>
      <c r="C320" s="90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86"/>
      <c r="AB320" s="386"/>
      <c r="AC320" s="386"/>
      <c r="AD320" s="386"/>
      <c r="AE320" s="386"/>
      <c r="AF320" s="386"/>
      <c r="AG320" s="386"/>
      <c r="AH320" s="386"/>
      <c r="AI320" s="386"/>
      <c r="AJ320" s="386"/>
      <c r="AK320" s="386"/>
      <c r="AL320" s="386"/>
      <c r="AM320" s="386"/>
      <c r="AN320" s="386"/>
      <c r="AO320" s="386"/>
      <c r="AP320" s="386"/>
      <c r="AQ320" s="386"/>
      <c r="AR320" s="386"/>
      <c r="AS320" s="386"/>
      <c r="AT320" s="386"/>
      <c r="AU320" s="386"/>
      <c r="AV320" s="386"/>
      <c r="AW320" s="386"/>
      <c r="AX320" s="386"/>
      <c r="AY320" s="386"/>
      <c r="AZ320" s="386"/>
      <c r="BA320" s="386"/>
      <c r="BB320" s="386"/>
      <c r="BC320" s="386"/>
      <c r="BD320" s="386"/>
      <c r="BE320" s="386"/>
      <c r="BF320" s="386"/>
      <c r="BG320" s="386"/>
      <c r="BH320" s="386"/>
      <c r="BI320" s="386"/>
      <c r="BJ320" s="386"/>
      <c r="BK320" s="386"/>
      <c r="BL320" s="386"/>
      <c r="BM320" s="386"/>
      <c r="BN320" s="386"/>
      <c r="BO320" s="386"/>
      <c r="BP320" s="386"/>
      <c r="BQ320" s="386"/>
      <c r="BR320" s="386"/>
      <c r="BS320" s="386"/>
      <c r="BT320" s="387"/>
    </row>
    <row r="321" spans="1:72" ht="19.5" customHeight="1" x14ac:dyDescent="0.25">
      <c r="A321" s="90"/>
      <c r="B321" s="90"/>
      <c r="C321" s="90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386"/>
      <c r="Z321" s="386"/>
      <c r="AA321" s="386"/>
      <c r="AB321" s="386"/>
      <c r="AC321" s="386"/>
      <c r="AD321" s="386"/>
      <c r="AE321" s="386"/>
      <c r="AF321" s="386"/>
      <c r="AG321" s="386"/>
      <c r="AH321" s="386"/>
      <c r="AI321" s="386"/>
      <c r="AJ321" s="386"/>
      <c r="AK321" s="386"/>
      <c r="AL321" s="386"/>
      <c r="AM321" s="386"/>
      <c r="AN321" s="386"/>
      <c r="AO321" s="386"/>
      <c r="AP321" s="386"/>
      <c r="AQ321" s="386"/>
      <c r="AR321" s="386"/>
      <c r="AS321" s="386"/>
      <c r="AT321" s="386"/>
      <c r="AU321" s="386"/>
      <c r="AV321" s="386"/>
      <c r="AW321" s="386"/>
      <c r="AX321" s="386"/>
      <c r="AY321" s="386"/>
      <c r="AZ321" s="386"/>
      <c r="BA321" s="386"/>
      <c r="BB321" s="386"/>
      <c r="BC321" s="386"/>
      <c r="BD321" s="386"/>
      <c r="BE321" s="386"/>
      <c r="BF321" s="386"/>
      <c r="BG321" s="386"/>
      <c r="BH321" s="386"/>
      <c r="BI321" s="386"/>
      <c r="BJ321" s="386"/>
      <c r="BK321" s="386"/>
      <c r="BL321" s="386"/>
      <c r="BM321" s="386"/>
      <c r="BN321" s="386"/>
      <c r="BO321" s="386"/>
      <c r="BP321" s="386"/>
      <c r="BQ321" s="386"/>
      <c r="BR321" s="386"/>
      <c r="BS321" s="386"/>
      <c r="BT321" s="387"/>
    </row>
    <row r="322" spans="1:72" ht="19.5" customHeight="1" x14ac:dyDescent="0.25">
      <c r="A322" s="90"/>
      <c r="B322" s="90"/>
      <c r="C322" s="90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86"/>
      <c r="AA322" s="386"/>
      <c r="AB322" s="386"/>
      <c r="AC322" s="386"/>
      <c r="AD322" s="386"/>
      <c r="AE322" s="386"/>
      <c r="AF322" s="386"/>
      <c r="AG322" s="386"/>
      <c r="AH322" s="386"/>
      <c r="AI322" s="386"/>
      <c r="AJ322" s="386"/>
      <c r="AK322" s="386"/>
      <c r="AL322" s="386"/>
      <c r="AM322" s="386"/>
      <c r="AN322" s="386"/>
      <c r="AO322" s="386"/>
      <c r="AP322" s="386"/>
      <c r="AQ322" s="386"/>
      <c r="AR322" s="386"/>
      <c r="AS322" s="386"/>
      <c r="AT322" s="386"/>
      <c r="AU322" s="386"/>
      <c r="AV322" s="386"/>
      <c r="AW322" s="386"/>
      <c r="AX322" s="386"/>
      <c r="AY322" s="386"/>
      <c r="AZ322" s="386"/>
      <c r="BA322" s="386"/>
      <c r="BB322" s="386"/>
      <c r="BC322" s="386"/>
      <c r="BD322" s="386"/>
      <c r="BE322" s="386"/>
      <c r="BF322" s="386"/>
      <c r="BG322" s="386"/>
      <c r="BH322" s="386"/>
      <c r="BI322" s="386"/>
      <c r="BJ322" s="386"/>
      <c r="BK322" s="386"/>
      <c r="BL322" s="386"/>
      <c r="BM322" s="386"/>
      <c r="BN322" s="386"/>
      <c r="BO322" s="386"/>
      <c r="BP322" s="386"/>
      <c r="BQ322" s="386"/>
      <c r="BR322" s="386"/>
      <c r="BS322" s="386"/>
      <c r="BT322" s="387"/>
    </row>
    <row r="323" spans="1:72" ht="19.5" customHeight="1" x14ac:dyDescent="0.25">
      <c r="A323" s="90"/>
      <c r="B323" s="90"/>
      <c r="C323" s="90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386"/>
      <c r="Z323" s="386"/>
      <c r="AA323" s="386"/>
      <c r="AB323" s="386"/>
      <c r="AC323" s="386"/>
      <c r="AD323" s="386"/>
      <c r="AE323" s="386"/>
      <c r="AF323" s="386"/>
      <c r="AG323" s="386"/>
      <c r="AH323" s="386"/>
      <c r="AI323" s="386"/>
      <c r="AJ323" s="386"/>
      <c r="AK323" s="386"/>
      <c r="AL323" s="386"/>
      <c r="AM323" s="386"/>
      <c r="AN323" s="386"/>
      <c r="AO323" s="386"/>
      <c r="AP323" s="386"/>
      <c r="AQ323" s="386"/>
      <c r="AR323" s="386"/>
      <c r="AS323" s="386"/>
      <c r="AT323" s="386"/>
      <c r="AU323" s="386"/>
      <c r="AV323" s="386"/>
      <c r="AW323" s="386"/>
      <c r="AX323" s="386"/>
      <c r="AY323" s="386"/>
      <c r="AZ323" s="386"/>
      <c r="BA323" s="386"/>
      <c r="BB323" s="386"/>
      <c r="BC323" s="386"/>
      <c r="BD323" s="386"/>
      <c r="BE323" s="386"/>
      <c r="BF323" s="386"/>
      <c r="BG323" s="386"/>
      <c r="BH323" s="386"/>
      <c r="BI323" s="386"/>
      <c r="BJ323" s="386"/>
      <c r="BK323" s="386"/>
      <c r="BL323" s="386"/>
      <c r="BM323" s="386"/>
      <c r="BN323" s="386"/>
      <c r="BO323" s="386"/>
      <c r="BP323" s="386"/>
      <c r="BQ323" s="386"/>
      <c r="BR323" s="386"/>
      <c r="BS323" s="386"/>
      <c r="BT323" s="387"/>
    </row>
    <row r="324" spans="1:72" ht="19.5" customHeight="1" x14ac:dyDescent="0.25">
      <c r="A324" s="90"/>
      <c r="B324" s="90"/>
      <c r="C324" s="90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  <c r="X324" s="386"/>
      <c r="Y324" s="386"/>
      <c r="Z324" s="386"/>
      <c r="AA324" s="386"/>
      <c r="AB324" s="386"/>
      <c r="AC324" s="386"/>
      <c r="AD324" s="386"/>
      <c r="AE324" s="386"/>
      <c r="AF324" s="386"/>
      <c r="AG324" s="386"/>
      <c r="AH324" s="386"/>
      <c r="AI324" s="386"/>
      <c r="AJ324" s="386"/>
      <c r="AK324" s="386"/>
      <c r="AL324" s="386"/>
      <c r="AM324" s="386"/>
      <c r="AN324" s="386"/>
      <c r="AO324" s="386"/>
      <c r="AP324" s="386"/>
      <c r="AQ324" s="386"/>
      <c r="AR324" s="386"/>
      <c r="AS324" s="386"/>
      <c r="AT324" s="386"/>
      <c r="AU324" s="386"/>
      <c r="AV324" s="386"/>
      <c r="AW324" s="386"/>
      <c r="AX324" s="386"/>
      <c r="AY324" s="386"/>
      <c r="AZ324" s="386"/>
      <c r="BA324" s="386"/>
      <c r="BB324" s="386"/>
      <c r="BC324" s="386"/>
      <c r="BD324" s="386"/>
      <c r="BE324" s="386"/>
      <c r="BF324" s="386"/>
      <c r="BG324" s="386"/>
      <c r="BH324" s="386"/>
      <c r="BI324" s="386"/>
      <c r="BJ324" s="386"/>
      <c r="BK324" s="386"/>
      <c r="BL324" s="386"/>
      <c r="BM324" s="386"/>
      <c r="BN324" s="386"/>
      <c r="BO324" s="386"/>
      <c r="BP324" s="386"/>
      <c r="BQ324" s="386"/>
      <c r="BR324" s="386"/>
      <c r="BS324" s="386"/>
      <c r="BT324" s="387"/>
    </row>
    <row r="325" spans="1:72" ht="15.75" customHeight="1" x14ac:dyDescent="0.25">
      <c r="A325" s="90"/>
      <c r="B325" s="90"/>
      <c r="C325" s="90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6"/>
      <c r="P325" s="386"/>
      <c r="Q325" s="386"/>
      <c r="R325" s="386"/>
      <c r="S325" s="386"/>
      <c r="T325" s="386"/>
      <c r="U325" s="386"/>
      <c r="V325" s="386"/>
      <c r="W325" s="386"/>
      <c r="X325" s="386"/>
      <c r="Y325" s="386"/>
      <c r="Z325" s="386"/>
      <c r="AA325" s="386"/>
      <c r="AB325" s="386"/>
      <c r="AC325" s="386"/>
      <c r="AD325" s="386"/>
      <c r="AE325" s="386"/>
      <c r="AF325" s="386"/>
      <c r="AG325" s="386"/>
      <c r="AH325" s="386"/>
      <c r="AI325" s="386"/>
      <c r="AJ325" s="386"/>
      <c r="AK325" s="386"/>
      <c r="AL325" s="386"/>
      <c r="AM325" s="386"/>
      <c r="AN325" s="386"/>
      <c r="AO325" s="386"/>
      <c r="AP325" s="386"/>
      <c r="AQ325" s="386"/>
      <c r="AR325" s="386"/>
      <c r="AS325" s="386"/>
      <c r="AT325" s="386"/>
      <c r="AU325" s="386"/>
      <c r="AV325" s="386"/>
      <c r="AW325" s="386"/>
      <c r="AX325" s="386"/>
      <c r="AY325" s="386"/>
      <c r="AZ325" s="386"/>
      <c r="BA325" s="386"/>
      <c r="BB325" s="386"/>
      <c r="BC325" s="386"/>
      <c r="BD325" s="386"/>
      <c r="BE325" s="386"/>
      <c r="BF325" s="386"/>
      <c r="BG325" s="386"/>
      <c r="BH325" s="386"/>
      <c r="BI325" s="386"/>
      <c r="BJ325" s="386"/>
      <c r="BK325" s="386"/>
      <c r="BL325" s="386"/>
      <c r="BM325" s="386"/>
      <c r="BN325" s="386"/>
      <c r="BO325" s="386"/>
      <c r="BP325" s="386"/>
      <c r="BQ325" s="386"/>
      <c r="BR325" s="386"/>
      <c r="BS325" s="386"/>
      <c r="BT325" s="387"/>
    </row>
    <row r="326" spans="1:72" ht="15.75" customHeight="1" x14ac:dyDescent="0.25">
      <c r="A326" s="90"/>
      <c r="B326" s="90"/>
      <c r="C326" s="90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86"/>
      <c r="AA326" s="386"/>
      <c r="AB326" s="386"/>
      <c r="AC326" s="386"/>
      <c r="AD326" s="386"/>
      <c r="AE326" s="386"/>
      <c r="AF326" s="386"/>
      <c r="AG326" s="386"/>
      <c r="AH326" s="386"/>
      <c r="AI326" s="386"/>
      <c r="AJ326" s="386"/>
      <c r="AK326" s="386"/>
      <c r="AL326" s="386"/>
      <c r="AM326" s="386"/>
      <c r="AN326" s="386"/>
      <c r="AO326" s="386"/>
      <c r="AP326" s="386"/>
      <c r="AQ326" s="386"/>
      <c r="AR326" s="386"/>
      <c r="AS326" s="386"/>
      <c r="AT326" s="386"/>
      <c r="AU326" s="386"/>
      <c r="AV326" s="386"/>
      <c r="AW326" s="386"/>
      <c r="AX326" s="386"/>
      <c r="AY326" s="386"/>
      <c r="AZ326" s="386"/>
      <c r="BA326" s="386"/>
      <c r="BB326" s="386"/>
      <c r="BC326" s="386"/>
      <c r="BD326" s="386"/>
      <c r="BE326" s="386"/>
      <c r="BF326" s="386"/>
      <c r="BG326" s="386"/>
      <c r="BH326" s="386"/>
      <c r="BI326" s="386"/>
      <c r="BJ326" s="386"/>
      <c r="BK326" s="386"/>
      <c r="BL326" s="386"/>
      <c r="BM326" s="386"/>
      <c r="BN326" s="386"/>
      <c r="BO326" s="386"/>
      <c r="BP326" s="386"/>
      <c r="BQ326" s="386"/>
      <c r="BR326" s="386"/>
      <c r="BS326" s="386"/>
      <c r="BT326" s="387"/>
    </row>
    <row r="327" spans="1:72" ht="15.75" customHeight="1" x14ac:dyDescent="0.25">
      <c r="A327" s="90"/>
      <c r="B327" s="90"/>
      <c r="C327" s="90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86"/>
      <c r="AB327" s="386"/>
      <c r="AC327" s="386"/>
      <c r="AD327" s="386"/>
      <c r="AE327" s="386"/>
      <c r="AF327" s="386"/>
      <c r="AG327" s="386"/>
      <c r="AH327" s="386"/>
      <c r="AI327" s="386"/>
      <c r="AJ327" s="386"/>
      <c r="AK327" s="386"/>
      <c r="AL327" s="386"/>
      <c r="AM327" s="386"/>
      <c r="AN327" s="386"/>
      <c r="AO327" s="386"/>
      <c r="AP327" s="386"/>
      <c r="AQ327" s="386"/>
      <c r="AR327" s="386"/>
      <c r="AS327" s="386"/>
      <c r="AT327" s="386"/>
      <c r="AU327" s="386"/>
      <c r="AV327" s="386"/>
      <c r="AW327" s="386"/>
      <c r="AX327" s="386"/>
      <c r="AY327" s="386"/>
      <c r="AZ327" s="386"/>
      <c r="BA327" s="386"/>
      <c r="BB327" s="386"/>
      <c r="BC327" s="386"/>
      <c r="BD327" s="386"/>
      <c r="BE327" s="386"/>
      <c r="BF327" s="386"/>
      <c r="BG327" s="386"/>
      <c r="BH327" s="386"/>
      <c r="BI327" s="386"/>
      <c r="BJ327" s="386"/>
      <c r="BK327" s="386"/>
      <c r="BL327" s="386"/>
      <c r="BM327" s="386"/>
      <c r="BN327" s="386"/>
      <c r="BO327" s="386"/>
      <c r="BP327" s="386"/>
      <c r="BQ327" s="386"/>
      <c r="BR327" s="386"/>
      <c r="BS327" s="386"/>
      <c r="BT327" s="387"/>
    </row>
    <row r="328" spans="1:72" ht="15.75" customHeight="1" x14ac:dyDescent="0.25">
      <c r="A328" s="90"/>
      <c r="B328" s="90"/>
      <c r="C328" s="90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86"/>
      <c r="AA328" s="386"/>
      <c r="AB328" s="386"/>
      <c r="AC328" s="386"/>
      <c r="AD328" s="386"/>
      <c r="AE328" s="386"/>
      <c r="AF328" s="386"/>
      <c r="AG328" s="386"/>
      <c r="AH328" s="386"/>
      <c r="AI328" s="386"/>
      <c r="AJ328" s="386"/>
      <c r="AK328" s="386"/>
      <c r="AL328" s="386"/>
      <c r="AM328" s="386"/>
      <c r="AN328" s="386"/>
      <c r="AO328" s="386"/>
      <c r="AP328" s="386"/>
      <c r="AQ328" s="386"/>
      <c r="AR328" s="386"/>
      <c r="AS328" s="386"/>
      <c r="AT328" s="386"/>
      <c r="AU328" s="386"/>
      <c r="AV328" s="386"/>
      <c r="AW328" s="386"/>
      <c r="AX328" s="386"/>
      <c r="AY328" s="386"/>
      <c r="AZ328" s="386"/>
      <c r="BA328" s="386"/>
      <c r="BB328" s="386"/>
      <c r="BC328" s="386"/>
      <c r="BD328" s="386"/>
      <c r="BE328" s="386"/>
      <c r="BF328" s="386"/>
      <c r="BG328" s="386"/>
      <c r="BH328" s="386"/>
      <c r="BI328" s="386"/>
      <c r="BJ328" s="386"/>
      <c r="BK328" s="386"/>
      <c r="BL328" s="386"/>
      <c r="BM328" s="386"/>
      <c r="BN328" s="386"/>
      <c r="BO328" s="386"/>
      <c r="BP328" s="386"/>
      <c r="BQ328" s="386"/>
      <c r="BR328" s="386"/>
      <c r="BS328" s="386"/>
      <c r="BT328" s="387"/>
    </row>
    <row r="329" spans="1:72" ht="15.75" customHeight="1" x14ac:dyDescent="0.25">
      <c r="A329" s="90"/>
      <c r="B329" s="90"/>
      <c r="C329" s="90"/>
      <c r="D329" s="386"/>
      <c r="E329" s="386"/>
      <c r="F329" s="386"/>
      <c r="G329" s="386"/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  <c r="X329" s="386"/>
      <c r="Y329" s="386"/>
      <c r="Z329" s="386"/>
      <c r="AA329" s="386"/>
      <c r="AB329" s="386"/>
      <c r="AC329" s="386"/>
      <c r="AD329" s="386"/>
      <c r="AE329" s="386"/>
      <c r="AF329" s="386"/>
      <c r="AG329" s="386"/>
      <c r="AH329" s="386"/>
      <c r="AI329" s="386"/>
      <c r="AJ329" s="386"/>
      <c r="AK329" s="386"/>
      <c r="AL329" s="386"/>
      <c r="AM329" s="386"/>
      <c r="AN329" s="386"/>
      <c r="AO329" s="386"/>
      <c r="AP329" s="386"/>
      <c r="AQ329" s="386"/>
      <c r="AR329" s="386"/>
      <c r="AS329" s="386"/>
      <c r="AT329" s="386"/>
      <c r="AU329" s="386"/>
      <c r="AV329" s="386"/>
      <c r="AW329" s="386"/>
      <c r="AX329" s="386"/>
      <c r="AY329" s="386"/>
      <c r="AZ329" s="386"/>
      <c r="BA329" s="386"/>
      <c r="BB329" s="386"/>
      <c r="BC329" s="386"/>
      <c r="BD329" s="386"/>
      <c r="BE329" s="386"/>
      <c r="BF329" s="386"/>
      <c r="BG329" s="386"/>
      <c r="BH329" s="386"/>
      <c r="BI329" s="386"/>
      <c r="BJ329" s="386"/>
      <c r="BK329" s="386"/>
      <c r="BL329" s="386"/>
      <c r="BM329" s="386"/>
      <c r="BN329" s="386"/>
      <c r="BO329" s="386"/>
      <c r="BP329" s="386"/>
      <c r="BQ329" s="386"/>
      <c r="BR329" s="386"/>
      <c r="BS329" s="386"/>
      <c r="BT329" s="387"/>
    </row>
    <row r="330" spans="1:72" ht="15.75" customHeight="1" x14ac:dyDescent="0.25">
      <c r="A330" s="90"/>
      <c r="B330" s="90"/>
      <c r="C330" s="90"/>
      <c r="D330" s="386"/>
      <c r="E330" s="386"/>
      <c r="F330" s="386"/>
      <c r="G330" s="386"/>
      <c r="H330" s="386"/>
      <c r="I330" s="386"/>
      <c r="J330" s="386"/>
      <c r="K330" s="386"/>
      <c r="L330" s="386"/>
      <c r="M330" s="386"/>
      <c r="N330" s="386"/>
      <c r="O330" s="386"/>
      <c r="P330" s="386"/>
      <c r="Q330" s="386"/>
      <c r="R330" s="386"/>
      <c r="S330" s="386"/>
      <c r="T330" s="386"/>
      <c r="U330" s="386"/>
      <c r="V330" s="386"/>
      <c r="W330" s="386"/>
      <c r="X330" s="386"/>
      <c r="Y330" s="386"/>
      <c r="Z330" s="386"/>
      <c r="AA330" s="386"/>
      <c r="AB330" s="386"/>
      <c r="AC330" s="386"/>
      <c r="AD330" s="386"/>
      <c r="AE330" s="386"/>
      <c r="AF330" s="386"/>
      <c r="AG330" s="386"/>
      <c r="AH330" s="386"/>
      <c r="AI330" s="386"/>
      <c r="AJ330" s="386"/>
      <c r="AK330" s="386"/>
      <c r="AL330" s="386"/>
      <c r="AM330" s="386"/>
      <c r="AN330" s="386"/>
      <c r="AO330" s="386"/>
      <c r="AP330" s="386"/>
      <c r="AQ330" s="386"/>
      <c r="AR330" s="386"/>
      <c r="AS330" s="386"/>
      <c r="AT330" s="386"/>
      <c r="AU330" s="386"/>
      <c r="AV330" s="386"/>
      <c r="AW330" s="386"/>
      <c r="AX330" s="386"/>
      <c r="AY330" s="386"/>
      <c r="AZ330" s="386"/>
      <c r="BA330" s="386"/>
      <c r="BB330" s="386"/>
      <c r="BC330" s="386"/>
      <c r="BD330" s="386"/>
      <c r="BE330" s="386"/>
      <c r="BF330" s="386"/>
      <c r="BG330" s="386"/>
      <c r="BH330" s="386"/>
      <c r="BI330" s="386"/>
      <c r="BJ330" s="386"/>
      <c r="BK330" s="386"/>
      <c r="BL330" s="386"/>
      <c r="BM330" s="386"/>
      <c r="BN330" s="386"/>
      <c r="BO330" s="386"/>
      <c r="BP330" s="386"/>
      <c r="BQ330" s="386"/>
      <c r="BR330" s="386"/>
      <c r="BS330" s="386"/>
      <c r="BT330" s="387"/>
    </row>
    <row r="331" spans="1:72" ht="15.75" customHeight="1" x14ac:dyDescent="0.25">
      <c r="A331" s="90"/>
      <c r="B331" s="90"/>
      <c r="C331" s="90"/>
      <c r="D331" s="386"/>
      <c r="E331" s="386"/>
      <c r="F331" s="386"/>
      <c r="G331" s="386"/>
      <c r="H331" s="386"/>
      <c r="I331" s="386"/>
      <c r="J331" s="386"/>
      <c r="K331" s="386"/>
      <c r="L331" s="386"/>
      <c r="M331" s="386"/>
      <c r="N331" s="386"/>
      <c r="O331" s="386"/>
      <c r="P331" s="386"/>
      <c r="Q331" s="386"/>
      <c r="R331" s="386"/>
      <c r="S331" s="386"/>
      <c r="T331" s="386"/>
      <c r="U331" s="386"/>
      <c r="V331" s="386"/>
      <c r="W331" s="386"/>
      <c r="X331" s="386"/>
      <c r="Y331" s="386"/>
      <c r="Z331" s="386"/>
      <c r="AA331" s="386"/>
      <c r="AB331" s="386"/>
      <c r="AC331" s="386"/>
      <c r="AD331" s="386"/>
      <c r="AE331" s="386"/>
      <c r="AF331" s="386"/>
      <c r="AG331" s="386"/>
      <c r="AH331" s="386"/>
      <c r="AI331" s="386"/>
      <c r="AJ331" s="386"/>
      <c r="AK331" s="386"/>
      <c r="AL331" s="386"/>
      <c r="AM331" s="386"/>
      <c r="AN331" s="386"/>
      <c r="AO331" s="386"/>
      <c r="AP331" s="386"/>
      <c r="AQ331" s="386"/>
      <c r="AR331" s="386"/>
      <c r="AS331" s="386"/>
      <c r="AT331" s="386"/>
      <c r="AU331" s="386"/>
      <c r="AV331" s="386"/>
      <c r="AW331" s="386"/>
      <c r="AX331" s="386"/>
      <c r="AY331" s="386"/>
      <c r="AZ331" s="386"/>
      <c r="BA331" s="386"/>
      <c r="BB331" s="386"/>
      <c r="BC331" s="386"/>
      <c r="BD331" s="386"/>
      <c r="BE331" s="386"/>
      <c r="BF331" s="386"/>
      <c r="BG331" s="386"/>
      <c r="BH331" s="386"/>
      <c r="BI331" s="386"/>
      <c r="BJ331" s="386"/>
      <c r="BK331" s="386"/>
      <c r="BL331" s="386"/>
      <c r="BM331" s="386"/>
      <c r="BN331" s="386"/>
      <c r="BO331" s="386"/>
      <c r="BP331" s="386"/>
      <c r="BQ331" s="386"/>
      <c r="BR331" s="386"/>
      <c r="BS331" s="386"/>
      <c r="BT331" s="387"/>
    </row>
    <row r="332" spans="1:72" ht="15.75" customHeight="1" x14ac:dyDescent="0.25">
      <c r="A332" s="90"/>
      <c r="B332" s="90"/>
      <c r="C332" s="90"/>
      <c r="D332" s="386"/>
      <c r="E332" s="386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386"/>
      <c r="AA332" s="386"/>
      <c r="AB332" s="386"/>
      <c r="AC332" s="386"/>
      <c r="AD332" s="386"/>
      <c r="AE332" s="386"/>
      <c r="AF332" s="386"/>
      <c r="AG332" s="386"/>
      <c r="AH332" s="386"/>
      <c r="AI332" s="386"/>
      <c r="AJ332" s="386"/>
      <c r="AK332" s="386"/>
      <c r="AL332" s="386"/>
      <c r="AM332" s="386"/>
      <c r="AN332" s="386"/>
      <c r="AO332" s="386"/>
      <c r="AP332" s="386"/>
      <c r="AQ332" s="386"/>
      <c r="AR332" s="386"/>
      <c r="AS332" s="386"/>
      <c r="AT332" s="386"/>
      <c r="AU332" s="386"/>
      <c r="AV332" s="386"/>
      <c r="AW332" s="386"/>
      <c r="AX332" s="386"/>
      <c r="AY332" s="386"/>
      <c r="AZ332" s="386"/>
      <c r="BA332" s="386"/>
      <c r="BB332" s="386"/>
      <c r="BC332" s="386"/>
      <c r="BD332" s="386"/>
      <c r="BE332" s="386"/>
      <c r="BF332" s="386"/>
      <c r="BG332" s="386"/>
      <c r="BH332" s="386"/>
      <c r="BI332" s="386"/>
      <c r="BJ332" s="386"/>
      <c r="BK332" s="386"/>
      <c r="BL332" s="386"/>
      <c r="BM332" s="386"/>
      <c r="BN332" s="386"/>
      <c r="BO332" s="386"/>
      <c r="BP332" s="386"/>
      <c r="BQ332" s="386"/>
      <c r="BR332" s="386"/>
      <c r="BS332" s="386"/>
      <c r="BT332" s="387"/>
    </row>
    <row r="333" spans="1:72" ht="15.75" customHeight="1" x14ac:dyDescent="0.25">
      <c r="A333" s="90"/>
      <c r="B333" s="90"/>
      <c r="C333" s="90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386"/>
      <c r="O333" s="386"/>
      <c r="P333" s="386"/>
      <c r="Q333" s="386"/>
      <c r="R333" s="386"/>
      <c r="S333" s="386"/>
      <c r="T333" s="386"/>
      <c r="U333" s="386"/>
      <c r="V333" s="386"/>
      <c r="W333" s="386"/>
      <c r="X333" s="386"/>
      <c r="Y333" s="386"/>
      <c r="Z333" s="386"/>
      <c r="AA333" s="386"/>
      <c r="AB333" s="386"/>
      <c r="AC333" s="386"/>
      <c r="AD333" s="386"/>
      <c r="AE333" s="386"/>
      <c r="AF333" s="386"/>
      <c r="AG333" s="386"/>
      <c r="AH333" s="386"/>
      <c r="AI333" s="386"/>
      <c r="AJ333" s="386"/>
      <c r="AK333" s="386"/>
      <c r="AL333" s="386"/>
      <c r="AM333" s="386"/>
      <c r="AN333" s="386"/>
      <c r="AO333" s="386"/>
      <c r="AP333" s="386"/>
      <c r="AQ333" s="386"/>
      <c r="AR333" s="386"/>
      <c r="AS333" s="386"/>
      <c r="AT333" s="386"/>
      <c r="AU333" s="386"/>
      <c r="AV333" s="386"/>
      <c r="AW333" s="386"/>
      <c r="AX333" s="386"/>
      <c r="AY333" s="386"/>
      <c r="AZ333" s="386"/>
      <c r="BA333" s="386"/>
      <c r="BB333" s="386"/>
      <c r="BC333" s="386"/>
      <c r="BD333" s="386"/>
      <c r="BE333" s="386"/>
      <c r="BF333" s="386"/>
      <c r="BG333" s="386"/>
      <c r="BH333" s="386"/>
      <c r="BI333" s="386"/>
      <c r="BJ333" s="386"/>
      <c r="BK333" s="386"/>
      <c r="BL333" s="386"/>
      <c r="BM333" s="386"/>
      <c r="BN333" s="386"/>
      <c r="BO333" s="386"/>
      <c r="BP333" s="386"/>
      <c r="BQ333" s="386"/>
      <c r="BR333" s="386"/>
      <c r="BS333" s="386"/>
      <c r="BT333" s="387"/>
    </row>
    <row r="334" spans="1:72" ht="15.75" customHeight="1" x14ac:dyDescent="0.25">
      <c r="A334" s="90"/>
      <c r="B334" s="90"/>
      <c r="C334" s="90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6"/>
      <c r="P334" s="386"/>
      <c r="Q334" s="386"/>
      <c r="R334" s="386"/>
      <c r="S334" s="386"/>
      <c r="T334" s="386"/>
      <c r="U334" s="386"/>
      <c r="V334" s="386"/>
      <c r="W334" s="386"/>
      <c r="X334" s="386"/>
      <c r="Y334" s="386"/>
      <c r="Z334" s="386"/>
      <c r="AA334" s="386"/>
      <c r="AB334" s="386"/>
      <c r="AC334" s="386"/>
      <c r="AD334" s="386"/>
      <c r="AE334" s="386"/>
      <c r="AF334" s="386"/>
      <c r="AG334" s="386"/>
      <c r="AH334" s="386"/>
      <c r="AI334" s="386"/>
      <c r="AJ334" s="386"/>
      <c r="AK334" s="386"/>
      <c r="AL334" s="386"/>
      <c r="AM334" s="386"/>
      <c r="AN334" s="386"/>
      <c r="AO334" s="386"/>
      <c r="AP334" s="386"/>
      <c r="AQ334" s="386"/>
      <c r="AR334" s="386"/>
      <c r="AS334" s="386"/>
      <c r="AT334" s="386"/>
      <c r="AU334" s="386"/>
      <c r="AV334" s="386"/>
      <c r="AW334" s="386"/>
      <c r="AX334" s="386"/>
      <c r="AY334" s="386"/>
      <c r="AZ334" s="386"/>
      <c r="BA334" s="386"/>
      <c r="BB334" s="386"/>
      <c r="BC334" s="386"/>
      <c r="BD334" s="386"/>
      <c r="BE334" s="386"/>
      <c r="BF334" s="386"/>
      <c r="BG334" s="386"/>
      <c r="BH334" s="386"/>
      <c r="BI334" s="386"/>
      <c r="BJ334" s="386"/>
      <c r="BK334" s="386"/>
      <c r="BL334" s="386"/>
      <c r="BM334" s="386"/>
      <c r="BN334" s="386"/>
      <c r="BO334" s="386"/>
      <c r="BP334" s="386"/>
      <c r="BQ334" s="386"/>
      <c r="BR334" s="386"/>
      <c r="BS334" s="386"/>
      <c r="BT334" s="387"/>
    </row>
    <row r="335" spans="1:72" ht="15.75" customHeight="1" x14ac:dyDescent="0.25">
      <c r="A335" s="90"/>
      <c r="B335" s="90"/>
      <c r="C335" s="90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  <c r="X335" s="386"/>
      <c r="Y335" s="386"/>
      <c r="Z335" s="386"/>
      <c r="AA335" s="386"/>
      <c r="AB335" s="386"/>
      <c r="AC335" s="386"/>
      <c r="AD335" s="386"/>
      <c r="AE335" s="386"/>
      <c r="AF335" s="386"/>
      <c r="AG335" s="386"/>
      <c r="AH335" s="386"/>
      <c r="AI335" s="386"/>
      <c r="AJ335" s="386"/>
      <c r="AK335" s="386"/>
      <c r="AL335" s="386"/>
      <c r="AM335" s="386"/>
      <c r="AN335" s="386"/>
      <c r="AO335" s="386"/>
      <c r="AP335" s="386"/>
      <c r="AQ335" s="386"/>
      <c r="AR335" s="386"/>
      <c r="AS335" s="386"/>
      <c r="AT335" s="386"/>
      <c r="AU335" s="386"/>
      <c r="AV335" s="386"/>
      <c r="AW335" s="386"/>
      <c r="AX335" s="386"/>
      <c r="AY335" s="386"/>
      <c r="AZ335" s="386"/>
      <c r="BA335" s="386"/>
      <c r="BB335" s="386"/>
      <c r="BC335" s="386"/>
      <c r="BD335" s="386"/>
      <c r="BE335" s="386"/>
      <c r="BF335" s="386"/>
      <c r="BG335" s="386"/>
      <c r="BH335" s="386"/>
      <c r="BI335" s="386"/>
      <c r="BJ335" s="386"/>
      <c r="BK335" s="386"/>
      <c r="BL335" s="386"/>
      <c r="BM335" s="386"/>
      <c r="BN335" s="386"/>
      <c r="BO335" s="386"/>
      <c r="BP335" s="386"/>
      <c r="BQ335" s="386"/>
      <c r="BR335" s="386"/>
      <c r="BS335" s="386"/>
      <c r="BT335" s="387"/>
    </row>
    <row r="336" spans="1:72" ht="15.75" customHeight="1" x14ac:dyDescent="0.25">
      <c r="A336" s="90"/>
      <c r="B336" s="90"/>
      <c r="C336" s="90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86"/>
      <c r="AB336" s="386"/>
      <c r="AC336" s="386"/>
      <c r="AD336" s="386"/>
      <c r="AE336" s="386"/>
      <c r="AF336" s="386"/>
      <c r="AG336" s="386"/>
      <c r="AH336" s="386"/>
      <c r="AI336" s="386"/>
      <c r="AJ336" s="386"/>
      <c r="AK336" s="386"/>
      <c r="AL336" s="386"/>
      <c r="AM336" s="386"/>
      <c r="AN336" s="386"/>
      <c r="AO336" s="386"/>
      <c r="AP336" s="386"/>
      <c r="AQ336" s="386"/>
      <c r="AR336" s="386"/>
      <c r="AS336" s="386"/>
      <c r="AT336" s="386"/>
      <c r="AU336" s="386"/>
      <c r="AV336" s="386"/>
      <c r="AW336" s="386"/>
      <c r="AX336" s="386"/>
      <c r="AY336" s="386"/>
      <c r="AZ336" s="386"/>
      <c r="BA336" s="386"/>
      <c r="BB336" s="386"/>
      <c r="BC336" s="386"/>
      <c r="BD336" s="386"/>
      <c r="BE336" s="386"/>
      <c r="BF336" s="386"/>
      <c r="BG336" s="386"/>
      <c r="BH336" s="386"/>
      <c r="BI336" s="386"/>
      <c r="BJ336" s="386"/>
      <c r="BK336" s="386"/>
      <c r="BL336" s="386"/>
      <c r="BM336" s="386"/>
      <c r="BN336" s="386"/>
      <c r="BO336" s="386"/>
      <c r="BP336" s="386"/>
      <c r="BQ336" s="386"/>
      <c r="BR336" s="386"/>
      <c r="BS336" s="386"/>
      <c r="BT336" s="387"/>
    </row>
    <row r="337" spans="1:72" ht="15.75" customHeight="1" x14ac:dyDescent="0.25">
      <c r="A337" s="90"/>
      <c r="B337" s="90"/>
      <c r="C337" s="90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6"/>
      <c r="O337" s="386"/>
      <c r="P337" s="386"/>
      <c r="Q337" s="386"/>
      <c r="R337" s="386"/>
      <c r="S337" s="386"/>
      <c r="T337" s="386"/>
      <c r="U337" s="386"/>
      <c r="V337" s="386"/>
      <c r="W337" s="386"/>
      <c r="X337" s="386"/>
      <c r="Y337" s="386"/>
      <c r="Z337" s="386"/>
      <c r="AA337" s="386"/>
      <c r="AB337" s="386"/>
      <c r="AC337" s="386"/>
      <c r="AD337" s="386"/>
      <c r="AE337" s="386"/>
      <c r="AF337" s="386"/>
      <c r="AG337" s="386"/>
      <c r="AH337" s="386"/>
      <c r="AI337" s="386"/>
      <c r="AJ337" s="386"/>
      <c r="AK337" s="386"/>
      <c r="AL337" s="386"/>
      <c r="AM337" s="386"/>
      <c r="AN337" s="386"/>
      <c r="AO337" s="386"/>
      <c r="AP337" s="386"/>
      <c r="AQ337" s="386"/>
      <c r="AR337" s="386"/>
      <c r="AS337" s="386"/>
      <c r="AT337" s="386"/>
      <c r="AU337" s="386"/>
      <c r="AV337" s="386"/>
      <c r="AW337" s="386"/>
      <c r="AX337" s="386"/>
      <c r="AY337" s="386"/>
      <c r="AZ337" s="386"/>
      <c r="BA337" s="386"/>
      <c r="BB337" s="386"/>
      <c r="BC337" s="386"/>
      <c r="BD337" s="386"/>
      <c r="BE337" s="386"/>
      <c r="BF337" s="386"/>
      <c r="BG337" s="386"/>
      <c r="BH337" s="386"/>
      <c r="BI337" s="386"/>
      <c r="BJ337" s="386"/>
      <c r="BK337" s="386"/>
      <c r="BL337" s="386"/>
      <c r="BM337" s="386"/>
      <c r="BN337" s="386"/>
      <c r="BO337" s="386"/>
      <c r="BP337" s="386"/>
      <c r="BQ337" s="386"/>
      <c r="BR337" s="386"/>
      <c r="BS337" s="386"/>
      <c r="BT337" s="387"/>
    </row>
    <row r="338" spans="1:72" ht="15.75" customHeight="1" x14ac:dyDescent="0.25">
      <c r="A338" s="90"/>
      <c r="B338" s="90"/>
      <c r="C338" s="90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386"/>
      <c r="O338" s="386"/>
      <c r="P338" s="386"/>
      <c r="Q338" s="386"/>
      <c r="R338" s="386"/>
      <c r="S338" s="386"/>
      <c r="T338" s="386"/>
      <c r="U338" s="386"/>
      <c r="V338" s="386"/>
      <c r="W338" s="386"/>
      <c r="X338" s="386"/>
      <c r="Y338" s="386"/>
      <c r="Z338" s="386"/>
      <c r="AA338" s="386"/>
      <c r="AB338" s="386"/>
      <c r="AC338" s="386"/>
      <c r="AD338" s="386"/>
      <c r="AE338" s="386"/>
      <c r="AF338" s="386"/>
      <c r="AG338" s="386"/>
      <c r="AH338" s="386"/>
      <c r="AI338" s="386"/>
      <c r="AJ338" s="386"/>
      <c r="AK338" s="386"/>
      <c r="AL338" s="386"/>
      <c r="AM338" s="386"/>
      <c r="AN338" s="386"/>
      <c r="AO338" s="386"/>
      <c r="AP338" s="386"/>
      <c r="AQ338" s="386"/>
      <c r="AR338" s="386"/>
      <c r="AS338" s="386"/>
      <c r="AT338" s="386"/>
      <c r="AU338" s="386"/>
      <c r="AV338" s="386"/>
      <c r="AW338" s="386"/>
      <c r="AX338" s="386"/>
      <c r="AY338" s="386"/>
      <c r="AZ338" s="386"/>
      <c r="BA338" s="386"/>
      <c r="BB338" s="386"/>
      <c r="BC338" s="386"/>
      <c r="BD338" s="386"/>
      <c r="BE338" s="386"/>
      <c r="BF338" s="386"/>
      <c r="BG338" s="386"/>
      <c r="BH338" s="386"/>
      <c r="BI338" s="386"/>
      <c r="BJ338" s="386"/>
      <c r="BK338" s="386"/>
      <c r="BL338" s="386"/>
      <c r="BM338" s="386"/>
      <c r="BN338" s="386"/>
      <c r="BO338" s="386"/>
      <c r="BP338" s="386"/>
      <c r="BQ338" s="386"/>
      <c r="BR338" s="386"/>
      <c r="BS338" s="386"/>
      <c r="BT338" s="387"/>
    </row>
    <row r="339" spans="1:72" ht="15.75" customHeight="1" x14ac:dyDescent="0.25">
      <c r="A339" s="90"/>
      <c r="B339" s="90"/>
      <c r="C339" s="90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  <c r="X339" s="386"/>
      <c r="Y339" s="386"/>
      <c r="Z339" s="386"/>
      <c r="AA339" s="386"/>
      <c r="AB339" s="386"/>
      <c r="AC339" s="386"/>
      <c r="AD339" s="386"/>
      <c r="AE339" s="386"/>
      <c r="AF339" s="386"/>
      <c r="AG339" s="386"/>
      <c r="AH339" s="386"/>
      <c r="AI339" s="386"/>
      <c r="AJ339" s="386"/>
      <c r="AK339" s="386"/>
      <c r="AL339" s="386"/>
      <c r="AM339" s="386"/>
      <c r="AN339" s="386"/>
      <c r="AO339" s="386"/>
      <c r="AP339" s="386"/>
      <c r="AQ339" s="386"/>
      <c r="AR339" s="386"/>
      <c r="AS339" s="386"/>
      <c r="AT339" s="386"/>
      <c r="AU339" s="386"/>
      <c r="AV339" s="386"/>
      <c r="AW339" s="386"/>
      <c r="AX339" s="386"/>
      <c r="AY339" s="386"/>
      <c r="AZ339" s="386"/>
      <c r="BA339" s="386"/>
      <c r="BB339" s="386"/>
      <c r="BC339" s="386"/>
      <c r="BD339" s="386"/>
      <c r="BE339" s="386"/>
      <c r="BF339" s="386"/>
      <c r="BG339" s="386"/>
      <c r="BH339" s="386"/>
      <c r="BI339" s="386"/>
      <c r="BJ339" s="386"/>
      <c r="BK339" s="386"/>
      <c r="BL339" s="386"/>
      <c r="BM339" s="386"/>
      <c r="BN339" s="386"/>
      <c r="BO339" s="386"/>
      <c r="BP339" s="386"/>
      <c r="BQ339" s="386"/>
      <c r="BR339" s="386"/>
      <c r="BS339" s="386"/>
      <c r="BT339" s="387"/>
    </row>
    <row r="340" spans="1:72" ht="15.75" customHeight="1" x14ac:dyDescent="0.25">
      <c r="A340" s="90"/>
      <c r="B340" s="90"/>
      <c r="C340" s="90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6"/>
      <c r="P340" s="386"/>
      <c r="Q340" s="386"/>
      <c r="R340" s="386"/>
      <c r="S340" s="386"/>
      <c r="T340" s="386"/>
      <c r="U340" s="386"/>
      <c r="V340" s="386"/>
      <c r="W340" s="386"/>
      <c r="X340" s="386"/>
      <c r="Y340" s="386"/>
      <c r="Z340" s="386"/>
      <c r="AA340" s="386"/>
      <c r="AB340" s="386"/>
      <c r="AC340" s="386"/>
      <c r="AD340" s="386"/>
      <c r="AE340" s="386"/>
      <c r="AF340" s="386"/>
      <c r="AG340" s="386"/>
      <c r="AH340" s="386"/>
      <c r="AI340" s="386"/>
      <c r="AJ340" s="386"/>
      <c r="AK340" s="386"/>
      <c r="AL340" s="386"/>
      <c r="AM340" s="386"/>
      <c r="AN340" s="386"/>
      <c r="AO340" s="386"/>
      <c r="AP340" s="386"/>
      <c r="AQ340" s="386"/>
      <c r="AR340" s="386"/>
      <c r="AS340" s="386"/>
      <c r="AT340" s="386"/>
      <c r="AU340" s="386"/>
      <c r="AV340" s="386"/>
      <c r="AW340" s="386"/>
      <c r="AX340" s="386"/>
      <c r="AY340" s="386"/>
      <c r="AZ340" s="386"/>
      <c r="BA340" s="386"/>
      <c r="BB340" s="386"/>
      <c r="BC340" s="386"/>
      <c r="BD340" s="386"/>
      <c r="BE340" s="386"/>
      <c r="BF340" s="386"/>
      <c r="BG340" s="386"/>
      <c r="BH340" s="386"/>
      <c r="BI340" s="386"/>
      <c r="BJ340" s="386"/>
      <c r="BK340" s="386"/>
      <c r="BL340" s="386"/>
      <c r="BM340" s="386"/>
      <c r="BN340" s="386"/>
      <c r="BO340" s="386"/>
      <c r="BP340" s="386"/>
      <c r="BQ340" s="386"/>
      <c r="BR340" s="386"/>
      <c r="BS340" s="386"/>
      <c r="BT340" s="387"/>
    </row>
    <row r="341" spans="1:72" ht="15.75" customHeight="1" x14ac:dyDescent="0.25">
      <c r="A341" s="90"/>
      <c r="B341" s="90"/>
      <c r="C341" s="90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86"/>
      <c r="AA341" s="386"/>
      <c r="AB341" s="386"/>
      <c r="AC341" s="386"/>
      <c r="AD341" s="386"/>
      <c r="AE341" s="386"/>
      <c r="AF341" s="386"/>
      <c r="AG341" s="386"/>
      <c r="AH341" s="386"/>
      <c r="AI341" s="386"/>
      <c r="AJ341" s="386"/>
      <c r="AK341" s="386"/>
      <c r="AL341" s="386"/>
      <c r="AM341" s="386"/>
      <c r="AN341" s="386"/>
      <c r="AO341" s="386"/>
      <c r="AP341" s="386"/>
      <c r="AQ341" s="386"/>
      <c r="AR341" s="386"/>
      <c r="AS341" s="386"/>
      <c r="AT341" s="386"/>
      <c r="AU341" s="386"/>
      <c r="AV341" s="386"/>
      <c r="AW341" s="386"/>
      <c r="AX341" s="386"/>
      <c r="AY341" s="386"/>
      <c r="AZ341" s="386"/>
      <c r="BA341" s="386"/>
      <c r="BB341" s="386"/>
      <c r="BC341" s="386"/>
      <c r="BD341" s="386"/>
      <c r="BE341" s="386"/>
      <c r="BF341" s="386"/>
      <c r="BG341" s="386"/>
      <c r="BH341" s="386"/>
      <c r="BI341" s="386"/>
      <c r="BJ341" s="386"/>
      <c r="BK341" s="386"/>
      <c r="BL341" s="386"/>
      <c r="BM341" s="386"/>
      <c r="BN341" s="386"/>
      <c r="BO341" s="386"/>
      <c r="BP341" s="386"/>
      <c r="BQ341" s="386"/>
      <c r="BR341" s="386"/>
      <c r="BS341" s="386"/>
      <c r="BT341" s="387"/>
    </row>
    <row r="342" spans="1:72" ht="15.75" customHeight="1" x14ac:dyDescent="0.25">
      <c r="A342" s="90"/>
      <c r="B342" s="90"/>
      <c r="C342" s="90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86"/>
      <c r="AB342" s="386"/>
      <c r="AC342" s="386"/>
      <c r="AD342" s="386"/>
      <c r="AE342" s="386"/>
      <c r="AF342" s="386"/>
      <c r="AG342" s="386"/>
      <c r="AH342" s="386"/>
      <c r="AI342" s="386"/>
      <c r="AJ342" s="386"/>
      <c r="AK342" s="386"/>
      <c r="AL342" s="386"/>
      <c r="AM342" s="386"/>
      <c r="AN342" s="386"/>
      <c r="AO342" s="386"/>
      <c r="AP342" s="386"/>
      <c r="AQ342" s="386"/>
      <c r="AR342" s="386"/>
      <c r="AS342" s="386"/>
      <c r="AT342" s="386"/>
      <c r="AU342" s="386"/>
      <c r="AV342" s="386"/>
      <c r="AW342" s="386"/>
      <c r="AX342" s="386"/>
      <c r="AY342" s="386"/>
      <c r="AZ342" s="386"/>
      <c r="BA342" s="386"/>
      <c r="BB342" s="386"/>
      <c r="BC342" s="386"/>
      <c r="BD342" s="386"/>
      <c r="BE342" s="386"/>
      <c r="BF342" s="386"/>
      <c r="BG342" s="386"/>
      <c r="BH342" s="386"/>
      <c r="BI342" s="386"/>
      <c r="BJ342" s="386"/>
      <c r="BK342" s="386"/>
      <c r="BL342" s="386"/>
      <c r="BM342" s="386"/>
      <c r="BN342" s="386"/>
      <c r="BO342" s="386"/>
      <c r="BP342" s="386"/>
      <c r="BQ342" s="386"/>
      <c r="BR342" s="386"/>
      <c r="BS342" s="386"/>
      <c r="BT342" s="387"/>
    </row>
    <row r="343" spans="1:72" ht="15.75" customHeight="1" x14ac:dyDescent="0.25">
      <c r="A343" s="90"/>
      <c r="B343" s="90"/>
      <c r="C343" s="90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386"/>
      <c r="AA343" s="386"/>
      <c r="AB343" s="386"/>
      <c r="AC343" s="386"/>
      <c r="AD343" s="386"/>
      <c r="AE343" s="386"/>
      <c r="AF343" s="386"/>
      <c r="AG343" s="386"/>
      <c r="AH343" s="386"/>
      <c r="AI343" s="386"/>
      <c r="AJ343" s="386"/>
      <c r="AK343" s="386"/>
      <c r="AL343" s="386"/>
      <c r="AM343" s="386"/>
      <c r="AN343" s="386"/>
      <c r="AO343" s="386"/>
      <c r="AP343" s="386"/>
      <c r="AQ343" s="386"/>
      <c r="AR343" s="386"/>
      <c r="AS343" s="386"/>
      <c r="AT343" s="386"/>
      <c r="AU343" s="386"/>
      <c r="AV343" s="386"/>
      <c r="AW343" s="386"/>
      <c r="AX343" s="386"/>
      <c r="AY343" s="386"/>
      <c r="AZ343" s="386"/>
      <c r="BA343" s="386"/>
      <c r="BB343" s="386"/>
      <c r="BC343" s="386"/>
      <c r="BD343" s="386"/>
      <c r="BE343" s="386"/>
      <c r="BF343" s="386"/>
      <c r="BG343" s="386"/>
      <c r="BH343" s="386"/>
      <c r="BI343" s="386"/>
      <c r="BJ343" s="386"/>
      <c r="BK343" s="386"/>
      <c r="BL343" s="386"/>
      <c r="BM343" s="386"/>
      <c r="BN343" s="386"/>
      <c r="BO343" s="386"/>
      <c r="BP343" s="386"/>
      <c r="BQ343" s="386"/>
      <c r="BR343" s="386"/>
      <c r="BS343" s="386"/>
      <c r="BT343" s="387"/>
    </row>
    <row r="344" spans="1:72" ht="15.75" customHeight="1" x14ac:dyDescent="0.25">
      <c r="A344" s="90"/>
      <c r="B344" s="90"/>
      <c r="C344" s="90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386"/>
      <c r="O344" s="386"/>
      <c r="P344" s="386"/>
      <c r="Q344" s="386"/>
      <c r="R344" s="386"/>
      <c r="S344" s="386"/>
      <c r="T344" s="386"/>
      <c r="U344" s="386"/>
      <c r="V344" s="386"/>
      <c r="W344" s="386"/>
      <c r="X344" s="386"/>
      <c r="Y344" s="386"/>
      <c r="Z344" s="386"/>
      <c r="AA344" s="386"/>
      <c r="AB344" s="386"/>
      <c r="AC344" s="386"/>
      <c r="AD344" s="386"/>
      <c r="AE344" s="386"/>
      <c r="AF344" s="386"/>
      <c r="AG344" s="386"/>
      <c r="AH344" s="386"/>
      <c r="AI344" s="386"/>
      <c r="AJ344" s="386"/>
      <c r="AK344" s="386"/>
      <c r="AL344" s="386"/>
      <c r="AM344" s="386"/>
      <c r="AN344" s="386"/>
      <c r="AO344" s="386"/>
      <c r="AP344" s="386"/>
      <c r="AQ344" s="386"/>
      <c r="AR344" s="386"/>
      <c r="AS344" s="386"/>
      <c r="AT344" s="386"/>
      <c r="AU344" s="386"/>
      <c r="AV344" s="386"/>
      <c r="AW344" s="386"/>
      <c r="AX344" s="386"/>
      <c r="AY344" s="386"/>
      <c r="AZ344" s="386"/>
      <c r="BA344" s="386"/>
      <c r="BB344" s="386"/>
      <c r="BC344" s="386"/>
      <c r="BD344" s="386"/>
      <c r="BE344" s="386"/>
      <c r="BF344" s="386"/>
      <c r="BG344" s="386"/>
      <c r="BH344" s="386"/>
      <c r="BI344" s="386"/>
      <c r="BJ344" s="386"/>
      <c r="BK344" s="386"/>
      <c r="BL344" s="386"/>
      <c r="BM344" s="386"/>
      <c r="BN344" s="386"/>
      <c r="BO344" s="386"/>
      <c r="BP344" s="386"/>
      <c r="BQ344" s="386"/>
      <c r="BR344" s="386"/>
      <c r="BS344" s="386"/>
      <c r="BT344" s="387"/>
    </row>
    <row r="345" spans="1:72" ht="15.75" customHeight="1" x14ac:dyDescent="0.25">
      <c r="A345" s="90"/>
      <c r="B345" s="90"/>
      <c r="C345" s="90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6"/>
      <c r="O345" s="386"/>
      <c r="P345" s="386"/>
      <c r="Q345" s="386"/>
      <c r="R345" s="386"/>
      <c r="S345" s="386"/>
      <c r="T345" s="386"/>
      <c r="U345" s="386"/>
      <c r="V345" s="386"/>
      <c r="W345" s="386"/>
      <c r="X345" s="386"/>
      <c r="Y345" s="386"/>
      <c r="Z345" s="386"/>
      <c r="AA345" s="386"/>
      <c r="AB345" s="386"/>
      <c r="AC345" s="386"/>
      <c r="AD345" s="386"/>
      <c r="AE345" s="386"/>
      <c r="AF345" s="386"/>
      <c r="AG345" s="386"/>
      <c r="AH345" s="386"/>
      <c r="AI345" s="386"/>
      <c r="AJ345" s="386"/>
      <c r="AK345" s="386"/>
      <c r="AL345" s="386"/>
      <c r="AM345" s="386"/>
      <c r="AN345" s="386"/>
      <c r="AO345" s="386"/>
      <c r="AP345" s="386"/>
      <c r="AQ345" s="386"/>
      <c r="AR345" s="386"/>
      <c r="AS345" s="386"/>
      <c r="AT345" s="386"/>
      <c r="AU345" s="386"/>
      <c r="AV345" s="386"/>
      <c r="AW345" s="386"/>
      <c r="AX345" s="386"/>
      <c r="AY345" s="386"/>
      <c r="AZ345" s="386"/>
      <c r="BA345" s="386"/>
      <c r="BB345" s="386"/>
      <c r="BC345" s="386"/>
      <c r="BD345" s="386"/>
      <c r="BE345" s="386"/>
      <c r="BF345" s="386"/>
      <c r="BG345" s="386"/>
      <c r="BH345" s="386"/>
      <c r="BI345" s="386"/>
      <c r="BJ345" s="386"/>
      <c r="BK345" s="386"/>
      <c r="BL345" s="386"/>
      <c r="BM345" s="386"/>
      <c r="BN345" s="386"/>
      <c r="BO345" s="386"/>
      <c r="BP345" s="386"/>
      <c r="BQ345" s="386"/>
      <c r="BR345" s="386"/>
      <c r="BS345" s="386"/>
      <c r="BT345" s="387"/>
    </row>
    <row r="346" spans="1:72" ht="15.75" customHeight="1" x14ac:dyDescent="0.25">
      <c r="A346" s="90"/>
      <c r="B346" s="90"/>
      <c r="C346" s="90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86"/>
      <c r="AA346" s="386"/>
      <c r="AB346" s="386"/>
      <c r="AC346" s="386"/>
      <c r="AD346" s="386"/>
      <c r="AE346" s="386"/>
      <c r="AF346" s="386"/>
      <c r="AG346" s="386"/>
      <c r="AH346" s="386"/>
      <c r="AI346" s="386"/>
      <c r="AJ346" s="386"/>
      <c r="AK346" s="386"/>
      <c r="AL346" s="386"/>
      <c r="AM346" s="386"/>
      <c r="AN346" s="386"/>
      <c r="AO346" s="386"/>
      <c r="AP346" s="386"/>
      <c r="AQ346" s="386"/>
      <c r="AR346" s="386"/>
      <c r="AS346" s="386"/>
      <c r="AT346" s="386"/>
      <c r="AU346" s="386"/>
      <c r="AV346" s="386"/>
      <c r="AW346" s="386"/>
      <c r="AX346" s="386"/>
      <c r="AY346" s="386"/>
      <c r="AZ346" s="386"/>
      <c r="BA346" s="386"/>
      <c r="BB346" s="386"/>
      <c r="BC346" s="386"/>
      <c r="BD346" s="386"/>
      <c r="BE346" s="386"/>
      <c r="BF346" s="386"/>
      <c r="BG346" s="386"/>
      <c r="BH346" s="386"/>
      <c r="BI346" s="386"/>
      <c r="BJ346" s="386"/>
      <c r="BK346" s="386"/>
      <c r="BL346" s="386"/>
      <c r="BM346" s="386"/>
      <c r="BN346" s="386"/>
      <c r="BO346" s="386"/>
      <c r="BP346" s="386"/>
      <c r="BQ346" s="386"/>
      <c r="BR346" s="386"/>
      <c r="BS346" s="386"/>
      <c r="BT346" s="387"/>
    </row>
    <row r="347" spans="1:72" ht="15.75" customHeight="1" x14ac:dyDescent="0.25">
      <c r="A347" s="90"/>
      <c r="B347" s="90"/>
      <c r="C347" s="90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86"/>
      <c r="AA347" s="386"/>
      <c r="AB347" s="386"/>
      <c r="AC347" s="386"/>
      <c r="AD347" s="386"/>
      <c r="AE347" s="386"/>
      <c r="AF347" s="386"/>
      <c r="AG347" s="386"/>
      <c r="AH347" s="386"/>
      <c r="AI347" s="386"/>
      <c r="AJ347" s="386"/>
      <c r="AK347" s="386"/>
      <c r="AL347" s="386"/>
      <c r="AM347" s="386"/>
      <c r="AN347" s="386"/>
      <c r="AO347" s="386"/>
      <c r="AP347" s="386"/>
      <c r="AQ347" s="386"/>
      <c r="AR347" s="386"/>
      <c r="AS347" s="386"/>
      <c r="AT347" s="386"/>
      <c r="AU347" s="386"/>
      <c r="AV347" s="386"/>
      <c r="AW347" s="386"/>
      <c r="AX347" s="386"/>
      <c r="AY347" s="386"/>
      <c r="AZ347" s="386"/>
      <c r="BA347" s="386"/>
      <c r="BB347" s="386"/>
      <c r="BC347" s="386"/>
      <c r="BD347" s="386"/>
      <c r="BE347" s="386"/>
      <c r="BF347" s="386"/>
      <c r="BG347" s="386"/>
      <c r="BH347" s="386"/>
      <c r="BI347" s="386"/>
      <c r="BJ347" s="386"/>
      <c r="BK347" s="386"/>
      <c r="BL347" s="386"/>
      <c r="BM347" s="386"/>
      <c r="BN347" s="386"/>
      <c r="BO347" s="386"/>
      <c r="BP347" s="386"/>
      <c r="BQ347" s="386"/>
      <c r="BR347" s="386"/>
      <c r="BS347" s="386"/>
      <c r="BT347" s="387"/>
    </row>
    <row r="348" spans="1:72" ht="15.75" customHeight="1" x14ac:dyDescent="0.25">
      <c r="A348" s="90"/>
      <c r="B348" s="90"/>
      <c r="C348" s="90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6"/>
      <c r="P348" s="386"/>
      <c r="Q348" s="386"/>
      <c r="R348" s="386"/>
      <c r="S348" s="386"/>
      <c r="T348" s="386"/>
      <c r="U348" s="386"/>
      <c r="V348" s="386"/>
      <c r="W348" s="386"/>
      <c r="X348" s="386"/>
      <c r="Y348" s="386"/>
      <c r="Z348" s="386"/>
      <c r="AA348" s="386"/>
      <c r="AB348" s="386"/>
      <c r="AC348" s="386"/>
      <c r="AD348" s="386"/>
      <c r="AE348" s="386"/>
      <c r="AF348" s="386"/>
      <c r="AG348" s="386"/>
      <c r="AH348" s="386"/>
      <c r="AI348" s="386"/>
      <c r="AJ348" s="386"/>
      <c r="AK348" s="386"/>
      <c r="AL348" s="386"/>
      <c r="AM348" s="386"/>
      <c r="AN348" s="386"/>
      <c r="AO348" s="386"/>
      <c r="AP348" s="386"/>
      <c r="AQ348" s="386"/>
      <c r="AR348" s="386"/>
      <c r="AS348" s="386"/>
      <c r="AT348" s="386"/>
      <c r="AU348" s="386"/>
      <c r="AV348" s="386"/>
      <c r="AW348" s="386"/>
      <c r="AX348" s="386"/>
      <c r="AY348" s="386"/>
      <c r="AZ348" s="386"/>
      <c r="BA348" s="386"/>
      <c r="BB348" s="386"/>
      <c r="BC348" s="386"/>
      <c r="BD348" s="386"/>
      <c r="BE348" s="386"/>
      <c r="BF348" s="386"/>
      <c r="BG348" s="386"/>
      <c r="BH348" s="386"/>
      <c r="BI348" s="386"/>
      <c r="BJ348" s="386"/>
      <c r="BK348" s="386"/>
      <c r="BL348" s="386"/>
      <c r="BM348" s="386"/>
      <c r="BN348" s="386"/>
      <c r="BO348" s="386"/>
      <c r="BP348" s="386"/>
      <c r="BQ348" s="386"/>
      <c r="BR348" s="386"/>
      <c r="BS348" s="386"/>
      <c r="BT348" s="387"/>
    </row>
    <row r="349" spans="1:72" ht="15.75" customHeight="1" x14ac:dyDescent="0.25">
      <c r="A349" s="90"/>
      <c r="B349" s="90"/>
      <c r="C349" s="90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86"/>
      <c r="AB349" s="386"/>
      <c r="AC349" s="386"/>
      <c r="AD349" s="386"/>
      <c r="AE349" s="386"/>
      <c r="AF349" s="386"/>
      <c r="AG349" s="386"/>
      <c r="AH349" s="386"/>
      <c r="AI349" s="386"/>
      <c r="AJ349" s="386"/>
      <c r="AK349" s="386"/>
      <c r="AL349" s="386"/>
      <c r="AM349" s="386"/>
      <c r="AN349" s="386"/>
      <c r="AO349" s="386"/>
      <c r="AP349" s="386"/>
      <c r="AQ349" s="386"/>
      <c r="AR349" s="386"/>
      <c r="AS349" s="386"/>
      <c r="AT349" s="386"/>
      <c r="AU349" s="386"/>
      <c r="AV349" s="386"/>
      <c r="AW349" s="386"/>
      <c r="AX349" s="386"/>
      <c r="AY349" s="386"/>
      <c r="AZ349" s="386"/>
      <c r="BA349" s="386"/>
      <c r="BB349" s="386"/>
      <c r="BC349" s="386"/>
      <c r="BD349" s="386"/>
      <c r="BE349" s="386"/>
      <c r="BF349" s="386"/>
      <c r="BG349" s="386"/>
      <c r="BH349" s="386"/>
      <c r="BI349" s="386"/>
      <c r="BJ349" s="386"/>
      <c r="BK349" s="386"/>
      <c r="BL349" s="386"/>
      <c r="BM349" s="386"/>
      <c r="BN349" s="386"/>
      <c r="BO349" s="386"/>
      <c r="BP349" s="386"/>
      <c r="BQ349" s="386"/>
      <c r="BR349" s="386"/>
      <c r="BS349" s="386"/>
      <c r="BT349" s="387"/>
    </row>
    <row r="350" spans="1:72" ht="15.75" customHeight="1" x14ac:dyDescent="0.25">
      <c r="A350" s="90"/>
      <c r="B350" s="90"/>
      <c r="C350" s="90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  <c r="X350" s="386"/>
      <c r="Y350" s="386"/>
      <c r="Z350" s="386"/>
      <c r="AA350" s="386"/>
      <c r="AB350" s="386"/>
      <c r="AC350" s="386"/>
      <c r="AD350" s="386"/>
      <c r="AE350" s="386"/>
      <c r="AF350" s="386"/>
      <c r="AG350" s="386"/>
      <c r="AH350" s="386"/>
      <c r="AI350" s="386"/>
      <c r="AJ350" s="386"/>
      <c r="AK350" s="386"/>
      <c r="AL350" s="386"/>
      <c r="AM350" s="386"/>
      <c r="AN350" s="386"/>
      <c r="AO350" s="386"/>
      <c r="AP350" s="386"/>
      <c r="AQ350" s="386"/>
      <c r="AR350" s="386"/>
      <c r="AS350" s="386"/>
      <c r="AT350" s="386"/>
      <c r="AU350" s="386"/>
      <c r="AV350" s="386"/>
      <c r="AW350" s="386"/>
      <c r="AX350" s="386"/>
      <c r="AY350" s="386"/>
      <c r="AZ350" s="386"/>
      <c r="BA350" s="386"/>
      <c r="BB350" s="386"/>
      <c r="BC350" s="386"/>
      <c r="BD350" s="386"/>
      <c r="BE350" s="386"/>
      <c r="BF350" s="386"/>
      <c r="BG350" s="386"/>
      <c r="BH350" s="386"/>
      <c r="BI350" s="386"/>
      <c r="BJ350" s="386"/>
      <c r="BK350" s="386"/>
      <c r="BL350" s="386"/>
      <c r="BM350" s="386"/>
      <c r="BN350" s="386"/>
      <c r="BO350" s="386"/>
      <c r="BP350" s="386"/>
      <c r="BQ350" s="386"/>
      <c r="BR350" s="386"/>
      <c r="BS350" s="386"/>
      <c r="BT350" s="387"/>
    </row>
    <row r="351" spans="1:72" ht="15.75" customHeight="1" x14ac:dyDescent="0.25">
      <c r="A351" s="90"/>
      <c r="B351" s="90"/>
      <c r="C351" s="90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386"/>
      <c r="Z351" s="386"/>
      <c r="AA351" s="386"/>
      <c r="AB351" s="386"/>
      <c r="AC351" s="386"/>
      <c r="AD351" s="386"/>
      <c r="AE351" s="386"/>
      <c r="AF351" s="386"/>
      <c r="AG351" s="386"/>
      <c r="AH351" s="386"/>
      <c r="AI351" s="386"/>
      <c r="AJ351" s="386"/>
      <c r="AK351" s="386"/>
      <c r="AL351" s="386"/>
      <c r="AM351" s="386"/>
      <c r="AN351" s="386"/>
      <c r="AO351" s="386"/>
      <c r="AP351" s="386"/>
      <c r="AQ351" s="386"/>
      <c r="AR351" s="386"/>
      <c r="AS351" s="386"/>
      <c r="AT351" s="386"/>
      <c r="AU351" s="386"/>
      <c r="AV351" s="386"/>
      <c r="AW351" s="386"/>
      <c r="AX351" s="386"/>
      <c r="AY351" s="386"/>
      <c r="AZ351" s="386"/>
      <c r="BA351" s="386"/>
      <c r="BB351" s="386"/>
      <c r="BC351" s="386"/>
      <c r="BD351" s="386"/>
      <c r="BE351" s="386"/>
      <c r="BF351" s="386"/>
      <c r="BG351" s="386"/>
      <c r="BH351" s="386"/>
      <c r="BI351" s="386"/>
      <c r="BJ351" s="386"/>
      <c r="BK351" s="386"/>
      <c r="BL351" s="386"/>
      <c r="BM351" s="386"/>
      <c r="BN351" s="386"/>
      <c r="BO351" s="386"/>
      <c r="BP351" s="386"/>
      <c r="BQ351" s="386"/>
      <c r="BR351" s="386"/>
      <c r="BS351" s="386"/>
      <c r="BT351" s="387"/>
    </row>
    <row r="352" spans="1:72" ht="15.75" customHeight="1" x14ac:dyDescent="0.25">
      <c r="A352" s="90"/>
      <c r="B352" s="90"/>
      <c r="C352" s="90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86"/>
      <c r="AA352" s="386"/>
      <c r="AB352" s="386"/>
      <c r="AC352" s="386"/>
      <c r="AD352" s="386"/>
      <c r="AE352" s="386"/>
      <c r="AF352" s="386"/>
      <c r="AG352" s="386"/>
      <c r="AH352" s="386"/>
      <c r="AI352" s="386"/>
      <c r="AJ352" s="386"/>
      <c r="AK352" s="386"/>
      <c r="AL352" s="386"/>
      <c r="AM352" s="386"/>
      <c r="AN352" s="386"/>
      <c r="AO352" s="386"/>
      <c r="AP352" s="386"/>
      <c r="AQ352" s="386"/>
      <c r="AR352" s="386"/>
      <c r="AS352" s="386"/>
      <c r="AT352" s="386"/>
      <c r="AU352" s="386"/>
      <c r="AV352" s="386"/>
      <c r="AW352" s="386"/>
      <c r="AX352" s="386"/>
      <c r="AY352" s="386"/>
      <c r="AZ352" s="386"/>
      <c r="BA352" s="386"/>
      <c r="BB352" s="386"/>
      <c r="BC352" s="386"/>
      <c r="BD352" s="386"/>
      <c r="BE352" s="386"/>
      <c r="BF352" s="386"/>
      <c r="BG352" s="386"/>
      <c r="BH352" s="386"/>
      <c r="BI352" s="386"/>
      <c r="BJ352" s="386"/>
      <c r="BK352" s="386"/>
      <c r="BL352" s="386"/>
      <c r="BM352" s="386"/>
      <c r="BN352" s="386"/>
      <c r="BO352" s="386"/>
      <c r="BP352" s="386"/>
      <c r="BQ352" s="386"/>
      <c r="BR352" s="386"/>
      <c r="BS352" s="386"/>
      <c r="BT352" s="387"/>
    </row>
    <row r="353" spans="1:72" ht="15.75" customHeight="1" x14ac:dyDescent="0.25">
      <c r="A353" s="90"/>
      <c r="B353" s="90"/>
      <c r="C353" s="90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6"/>
      <c r="P353" s="386"/>
      <c r="Q353" s="386"/>
      <c r="R353" s="386"/>
      <c r="S353" s="386"/>
      <c r="T353" s="386"/>
      <c r="U353" s="386"/>
      <c r="V353" s="386"/>
      <c r="W353" s="386"/>
      <c r="X353" s="386"/>
      <c r="Y353" s="386"/>
      <c r="Z353" s="386"/>
      <c r="AA353" s="386"/>
      <c r="AB353" s="386"/>
      <c r="AC353" s="386"/>
      <c r="AD353" s="386"/>
      <c r="AE353" s="386"/>
      <c r="AF353" s="386"/>
      <c r="AG353" s="386"/>
      <c r="AH353" s="386"/>
      <c r="AI353" s="386"/>
      <c r="AJ353" s="386"/>
      <c r="AK353" s="386"/>
      <c r="AL353" s="386"/>
      <c r="AM353" s="386"/>
      <c r="AN353" s="386"/>
      <c r="AO353" s="386"/>
      <c r="AP353" s="386"/>
      <c r="AQ353" s="386"/>
      <c r="AR353" s="386"/>
      <c r="AS353" s="386"/>
      <c r="AT353" s="386"/>
      <c r="AU353" s="386"/>
      <c r="AV353" s="386"/>
      <c r="AW353" s="386"/>
      <c r="AX353" s="386"/>
      <c r="AY353" s="386"/>
      <c r="AZ353" s="386"/>
      <c r="BA353" s="386"/>
      <c r="BB353" s="386"/>
      <c r="BC353" s="386"/>
      <c r="BD353" s="386"/>
      <c r="BE353" s="386"/>
      <c r="BF353" s="386"/>
      <c r="BG353" s="386"/>
      <c r="BH353" s="386"/>
      <c r="BI353" s="386"/>
      <c r="BJ353" s="386"/>
      <c r="BK353" s="386"/>
      <c r="BL353" s="386"/>
      <c r="BM353" s="386"/>
      <c r="BN353" s="386"/>
      <c r="BO353" s="386"/>
      <c r="BP353" s="386"/>
      <c r="BQ353" s="386"/>
      <c r="BR353" s="386"/>
      <c r="BS353" s="386"/>
      <c r="BT353" s="387"/>
    </row>
    <row r="354" spans="1:72" ht="15.75" customHeight="1" x14ac:dyDescent="0.25">
      <c r="A354" s="90"/>
      <c r="B354" s="90"/>
      <c r="C354" s="90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386"/>
      <c r="AA354" s="386"/>
      <c r="AB354" s="386"/>
      <c r="AC354" s="386"/>
      <c r="AD354" s="386"/>
      <c r="AE354" s="386"/>
      <c r="AF354" s="386"/>
      <c r="AG354" s="386"/>
      <c r="AH354" s="386"/>
      <c r="AI354" s="386"/>
      <c r="AJ354" s="386"/>
      <c r="AK354" s="386"/>
      <c r="AL354" s="386"/>
      <c r="AM354" s="386"/>
      <c r="AN354" s="386"/>
      <c r="AO354" s="386"/>
      <c r="AP354" s="386"/>
      <c r="AQ354" s="386"/>
      <c r="AR354" s="386"/>
      <c r="AS354" s="386"/>
      <c r="AT354" s="386"/>
      <c r="AU354" s="386"/>
      <c r="AV354" s="386"/>
      <c r="AW354" s="386"/>
      <c r="AX354" s="386"/>
      <c r="AY354" s="386"/>
      <c r="AZ354" s="386"/>
      <c r="BA354" s="386"/>
      <c r="BB354" s="386"/>
      <c r="BC354" s="386"/>
      <c r="BD354" s="386"/>
      <c r="BE354" s="386"/>
      <c r="BF354" s="386"/>
      <c r="BG354" s="386"/>
      <c r="BH354" s="386"/>
      <c r="BI354" s="386"/>
      <c r="BJ354" s="386"/>
      <c r="BK354" s="386"/>
      <c r="BL354" s="386"/>
      <c r="BM354" s="386"/>
      <c r="BN354" s="386"/>
      <c r="BO354" s="386"/>
      <c r="BP354" s="386"/>
      <c r="BQ354" s="386"/>
      <c r="BR354" s="386"/>
      <c r="BS354" s="386"/>
      <c r="BT354" s="387"/>
    </row>
    <row r="355" spans="1:72" ht="15.75" customHeight="1" x14ac:dyDescent="0.25">
      <c r="A355" s="90"/>
      <c r="B355" s="90"/>
      <c r="C355" s="90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86"/>
      <c r="AB355" s="386"/>
      <c r="AC355" s="386"/>
      <c r="AD355" s="386"/>
      <c r="AE355" s="386"/>
      <c r="AF355" s="386"/>
      <c r="AG355" s="386"/>
      <c r="AH355" s="386"/>
      <c r="AI355" s="386"/>
      <c r="AJ355" s="386"/>
      <c r="AK355" s="386"/>
      <c r="AL355" s="386"/>
      <c r="AM355" s="386"/>
      <c r="AN355" s="386"/>
      <c r="AO355" s="386"/>
      <c r="AP355" s="386"/>
      <c r="AQ355" s="386"/>
      <c r="AR355" s="386"/>
      <c r="AS355" s="386"/>
      <c r="AT355" s="386"/>
      <c r="AU355" s="386"/>
      <c r="AV355" s="386"/>
      <c r="AW355" s="386"/>
      <c r="AX355" s="386"/>
      <c r="AY355" s="386"/>
      <c r="AZ355" s="386"/>
      <c r="BA355" s="386"/>
      <c r="BB355" s="386"/>
      <c r="BC355" s="386"/>
      <c r="BD355" s="386"/>
      <c r="BE355" s="386"/>
      <c r="BF355" s="386"/>
      <c r="BG355" s="386"/>
      <c r="BH355" s="386"/>
      <c r="BI355" s="386"/>
      <c r="BJ355" s="386"/>
      <c r="BK355" s="386"/>
      <c r="BL355" s="386"/>
      <c r="BM355" s="386"/>
      <c r="BN355" s="386"/>
      <c r="BO355" s="386"/>
      <c r="BP355" s="386"/>
      <c r="BQ355" s="386"/>
      <c r="BR355" s="386"/>
      <c r="BS355" s="386"/>
      <c r="BT355" s="387"/>
    </row>
    <row r="356" spans="1:72" ht="15.75" customHeight="1" x14ac:dyDescent="0.25">
      <c r="A356" s="90"/>
      <c r="B356" s="90"/>
      <c r="C356" s="90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86"/>
      <c r="AB356" s="386"/>
      <c r="AC356" s="386"/>
      <c r="AD356" s="386"/>
      <c r="AE356" s="386"/>
      <c r="AF356" s="386"/>
      <c r="AG356" s="386"/>
      <c r="AH356" s="386"/>
      <c r="AI356" s="386"/>
      <c r="AJ356" s="386"/>
      <c r="AK356" s="386"/>
      <c r="AL356" s="386"/>
      <c r="AM356" s="386"/>
      <c r="AN356" s="386"/>
      <c r="AO356" s="386"/>
      <c r="AP356" s="386"/>
      <c r="AQ356" s="386"/>
      <c r="AR356" s="386"/>
      <c r="AS356" s="386"/>
      <c r="AT356" s="386"/>
      <c r="AU356" s="386"/>
      <c r="AV356" s="386"/>
      <c r="AW356" s="386"/>
      <c r="AX356" s="386"/>
      <c r="AY356" s="386"/>
      <c r="AZ356" s="386"/>
      <c r="BA356" s="386"/>
      <c r="BB356" s="386"/>
      <c r="BC356" s="386"/>
      <c r="BD356" s="386"/>
      <c r="BE356" s="386"/>
      <c r="BF356" s="386"/>
      <c r="BG356" s="386"/>
      <c r="BH356" s="386"/>
      <c r="BI356" s="386"/>
      <c r="BJ356" s="386"/>
      <c r="BK356" s="386"/>
      <c r="BL356" s="386"/>
      <c r="BM356" s="386"/>
      <c r="BN356" s="386"/>
      <c r="BO356" s="386"/>
      <c r="BP356" s="386"/>
      <c r="BQ356" s="386"/>
      <c r="BR356" s="386"/>
      <c r="BS356" s="386"/>
      <c r="BT356" s="387"/>
    </row>
    <row r="357" spans="1:72" ht="15.75" customHeight="1" x14ac:dyDescent="0.25">
      <c r="A357" s="90"/>
      <c r="B357" s="90"/>
      <c r="C357" s="90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86"/>
      <c r="AA357" s="386"/>
      <c r="AB357" s="386"/>
      <c r="AC357" s="386"/>
      <c r="AD357" s="386"/>
      <c r="AE357" s="386"/>
      <c r="AF357" s="386"/>
      <c r="AG357" s="386"/>
      <c r="AH357" s="386"/>
      <c r="AI357" s="386"/>
      <c r="AJ357" s="386"/>
      <c r="AK357" s="386"/>
      <c r="AL357" s="386"/>
      <c r="AM357" s="386"/>
      <c r="AN357" s="386"/>
      <c r="AO357" s="386"/>
      <c r="AP357" s="386"/>
      <c r="AQ357" s="386"/>
      <c r="AR357" s="386"/>
      <c r="AS357" s="386"/>
      <c r="AT357" s="386"/>
      <c r="AU357" s="386"/>
      <c r="AV357" s="386"/>
      <c r="AW357" s="386"/>
      <c r="AX357" s="386"/>
      <c r="AY357" s="386"/>
      <c r="AZ357" s="386"/>
      <c r="BA357" s="386"/>
      <c r="BB357" s="386"/>
      <c r="BC357" s="386"/>
      <c r="BD357" s="386"/>
      <c r="BE357" s="386"/>
      <c r="BF357" s="386"/>
      <c r="BG357" s="386"/>
      <c r="BH357" s="386"/>
      <c r="BI357" s="386"/>
      <c r="BJ357" s="386"/>
      <c r="BK357" s="386"/>
      <c r="BL357" s="386"/>
      <c r="BM357" s="386"/>
      <c r="BN357" s="386"/>
      <c r="BO357" s="386"/>
      <c r="BP357" s="386"/>
      <c r="BQ357" s="386"/>
      <c r="BR357" s="386"/>
      <c r="BS357" s="386"/>
      <c r="BT357" s="387"/>
    </row>
    <row r="358" spans="1:72" ht="15.75" customHeight="1" x14ac:dyDescent="0.25">
      <c r="A358" s="90"/>
      <c r="B358" s="90"/>
      <c r="C358" s="90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6"/>
      <c r="P358" s="386"/>
      <c r="Q358" s="386"/>
      <c r="R358" s="386"/>
      <c r="S358" s="386"/>
      <c r="T358" s="386"/>
      <c r="U358" s="386"/>
      <c r="V358" s="386"/>
      <c r="W358" s="386"/>
      <c r="X358" s="386"/>
      <c r="Y358" s="386"/>
      <c r="Z358" s="386"/>
      <c r="AA358" s="386"/>
      <c r="AB358" s="386"/>
      <c r="AC358" s="386"/>
      <c r="AD358" s="386"/>
      <c r="AE358" s="386"/>
      <c r="AF358" s="386"/>
      <c r="AG358" s="386"/>
      <c r="AH358" s="386"/>
      <c r="AI358" s="386"/>
      <c r="AJ358" s="386"/>
      <c r="AK358" s="386"/>
      <c r="AL358" s="386"/>
      <c r="AM358" s="386"/>
      <c r="AN358" s="386"/>
      <c r="AO358" s="386"/>
      <c r="AP358" s="386"/>
      <c r="AQ358" s="386"/>
      <c r="AR358" s="386"/>
      <c r="AS358" s="386"/>
      <c r="AT358" s="386"/>
      <c r="AU358" s="386"/>
      <c r="AV358" s="386"/>
      <c r="AW358" s="386"/>
      <c r="AX358" s="386"/>
      <c r="AY358" s="386"/>
      <c r="AZ358" s="386"/>
      <c r="BA358" s="386"/>
      <c r="BB358" s="386"/>
      <c r="BC358" s="386"/>
      <c r="BD358" s="386"/>
      <c r="BE358" s="386"/>
      <c r="BF358" s="386"/>
      <c r="BG358" s="386"/>
      <c r="BH358" s="386"/>
      <c r="BI358" s="386"/>
      <c r="BJ358" s="386"/>
      <c r="BK358" s="386"/>
      <c r="BL358" s="386"/>
      <c r="BM358" s="386"/>
      <c r="BN358" s="386"/>
      <c r="BO358" s="386"/>
      <c r="BP358" s="386"/>
      <c r="BQ358" s="386"/>
      <c r="BR358" s="386"/>
      <c r="BS358" s="386"/>
      <c r="BT358" s="387"/>
    </row>
    <row r="359" spans="1:72" ht="15.75" customHeight="1" x14ac:dyDescent="0.25">
      <c r="A359" s="90"/>
      <c r="B359" s="90"/>
      <c r="C359" s="90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386"/>
      <c r="AA359" s="386"/>
      <c r="AB359" s="386"/>
      <c r="AC359" s="386"/>
      <c r="AD359" s="386"/>
      <c r="AE359" s="386"/>
      <c r="AF359" s="386"/>
      <c r="AG359" s="386"/>
      <c r="AH359" s="386"/>
      <c r="AI359" s="386"/>
      <c r="AJ359" s="386"/>
      <c r="AK359" s="386"/>
      <c r="AL359" s="386"/>
      <c r="AM359" s="386"/>
      <c r="AN359" s="386"/>
      <c r="AO359" s="386"/>
      <c r="AP359" s="386"/>
      <c r="AQ359" s="386"/>
      <c r="AR359" s="386"/>
      <c r="AS359" s="386"/>
      <c r="AT359" s="386"/>
      <c r="AU359" s="386"/>
      <c r="AV359" s="386"/>
      <c r="AW359" s="386"/>
      <c r="AX359" s="386"/>
      <c r="AY359" s="386"/>
      <c r="AZ359" s="386"/>
      <c r="BA359" s="386"/>
      <c r="BB359" s="386"/>
      <c r="BC359" s="386"/>
      <c r="BD359" s="386"/>
      <c r="BE359" s="386"/>
      <c r="BF359" s="386"/>
      <c r="BG359" s="386"/>
      <c r="BH359" s="386"/>
      <c r="BI359" s="386"/>
      <c r="BJ359" s="386"/>
      <c r="BK359" s="386"/>
      <c r="BL359" s="386"/>
      <c r="BM359" s="386"/>
      <c r="BN359" s="386"/>
      <c r="BO359" s="386"/>
      <c r="BP359" s="386"/>
      <c r="BQ359" s="386"/>
      <c r="BR359" s="386"/>
      <c r="BS359" s="386"/>
      <c r="BT359" s="387"/>
    </row>
    <row r="360" spans="1:72" ht="15.75" customHeight="1" x14ac:dyDescent="0.25">
      <c r="A360" s="90"/>
      <c r="B360" s="90"/>
      <c r="C360" s="90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86"/>
      <c r="AB360" s="386"/>
      <c r="AC360" s="386"/>
      <c r="AD360" s="386"/>
      <c r="AE360" s="386"/>
      <c r="AF360" s="386"/>
      <c r="AG360" s="386"/>
      <c r="AH360" s="386"/>
      <c r="AI360" s="386"/>
      <c r="AJ360" s="386"/>
      <c r="AK360" s="386"/>
      <c r="AL360" s="386"/>
      <c r="AM360" s="386"/>
      <c r="AN360" s="386"/>
      <c r="AO360" s="386"/>
      <c r="AP360" s="386"/>
      <c r="AQ360" s="386"/>
      <c r="AR360" s="386"/>
      <c r="AS360" s="386"/>
      <c r="AT360" s="386"/>
      <c r="AU360" s="386"/>
      <c r="AV360" s="386"/>
      <c r="AW360" s="386"/>
      <c r="AX360" s="386"/>
      <c r="AY360" s="386"/>
      <c r="AZ360" s="386"/>
      <c r="BA360" s="386"/>
      <c r="BB360" s="386"/>
      <c r="BC360" s="386"/>
      <c r="BD360" s="386"/>
      <c r="BE360" s="386"/>
      <c r="BF360" s="386"/>
      <c r="BG360" s="386"/>
      <c r="BH360" s="386"/>
      <c r="BI360" s="386"/>
      <c r="BJ360" s="386"/>
      <c r="BK360" s="386"/>
      <c r="BL360" s="386"/>
      <c r="BM360" s="386"/>
      <c r="BN360" s="386"/>
      <c r="BO360" s="386"/>
      <c r="BP360" s="386"/>
      <c r="BQ360" s="386"/>
      <c r="BR360" s="386"/>
      <c r="BS360" s="386"/>
      <c r="BT360" s="387"/>
    </row>
    <row r="361" spans="1:72" ht="15.75" customHeight="1" x14ac:dyDescent="0.25">
      <c r="A361" s="90"/>
      <c r="B361" s="90"/>
      <c r="C361" s="90"/>
      <c r="D361" s="386"/>
      <c r="E361" s="386"/>
      <c r="F361" s="386"/>
      <c r="G361" s="386"/>
      <c r="H361" s="386"/>
      <c r="I361" s="386"/>
      <c r="J361" s="386"/>
      <c r="K361" s="386"/>
      <c r="L361" s="386"/>
      <c r="M361" s="386"/>
      <c r="N361" s="386"/>
      <c r="O361" s="386"/>
      <c r="P361" s="386"/>
      <c r="Q361" s="386"/>
      <c r="R361" s="386"/>
      <c r="S361" s="386"/>
      <c r="T361" s="386"/>
      <c r="U361" s="386"/>
      <c r="V361" s="386"/>
      <c r="W361" s="386"/>
      <c r="X361" s="386"/>
      <c r="Y361" s="386"/>
      <c r="Z361" s="386"/>
      <c r="AA361" s="386"/>
      <c r="AB361" s="386"/>
      <c r="AC361" s="386"/>
      <c r="AD361" s="386"/>
      <c r="AE361" s="386"/>
      <c r="AF361" s="386"/>
      <c r="AG361" s="386"/>
      <c r="AH361" s="386"/>
      <c r="AI361" s="386"/>
      <c r="AJ361" s="386"/>
      <c r="AK361" s="386"/>
      <c r="AL361" s="386"/>
      <c r="AM361" s="386"/>
      <c r="AN361" s="386"/>
      <c r="AO361" s="386"/>
      <c r="AP361" s="386"/>
      <c r="AQ361" s="386"/>
      <c r="AR361" s="386"/>
      <c r="AS361" s="386"/>
      <c r="AT361" s="386"/>
      <c r="AU361" s="386"/>
      <c r="AV361" s="386"/>
      <c r="AW361" s="386"/>
      <c r="AX361" s="386"/>
      <c r="AY361" s="386"/>
      <c r="AZ361" s="386"/>
      <c r="BA361" s="386"/>
      <c r="BB361" s="386"/>
      <c r="BC361" s="386"/>
      <c r="BD361" s="386"/>
      <c r="BE361" s="386"/>
      <c r="BF361" s="386"/>
      <c r="BG361" s="386"/>
      <c r="BH361" s="386"/>
      <c r="BI361" s="386"/>
      <c r="BJ361" s="386"/>
      <c r="BK361" s="386"/>
      <c r="BL361" s="386"/>
      <c r="BM361" s="386"/>
      <c r="BN361" s="386"/>
      <c r="BO361" s="386"/>
      <c r="BP361" s="386"/>
      <c r="BQ361" s="386"/>
      <c r="BR361" s="386"/>
      <c r="BS361" s="386"/>
      <c r="BT361" s="387"/>
    </row>
    <row r="362" spans="1:72" ht="15.75" customHeight="1" x14ac:dyDescent="0.25">
      <c r="A362" s="90"/>
      <c r="B362" s="90"/>
      <c r="C362" s="90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386"/>
      <c r="Z362" s="386"/>
      <c r="AA362" s="386"/>
      <c r="AB362" s="386"/>
      <c r="AC362" s="386"/>
      <c r="AD362" s="386"/>
      <c r="AE362" s="386"/>
      <c r="AF362" s="386"/>
      <c r="AG362" s="386"/>
      <c r="AH362" s="386"/>
      <c r="AI362" s="386"/>
      <c r="AJ362" s="386"/>
      <c r="AK362" s="386"/>
      <c r="AL362" s="386"/>
      <c r="AM362" s="386"/>
      <c r="AN362" s="386"/>
      <c r="AO362" s="386"/>
      <c r="AP362" s="386"/>
      <c r="AQ362" s="386"/>
      <c r="AR362" s="386"/>
      <c r="AS362" s="386"/>
      <c r="AT362" s="386"/>
      <c r="AU362" s="386"/>
      <c r="AV362" s="386"/>
      <c r="AW362" s="386"/>
      <c r="AX362" s="386"/>
      <c r="AY362" s="386"/>
      <c r="AZ362" s="386"/>
      <c r="BA362" s="386"/>
      <c r="BB362" s="386"/>
      <c r="BC362" s="386"/>
      <c r="BD362" s="386"/>
      <c r="BE362" s="386"/>
      <c r="BF362" s="386"/>
      <c r="BG362" s="386"/>
      <c r="BH362" s="386"/>
      <c r="BI362" s="386"/>
      <c r="BJ362" s="386"/>
      <c r="BK362" s="386"/>
      <c r="BL362" s="386"/>
      <c r="BM362" s="386"/>
      <c r="BN362" s="386"/>
      <c r="BO362" s="386"/>
      <c r="BP362" s="386"/>
      <c r="BQ362" s="386"/>
      <c r="BR362" s="386"/>
      <c r="BS362" s="386"/>
      <c r="BT362" s="387"/>
    </row>
    <row r="363" spans="1:72" ht="15.75" customHeight="1" x14ac:dyDescent="0.25">
      <c r="A363" s="90"/>
      <c r="B363" s="90"/>
      <c r="C363" s="90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6"/>
      <c r="O363" s="386"/>
      <c r="P363" s="386"/>
      <c r="Q363" s="386"/>
      <c r="R363" s="386"/>
      <c r="S363" s="386"/>
      <c r="T363" s="386"/>
      <c r="U363" s="386"/>
      <c r="V363" s="386"/>
      <c r="W363" s="386"/>
      <c r="X363" s="386"/>
      <c r="Y363" s="386"/>
      <c r="Z363" s="386"/>
      <c r="AA363" s="386"/>
      <c r="AB363" s="386"/>
      <c r="AC363" s="386"/>
      <c r="AD363" s="386"/>
      <c r="AE363" s="386"/>
      <c r="AF363" s="386"/>
      <c r="AG363" s="386"/>
      <c r="AH363" s="386"/>
      <c r="AI363" s="386"/>
      <c r="AJ363" s="386"/>
      <c r="AK363" s="386"/>
      <c r="AL363" s="386"/>
      <c r="AM363" s="386"/>
      <c r="AN363" s="386"/>
      <c r="AO363" s="386"/>
      <c r="AP363" s="386"/>
      <c r="AQ363" s="386"/>
      <c r="AR363" s="386"/>
      <c r="AS363" s="386"/>
      <c r="AT363" s="386"/>
      <c r="AU363" s="386"/>
      <c r="AV363" s="386"/>
      <c r="AW363" s="386"/>
      <c r="AX363" s="386"/>
      <c r="AY363" s="386"/>
      <c r="AZ363" s="386"/>
      <c r="BA363" s="386"/>
      <c r="BB363" s="386"/>
      <c r="BC363" s="386"/>
      <c r="BD363" s="386"/>
      <c r="BE363" s="386"/>
      <c r="BF363" s="386"/>
      <c r="BG363" s="386"/>
      <c r="BH363" s="386"/>
      <c r="BI363" s="386"/>
      <c r="BJ363" s="386"/>
      <c r="BK363" s="386"/>
      <c r="BL363" s="386"/>
      <c r="BM363" s="386"/>
      <c r="BN363" s="386"/>
      <c r="BO363" s="386"/>
      <c r="BP363" s="386"/>
      <c r="BQ363" s="386"/>
      <c r="BR363" s="386"/>
      <c r="BS363" s="386"/>
      <c r="BT363" s="387"/>
    </row>
    <row r="364" spans="1:72" ht="15.75" customHeight="1" x14ac:dyDescent="0.25">
      <c r="A364" s="90"/>
      <c r="B364" s="90"/>
      <c r="C364" s="90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  <c r="X364" s="386"/>
      <c r="Y364" s="386"/>
      <c r="Z364" s="386"/>
      <c r="AA364" s="386"/>
      <c r="AB364" s="386"/>
      <c r="AC364" s="386"/>
      <c r="AD364" s="386"/>
      <c r="AE364" s="386"/>
      <c r="AF364" s="386"/>
      <c r="AG364" s="386"/>
      <c r="AH364" s="386"/>
      <c r="AI364" s="386"/>
      <c r="AJ364" s="386"/>
      <c r="AK364" s="386"/>
      <c r="AL364" s="386"/>
      <c r="AM364" s="386"/>
      <c r="AN364" s="386"/>
      <c r="AO364" s="386"/>
      <c r="AP364" s="386"/>
      <c r="AQ364" s="386"/>
      <c r="AR364" s="386"/>
      <c r="AS364" s="386"/>
      <c r="AT364" s="386"/>
      <c r="AU364" s="386"/>
      <c r="AV364" s="386"/>
      <c r="AW364" s="386"/>
      <c r="AX364" s="386"/>
      <c r="AY364" s="386"/>
      <c r="AZ364" s="386"/>
      <c r="BA364" s="386"/>
      <c r="BB364" s="386"/>
      <c r="BC364" s="386"/>
      <c r="BD364" s="386"/>
      <c r="BE364" s="386"/>
      <c r="BF364" s="386"/>
      <c r="BG364" s="386"/>
      <c r="BH364" s="386"/>
      <c r="BI364" s="386"/>
      <c r="BJ364" s="386"/>
      <c r="BK364" s="386"/>
      <c r="BL364" s="386"/>
      <c r="BM364" s="386"/>
      <c r="BN364" s="386"/>
      <c r="BO364" s="386"/>
      <c r="BP364" s="386"/>
      <c r="BQ364" s="386"/>
      <c r="BR364" s="386"/>
      <c r="BS364" s="386"/>
      <c r="BT364" s="387"/>
    </row>
    <row r="365" spans="1:72" ht="15.75" customHeight="1" x14ac:dyDescent="0.25">
      <c r="A365" s="90"/>
      <c r="B365" s="90"/>
      <c r="C365" s="90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86"/>
      <c r="AA365" s="386"/>
      <c r="AB365" s="386"/>
      <c r="AC365" s="386"/>
      <c r="AD365" s="386"/>
      <c r="AE365" s="386"/>
      <c r="AF365" s="386"/>
      <c r="AG365" s="386"/>
      <c r="AH365" s="386"/>
      <c r="AI365" s="386"/>
      <c r="AJ365" s="386"/>
      <c r="AK365" s="386"/>
      <c r="AL365" s="386"/>
      <c r="AM365" s="386"/>
      <c r="AN365" s="386"/>
      <c r="AO365" s="386"/>
      <c r="AP365" s="386"/>
      <c r="AQ365" s="386"/>
      <c r="AR365" s="386"/>
      <c r="AS365" s="386"/>
      <c r="AT365" s="386"/>
      <c r="AU365" s="386"/>
      <c r="AV365" s="386"/>
      <c r="AW365" s="386"/>
      <c r="AX365" s="386"/>
      <c r="AY365" s="386"/>
      <c r="AZ365" s="386"/>
      <c r="BA365" s="386"/>
      <c r="BB365" s="386"/>
      <c r="BC365" s="386"/>
      <c r="BD365" s="386"/>
      <c r="BE365" s="386"/>
      <c r="BF365" s="386"/>
      <c r="BG365" s="386"/>
      <c r="BH365" s="386"/>
      <c r="BI365" s="386"/>
      <c r="BJ365" s="386"/>
      <c r="BK365" s="386"/>
      <c r="BL365" s="386"/>
      <c r="BM365" s="386"/>
      <c r="BN365" s="386"/>
      <c r="BO365" s="386"/>
      <c r="BP365" s="386"/>
      <c r="BQ365" s="386"/>
      <c r="BR365" s="386"/>
      <c r="BS365" s="386"/>
      <c r="BT365" s="387"/>
    </row>
    <row r="366" spans="1:72" ht="15.75" customHeight="1" x14ac:dyDescent="0.25">
      <c r="A366" s="90"/>
      <c r="B366" s="90"/>
      <c r="C366" s="90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386"/>
      <c r="Z366" s="386"/>
      <c r="AA366" s="386"/>
      <c r="AB366" s="386"/>
      <c r="AC366" s="386"/>
      <c r="AD366" s="386"/>
      <c r="AE366" s="386"/>
      <c r="AF366" s="386"/>
      <c r="AG366" s="386"/>
      <c r="AH366" s="386"/>
      <c r="AI366" s="386"/>
      <c r="AJ366" s="386"/>
      <c r="AK366" s="386"/>
      <c r="AL366" s="386"/>
      <c r="AM366" s="386"/>
      <c r="AN366" s="386"/>
      <c r="AO366" s="386"/>
      <c r="AP366" s="386"/>
      <c r="AQ366" s="386"/>
      <c r="AR366" s="386"/>
      <c r="AS366" s="386"/>
      <c r="AT366" s="386"/>
      <c r="AU366" s="386"/>
      <c r="AV366" s="386"/>
      <c r="AW366" s="386"/>
      <c r="AX366" s="386"/>
      <c r="AY366" s="386"/>
      <c r="AZ366" s="386"/>
      <c r="BA366" s="386"/>
      <c r="BB366" s="386"/>
      <c r="BC366" s="386"/>
      <c r="BD366" s="386"/>
      <c r="BE366" s="386"/>
      <c r="BF366" s="386"/>
      <c r="BG366" s="386"/>
      <c r="BH366" s="386"/>
      <c r="BI366" s="386"/>
      <c r="BJ366" s="386"/>
      <c r="BK366" s="386"/>
      <c r="BL366" s="386"/>
      <c r="BM366" s="386"/>
      <c r="BN366" s="386"/>
      <c r="BO366" s="386"/>
      <c r="BP366" s="386"/>
      <c r="BQ366" s="386"/>
      <c r="BR366" s="386"/>
      <c r="BS366" s="386"/>
      <c r="BT366" s="387"/>
    </row>
    <row r="367" spans="1:72" ht="15.75" customHeight="1" x14ac:dyDescent="0.25">
      <c r="A367" s="90"/>
      <c r="B367" s="90"/>
      <c r="C367" s="90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86"/>
      <c r="AB367" s="386"/>
      <c r="AC367" s="386"/>
      <c r="AD367" s="386"/>
      <c r="AE367" s="386"/>
      <c r="AF367" s="386"/>
      <c r="AG367" s="386"/>
      <c r="AH367" s="386"/>
      <c r="AI367" s="386"/>
      <c r="AJ367" s="386"/>
      <c r="AK367" s="386"/>
      <c r="AL367" s="386"/>
      <c r="AM367" s="386"/>
      <c r="AN367" s="386"/>
      <c r="AO367" s="386"/>
      <c r="AP367" s="386"/>
      <c r="AQ367" s="386"/>
      <c r="AR367" s="386"/>
      <c r="AS367" s="386"/>
      <c r="AT367" s="386"/>
      <c r="AU367" s="386"/>
      <c r="AV367" s="386"/>
      <c r="AW367" s="386"/>
      <c r="AX367" s="386"/>
      <c r="AY367" s="386"/>
      <c r="AZ367" s="386"/>
      <c r="BA367" s="386"/>
      <c r="BB367" s="386"/>
      <c r="BC367" s="386"/>
      <c r="BD367" s="386"/>
      <c r="BE367" s="386"/>
      <c r="BF367" s="386"/>
      <c r="BG367" s="386"/>
      <c r="BH367" s="386"/>
      <c r="BI367" s="386"/>
      <c r="BJ367" s="386"/>
      <c r="BK367" s="386"/>
      <c r="BL367" s="386"/>
      <c r="BM367" s="386"/>
      <c r="BN367" s="386"/>
      <c r="BO367" s="386"/>
      <c r="BP367" s="386"/>
      <c r="BQ367" s="386"/>
      <c r="BR367" s="386"/>
      <c r="BS367" s="386"/>
      <c r="BT367" s="387"/>
    </row>
    <row r="368" spans="1:72" ht="15.75" customHeight="1" x14ac:dyDescent="0.25">
      <c r="A368" s="90"/>
      <c r="B368" s="90"/>
      <c r="C368" s="90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86"/>
      <c r="AB368" s="386"/>
      <c r="AC368" s="386"/>
      <c r="AD368" s="386"/>
      <c r="AE368" s="386"/>
      <c r="AF368" s="386"/>
      <c r="AG368" s="386"/>
      <c r="AH368" s="386"/>
      <c r="AI368" s="386"/>
      <c r="AJ368" s="386"/>
      <c r="AK368" s="386"/>
      <c r="AL368" s="386"/>
      <c r="AM368" s="386"/>
      <c r="AN368" s="386"/>
      <c r="AO368" s="386"/>
      <c r="AP368" s="386"/>
      <c r="AQ368" s="386"/>
      <c r="AR368" s="386"/>
      <c r="AS368" s="386"/>
      <c r="AT368" s="386"/>
      <c r="AU368" s="386"/>
      <c r="AV368" s="386"/>
      <c r="AW368" s="386"/>
      <c r="AX368" s="386"/>
      <c r="AY368" s="386"/>
      <c r="AZ368" s="386"/>
      <c r="BA368" s="386"/>
      <c r="BB368" s="386"/>
      <c r="BC368" s="386"/>
      <c r="BD368" s="386"/>
      <c r="BE368" s="386"/>
      <c r="BF368" s="386"/>
      <c r="BG368" s="386"/>
      <c r="BH368" s="386"/>
      <c r="BI368" s="386"/>
      <c r="BJ368" s="386"/>
      <c r="BK368" s="386"/>
      <c r="BL368" s="386"/>
      <c r="BM368" s="386"/>
      <c r="BN368" s="386"/>
      <c r="BO368" s="386"/>
      <c r="BP368" s="386"/>
      <c r="BQ368" s="386"/>
      <c r="BR368" s="386"/>
      <c r="BS368" s="386"/>
      <c r="BT368" s="387"/>
    </row>
    <row r="369" spans="1:72" ht="15.75" customHeight="1" x14ac:dyDescent="0.25">
      <c r="A369" s="90"/>
      <c r="B369" s="90"/>
      <c r="C369" s="90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6"/>
      <c r="O369" s="386"/>
      <c r="P369" s="386"/>
      <c r="Q369" s="386"/>
      <c r="R369" s="386"/>
      <c r="S369" s="386"/>
      <c r="T369" s="386"/>
      <c r="U369" s="386"/>
      <c r="V369" s="386"/>
      <c r="W369" s="386"/>
      <c r="X369" s="386"/>
      <c r="Y369" s="386"/>
      <c r="Z369" s="386"/>
      <c r="AA369" s="386"/>
      <c r="AB369" s="386"/>
      <c r="AC369" s="386"/>
      <c r="AD369" s="386"/>
      <c r="AE369" s="386"/>
      <c r="AF369" s="386"/>
      <c r="AG369" s="386"/>
      <c r="AH369" s="386"/>
      <c r="AI369" s="386"/>
      <c r="AJ369" s="386"/>
      <c r="AK369" s="386"/>
      <c r="AL369" s="386"/>
      <c r="AM369" s="386"/>
      <c r="AN369" s="386"/>
      <c r="AO369" s="386"/>
      <c r="AP369" s="386"/>
      <c r="AQ369" s="386"/>
      <c r="AR369" s="386"/>
      <c r="AS369" s="386"/>
      <c r="AT369" s="386"/>
      <c r="AU369" s="386"/>
      <c r="AV369" s="386"/>
      <c r="AW369" s="386"/>
      <c r="AX369" s="386"/>
      <c r="AY369" s="386"/>
      <c r="AZ369" s="386"/>
      <c r="BA369" s="386"/>
      <c r="BB369" s="386"/>
      <c r="BC369" s="386"/>
      <c r="BD369" s="386"/>
      <c r="BE369" s="386"/>
      <c r="BF369" s="386"/>
      <c r="BG369" s="386"/>
      <c r="BH369" s="386"/>
      <c r="BI369" s="386"/>
      <c r="BJ369" s="386"/>
      <c r="BK369" s="386"/>
      <c r="BL369" s="386"/>
      <c r="BM369" s="386"/>
      <c r="BN369" s="386"/>
      <c r="BO369" s="386"/>
      <c r="BP369" s="386"/>
      <c r="BQ369" s="386"/>
      <c r="BR369" s="386"/>
      <c r="BS369" s="386"/>
      <c r="BT369" s="387"/>
    </row>
    <row r="370" spans="1:72" ht="15.75" customHeight="1" x14ac:dyDescent="0.25">
      <c r="A370" s="90"/>
      <c r="B370" s="90"/>
      <c r="C370" s="90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86"/>
      <c r="AA370" s="386"/>
      <c r="AB370" s="386"/>
      <c r="AC370" s="386"/>
      <c r="AD370" s="386"/>
      <c r="AE370" s="386"/>
      <c r="AF370" s="386"/>
      <c r="AG370" s="386"/>
      <c r="AH370" s="386"/>
      <c r="AI370" s="386"/>
      <c r="AJ370" s="386"/>
      <c r="AK370" s="386"/>
      <c r="AL370" s="386"/>
      <c r="AM370" s="386"/>
      <c r="AN370" s="386"/>
      <c r="AO370" s="386"/>
      <c r="AP370" s="386"/>
      <c r="AQ370" s="386"/>
      <c r="AR370" s="386"/>
      <c r="AS370" s="386"/>
      <c r="AT370" s="386"/>
      <c r="AU370" s="386"/>
      <c r="AV370" s="386"/>
      <c r="AW370" s="386"/>
      <c r="AX370" s="386"/>
      <c r="AY370" s="386"/>
      <c r="AZ370" s="386"/>
      <c r="BA370" s="386"/>
      <c r="BB370" s="386"/>
      <c r="BC370" s="386"/>
      <c r="BD370" s="386"/>
      <c r="BE370" s="386"/>
      <c r="BF370" s="386"/>
      <c r="BG370" s="386"/>
      <c r="BH370" s="386"/>
      <c r="BI370" s="386"/>
      <c r="BJ370" s="386"/>
      <c r="BK370" s="386"/>
      <c r="BL370" s="386"/>
      <c r="BM370" s="386"/>
      <c r="BN370" s="386"/>
      <c r="BO370" s="386"/>
      <c r="BP370" s="386"/>
      <c r="BQ370" s="386"/>
      <c r="BR370" s="386"/>
      <c r="BS370" s="386"/>
      <c r="BT370" s="387"/>
    </row>
    <row r="371" spans="1:72" ht="15.75" customHeight="1" x14ac:dyDescent="0.25">
      <c r="A371" s="90"/>
      <c r="B371" s="90"/>
      <c r="C371" s="90"/>
      <c r="D371" s="386"/>
      <c r="E371" s="386"/>
      <c r="F371" s="386"/>
      <c r="G371" s="386"/>
      <c r="H371" s="386"/>
      <c r="I371" s="386"/>
      <c r="J371" s="386"/>
      <c r="K371" s="386"/>
      <c r="L371" s="386"/>
      <c r="M371" s="386"/>
      <c r="N371" s="386"/>
      <c r="O371" s="386"/>
      <c r="P371" s="386"/>
      <c r="Q371" s="386"/>
      <c r="R371" s="386"/>
      <c r="S371" s="386"/>
      <c r="T371" s="386"/>
      <c r="U371" s="386"/>
      <c r="V371" s="386"/>
      <c r="W371" s="386"/>
      <c r="X371" s="386"/>
      <c r="Y371" s="386"/>
      <c r="Z371" s="386"/>
      <c r="AA371" s="386"/>
      <c r="AB371" s="386"/>
      <c r="AC371" s="386"/>
      <c r="AD371" s="386"/>
      <c r="AE371" s="386"/>
      <c r="AF371" s="386"/>
      <c r="AG371" s="386"/>
      <c r="AH371" s="386"/>
      <c r="AI371" s="386"/>
      <c r="AJ371" s="386"/>
      <c r="AK371" s="386"/>
      <c r="AL371" s="386"/>
      <c r="AM371" s="386"/>
      <c r="AN371" s="386"/>
      <c r="AO371" s="386"/>
      <c r="AP371" s="386"/>
      <c r="AQ371" s="386"/>
      <c r="AR371" s="386"/>
      <c r="AS371" s="386"/>
      <c r="AT371" s="386"/>
      <c r="AU371" s="386"/>
      <c r="AV371" s="386"/>
      <c r="AW371" s="386"/>
      <c r="AX371" s="386"/>
      <c r="AY371" s="386"/>
      <c r="AZ371" s="386"/>
      <c r="BA371" s="386"/>
      <c r="BB371" s="386"/>
      <c r="BC371" s="386"/>
      <c r="BD371" s="386"/>
      <c r="BE371" s="386"/>
      <c r="BF371" s="386"/>
      <c r="BG371" s="386"/>
      <c r="BH371" s="386"/>
      <c r="BI371" s="386"/>
      <c r="BJ371" s="386"/>
      <c r="BK371" s="386"/>
      <c r="BL371" s="386"/>
      <c r="BM371" s="386"/>
      <c r="BN371" s="386"/>
      <c r="BO371" s="386"/>
      <c r="BP371" s="386"/>
      <c r="BQ371" s="386"/>
      <c r="BR371" s="386"/>
      <c r="BS371" s="386"/>
      <c r="BT371" s="387"/>
    </row>
    <row r="372" spans="1:72" ht="15.75" customHeight="1" x14ac:dyDescent="0.25">
      <c r="A372" s="90"/>
      <c r="B372" s="90"/>
      <c r="C372" s="90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386"/>
      <c r="AA372" s="386"/>
      <c r="AB372" s="386"/>
      <c r="AC372" s="386"/>
      <c r="AD372" s="386"/>
      <c r="AE372" s="386"/>
      <c r="AF372" s="386"/>
      <c r="AG372" s="386"/>
      <c r="AH372" s="386"/>
      <c r="AI372" s="386"/>
      <c r="AJ372" s="386"/>
      <c r="AK372" s="386"/>
      <c r="AL372" s="386"/>
      <c r="AM372" s="386"/>
      <c r="AN372" s="386"/>
      <c r="AO372" s="386"/>
      <c r="AP372" s="386"/>
      <c r="AQ372" s="386"/>
      <c r="AR372" s="386"/>
      <c r="AS372" s="386"/>
      <c r="AT372" s="386"/>
      <c r="AU372" s="386"/>
      <c r="AV372" s="386"/>
      <c r="AW372" s="386"/>
      <c r="AX372" s="386"/>
      <c r="AY372" s="386"/>
      <c r="AZ372" s="386"/>
      <c r="BA372" s="386"/>
      <c r="BB372" s="386"/>
      <c r="BC372" s="386"/>
      <c r="BD372" s="386"/>
      <c r="BE372" s="386"/>
      <c r="BF372" s="386"/>
      <c r="BG372" s="386"/>
      <c r="BH372" s="386"/>
      <c r="BI372" s="386"/>
      <c r="BJ372" s="386"/>
      <c r="BK372" s="386"/>
      <c r="BL372" s="386"/>
      <c r="BM372" s="386"/>
      <c r="BN372" s="386"/>
      <c r="BO372" s="386"/>
      <c r="BP372" s="386"/>
      <c r="BQ372" s="386"/>
      <c r="BR372" s="386"/>
      <c r="BS372" s="386"/>
      <c r="BT372" s="387"/>
    </row>
    <row r="373" spans="1:72" ht="15.75" customHeight="1" x14ac:dyDescent="0.25">
      <c r="A373" s="90"/>
      <c r="B373" s="90"/>
      <c r="C373" s="90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386"/>
      <c r="O373" s="386"/>
      <c r="P373" s="386"/>
      <c r="Q373" s="386"/>
      <c r="R373" s="386"/>
      <c r="S373" s="386"/>
      <c r="T373" s="386"/>
      <c r="U373" s="386"/>
      <c r="V373" s="386"/>
      <c r="W373" s="386"/>
      <c r="X373" s="386"/>
      <c r="Y373" s="386"/>
      <c r="Z373" s="386"/>
      <c r="AA373" s="386"/>
      <c r="AB373" s="386"/>
      <c r="AC373" s="386"/>
      <c r="AD373" s="386"/>
      <c r="AE373" s="386"/>
      <c r="AF373" s="386"/>
      <c r="AG373" s="386"/>
      <c r="AH373" s="386"/>
      <c r="AI373" s="386"/>
      <c r="AJ373" s="386"/>
      <c r="AK373" s="386"/>
      <c r="AL373" s="386"/>
      <c r="AM373" s="386"/>
      <c r="AN373" s="386"/>
      <c r="AO373" s="386"/>
      <c r="AP373" s="386"/>
      <c r="AQ373" s="386"/>
      <c r="AR373" s="386"/>
      <c r="AS373" s="386"/>
      <c r="AT373" s="386"/>
      <c r="AU373" s="386"/>
      <c r="AV373" s="386"/>
      <c r="AW373" s="386"/>
      <c r="AX373" s="386"/>
      <c r="AY373" s="386"/>
      <c r="AZ373" s="386"/>
      <c r="BA373" s="386"/>
      <c r="BB373" s="386"/>
      <c r="BC373" s="386"/>
      <c r="BD373" s="386"/>
      <c r="BE373" s="386"/>
      <c r="BF373" s="386"/>
      <c r="BG373" s="386"/>
      <c r="BH373" s="386"/>
      <c r="BI373" s="386"/>
      <c r="BJ373" s="386"/>
      <c r="BK373" s="386"/>
      <c r="BL373" s="386"/>
      <c r="BM373" s="386"/>
      <c r="BN373" s="386"/>
      <c r="BO373" s="386"/>
      <c r="BP373" s="386"/>
      <c r="BQ373" s="386"/>
      <c r="BR373" s="386"/>
      <c r="BS373" s="386"/>
      <c r="BT373" s="387"/>
    </row>
    <row r="374" spans="1:72" ht="15.75" customHeight="1" x14ac:dyDescent="0.25">
      <c r="A374" s="90"/>
      <c r="B374" s="90"/>
      <c r="C374" s="90"/>
      <c r="D374" s="386"/>
      <c r="E374" s="386"/>
      <c r="F374" s="386"/>
      <c r="G374" s="386"/>
      <c r="H374" s="386"/>
      <c r="I374" s="386"/>
      <c r="J374" s="386"/>
      <c r="K374" s="386"/>
      <c r="L374" s="386"/>
      <c r="M374" s="386"/>
      <c r="N374" s="386"/>
      <c r="O374" s="386"/>
      <c r="P374" s="386"/>
      <c r="Q374" s="386"/>
      <c r="R374" s="386"/>
      <c r="S374" s="386"/>
      <c r="T374" s="386"/>
      <c r="U374" s="386"/>
      <c r="V374" s="386"/>
      <c r="W374" s="386"/>
      <c r="X374" s="386"/>
      <c r="Y374" s="386"/>
      <c r="Z374" s="386"/>
      <c r="AA374" s="386"/>
      <c r="AB374" s="386"/>
      <c r="AC374" s="386"/>
      <c r="AD374" s="386"/>
      <c r="AE374" s="386"/>
      <c r="AF374" s="386"/>
      <c r="AG374" s="386"/>
      <c r="AH374" s="386"/>
      <c r="AI374" s="386"/>
      <c r="AJ374" s="386"/>
      <c r="AK374" s="386"/>
      <c r="AL374" s="386"/>
      <c r="AM374" s="386"/>
      <c r="AN374" s="386"/>
      <c r="AO374" s="386"/>
      <c r="AP374" s="386"/>
      <c r="AQ374" s="386"/>
      <c r="AR374" s="386"/>
      <c r="AS374" s="386"/>
      <c r="AT374" s="386"/>
      <c r="AU374" s="386"/>
      <c r="AV374" s="386"/>
      <c r="AW374" s="386"/>
      <c r="AX374" s="386"/>
      <c r="AY374" s="386"/>
      <c r="AZ374" s="386"/>
      <c r="BA374" s="386"/>
      <c r="BB374" s="386"/>
      <c r="BC374" s="386"/>
      <c r="BD374" s="386"/>
      <c r="BE374" s="386"/>
      <c r="BF374" s="386"/>
      <c r="BG374" s="386"/>
      <c r="BH374" s="386"/>
      <c r="BI374" s="386"/>
      <c r="BJ374" s="386"/>
      <c r="BK374" s="386"/>
      <c r="BL374" s="386"/>
      <c r="BM374" s="386"/>
      <c r="BN374" s="386"/>
      <c r="BO374" s="386"/>
      <c r="BP374" s="386"/>
      <c r="BQ374" s="386"/>
      <c r="BR374" s="386"/>
      <c r="BS374" s="386"/>
      <c r="BT374" s="387"/>
    </row>
    <row r="375" spans="1:72" ht="15.75" customHeight="1" x14ac:dyDescent="0.25">
      <c r="A375" s="90"/>
      <c r="B375" s="90"/>
      <c r="C375" s="90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6"/>
      <c r="O375" s="386"/>
      <c r="P375" s="386"/>
      <c r="Q375" s="386"/>
      <c r="R375" s="386"/>
      <c r="S375" s="386"/>
      <c r="T375" s="386"/>
      <c r="U375" s="386"/>
      <c r="V375" s="386"/>
      <c r="W375" s="386"/>
      <c r="X375" s="386"/>
      <c r="Y375" s="386"/>
      <c r="Z375" s="386"/>
      <c r="AA375" s="386"/>
      <c r="AB375" s="386"/>
      <c r="AC375" s="386"/>
      <c r="AD375" s="386"/>
      <c r="AE375" s="386"/>
      <c r="AF375" s="386"/>
      <c r="AG375" s="386"/>
      <c r="AH375" s="386"/>
      <c r="AI375" s="386"/>
      <c r="AJ375" s="386"/>
      <c r="AK375" s="386"/>
      <c r="AL375" s="386"/>
      <c r="AM375" s="386"/>
      <c r="AN375" s="386"/>
      <c r="AO375" s="386"/>
      <c r="AP375" s="386"/>
      <c r="AQ375" s="386"/>
      <c r="AR375" s="386"/>
      <c r="AS375" s="386"/>
      <c r="AT375" s="386"/>
      <c r="AU375" s="386"/>
      <c r="AV375" s="386"/>
      <c r="AW375" s="386"/>
      <c r="AX375" s="386"/>
      <c r="AY375" s="386"/>
      <c r="AZ375" s="386"/>
      <c r="BA375" s="386"/>
      <c r="BB375" s="386"/>
      <c r="BC375" s="386"/>
      <c r="BD375" s="386"/>
      <c r="BE375" s="386"/>
      <c r="BF375" s="386"/>
      <c r="BG375" s="386"/>
      <c r="BH375" s="386"/>
      <c r="BI375" s="386"/>
      <c r="BJ375" s="386"/>
      <c r="BK375" s="386"/>
      <c r="BL375" s="386"/>
      <c r="BM375" s="386"/>
      <c r="BN375" s="386"/>
      <c r="BO375" s="386"/>
      <c r="BP375" s="386"/>
      <c r="BQ375" s="386"/>
      <c r="BR375" s="386"/>
      <c r="BS375" s="386"/>
      <c r="BT375" s="387"/>
    </row>
    <row r="376" spans="1:72" ht="15.75" customHeight="1" x14ac:dyDescent="0.25">
      <c r="A376" s="90"/>
      <c r="B376" s="90"/>
      <c r="C376" s="90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6"/>
      <c r="O376" s="386"/>
      <c r="P376" s="386"/>
      <c r="Q376" s="386"/>
      <c r="R376" s="386"/>
      <c r="S376" s="386"/>
      <c r="T376" s="386"/>
      <c r="U376" s="386"/>
      <c r="V376" s="386"/>
      <c r="W376" s="386"/>
      <c r="X376" s="386"/>
      <c r="Y376" s="386"/>
      <c r="Z376" s="386"/>
      <c r="AA376" s="386"/>
      <c r="AB376" s="386"/>
      <c r="AC376" s="386"/>
      <c r="AD376" s="386"/>
      <c r="AE376" s="386"/>
      <c r="AF376" s="386"/>
      <c r="AG376" s="386"/>
      <c r="AH376" s="386"/>
      <c r="AI376" s="386"/>
      <c r="AJ376" s="386"/>
      <c r="AK376" s="386"/>
      <c r="AL376" s="386"/>
      <c r="AM376" s="386"/>
      <c r="AN376" s="386"/>
      <c r="AO376" s="386"/>
      <c r="AP376" s="386"/>
      <c r="AQ376" s="386"/>
      <c r="AR376" s="386"/>
      <c r="AS376" s="386"/>
      <c r="AT376" s="386"/>
      <c r="AU376" s="386"/>
      <c r="AV376" s="386"/>
      <c r="AW376" s="386"/>
      <c r="AX376" s="386"/>
      <c r="AY376" s="386"/>
      <c r="AZ376" s="386"/>
      <c r="BA376" s="386"/>
      <c r="BB376" s="386"/>
      <c r="BC376" s="386"/>
      <c r="BD376" s="386"/>
      <c r="BE376" s="386"/>
      <c r="BF376" s="386"/>
      <c r="BG376" s="386"/>
      <c r="BH376" s="386"/>
      <c r="BI376" s="386"/>
      <c r="BJ376" s="386"/>
      <c r="BK376" s="386"/>
      <c r="BL376" s="386"/>
      <c r="BM376" s="386"/>
      <c r="BN376" s="386"/>
      <c r="BO376" s="386"/>
      <c r="BP376" s="386"/>
      <c r="BQ376" s="386"/>
      <c r="BR376" s="386"/>
      <c r="BS376" s="386"/>
      <c r="BT376" s="387"/>
    </row>
    <row r="377" spans="1:72" ht="15.75" customHeight="1" x14ac:dyDescent="0.25">
      <c r="A377" s="90"/>
      <c r="B377" s="90"/>
      <c r="C377" s="90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86"/>
      <c r="AA377" s="386"/>
      <c r="AB377" s="386"/>
      <c r="AC377" s="386"/>
      <c r="AD377" s="386"/>
      <c r="AE377" s="386"/>
      <c r="AF377" s="386"/>
      <c r="AG377" s="386"/>
      <c r="AH377" s="386"/>
      <c r="AI377" s="386"/>
      <c r="AJ377" s="386"/>
      <c r="AK377" s="386"/>
      <c r="AL377" s="386"/>
      <c r="AM377" s="386"/>
      <c r="AN377" s="386"/>
      <c r="AO377" s="386"/>
      <c r="AP377" s="386"/>
      <c r="AQ377" s="386"/>
      <c r="AR377" s="386"/>
      <c r="AS377" s="386"/>
      <c r="AT377" s="386"/>
      <c r="AU377" s="386"/>
      <c r="AV377" s="386"/>
      <c r="AW377" s="386"/>
      <c r="AX377" s="386"/>
      <c r="AY377" s="386"/>
      <c r="AZ377" s="386"/>
      <c r="BA377" s="386"/>
      <c r="BB377" s="386"/>
      <c r="BC377" s="386"/>
      <c r="BD377" s="386"/>
      <c r="BE377" s="386"/>
      <c r="BF377" s="386"/>
      <c r="BG377" s="386"/>
      <c r="BH377" s="386"/>
      <c r="BI377" s="386"/>
      <c r="BJ377" s="386"/>
      <c r="BK377" s="386"/>
      <c r="BL377" s="386"/>
      <c r="BM377" s="386"/>
      <c r="BN377" s="386"/>
      <c r="BO377" s="386"/>
      <c r="BP377" s="386"/>
      <c r="BQ377" s="386"/>
      <c r="BR377" s="386"/>
      <c r="BS377" s="386"/>
      <c r="BT377" s="387"/>
    </row>
    <row r="378" spans="1:72" ht="15.75" customHeight="1" x14ac:dyDescent="0.25">
      <c r="A378" s="90"/>
      <c r="B378" s="90"/>
      <c r="C378" s="90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6"/>
      <c r="P378" s="386"/>
      <c r="Q378" s="386"/>
      <c r="R378" s="386"/>
      <c r="S378" s="386"/>
      <c r="T378" s="386"/>
      <c r="U378" s="386"/>
      <c r="V378" s="386"/>
      <c r="W378" s="386"/>
      <c r="X378" s="386"/>
      <c r="Y378" s="386"/>
      <c r="Z378" s="386"/>
      <c r="AA378" s="386"/>
      <c r="AB378" s="386"/>
      <c r="AC378" s="386"/>
      <c r="AD378" s="386"/>
      <c r="AE378" s="386"/>
      <c r="AF378" s="386"/>
      <c r="AG378" s="386"/>
      <c r="AH378" s="386"/>
      <c r="AI378" s="386"/>
      <c r="AJ378" s="386"/>
      <c r="AK378" s="386"/>
      <c r="AL378" s="386"/>
      <c r="AM378" s="386"/>
      <c r="AN378" s="386"/>
      <c r="AO378" s="386"/>
      <c r="AP378" s="386"/>
      <c r="AQ378" s="386"/>
      <c r="AR378" s="386"/>
      <c r="AS378" s="386"/>
      <c r="AT378" s="386"/>
      <c r="AU378" s="386"/>
      <c r="AV378" s="386"/>
      <c r="AW378" s="386"/>
      <c r="AX378" s="386"/>
      <c r="AY378" s="386"/>
      <c r="AZ378" s="386"/>
      <c r="BA378" s="386"/>
      <c r="BB378" s="386"/>
      <c r="BC378" s="386"/>
      <c r="BD378" s="386"/>
      <c r="BE378" s="386"/>
      <c r="BF378" s="386"/>
      <c r="BG378" s="386"/>
      <c r="BH378" s="386"/>
      <c r="BI378" s="386"/>
      <c r="BJ378" s="386"/>
      <c r="BK378" s="386"/>
      <c r="BL378" s="386"/>
      <c r="BM378" s="386"/>
      <c r="BN378" s="386"/>
      <c r="BO378" s="386"/>
      <c r="BP378" s="386"/>
      <c r="BQ378" s="386"/>
      <c r="BR378" s="386"/>
      <c r="BS378" s="386"/>
      <c r="BT378" s="387"/>
    </row>
    <row r="379" spans="1:72" ht="15.75" customHeight="1" x14ac:dyDescent="0.25">
      <c r="A379" s="90"/>
      <c r="B379" s="90"/>
      <c r="C379" s="90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386"/>
      <c r="AA379" s="386"/>
      <c r="AB379" s="386"/>
      <c r="AC379" s="386"/>
      <c r="AD379" s="386"/>
      <c r="AE379" s="386"/>
      <c r="AF379" s="386"/>
      <c r="AG379" s="386"/>
      <c r="AH379" s="386"/>
      <c r="AI379" s="386"/>
      <c r="AJ379" s="386"/>
      <c r="AK379" s="386"/>
      <c r="AL379" s="386"/>
      <c r="AM379" s="386"/>
      <c r="AN379" s="386"/>
      <c r="AO379" s="386"/>
      <c r="AP379" s="386"/>
      <c r="AQ379" s="386"/>
      <c r="AR379" s="386"/>
      <c r="AS379" s="386"/>
      <c r="AT379" s="386"/>
      <c r="AU379" s="386"/>
      <c r="AV379" s="386"/>
      <c r="AW379" s="386"/>
      <c r="AX379" s="386"/>
      <c r="AY379" s="386"/>
      <c r="AZ379" s="386"/>
      <c r="BA379" s="386"/>
      <c r="BB379" s="386"/>
      <c r="BC379" s="386"/>
      <c r="BD379" s="386"/>
      <c r="BE379" s="386"/>
      <c r="BF379" s="386"/>
      <c r="BG379" s="386"/>
      <c r="BH379" s="386"/>
      <c r="BI379" s="386"/>
      <c r="BJ379" s="386"/>
      <c r="BK379" s="386"/>
      <c r="BL379" s="386"/>
      <c r="BM379" s="386"/>
      <c r="BN379" s="386"/>
      <c r="BO379" s="386"/>
      <c r="BP379" s="386"/>
      <c r="BQ379" s="386"/>
      <c r="BR379" s="386"/>
      <c r="BS379" s="386"/>
      <c r="BT379" s="387"/>
    </row>
    <row r="380" spans="1:72" ht="15.75" customHeight="1" x14ac:dyDescent="0.25">
      <c r="A380" s="90"/>
      <c r="B380" s="90"/>
      <c r="C380" s="90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86"/>
      <c r="AB380" s="386"/>
      <c r="AC380" s="386"/>
      <c r="AD380" s="386"/>
      <c r="AE380" s="386"/>
      <c r="AF380" s="386"/>
      <c r="AG380" s="386"/>
      <c r="AH380" s="386"/>
      <c r="AI380" s="386"/>
      <c r="AJ380" s="386"/>
      <c r="AK380" s="386"/>
      <c r="AL380" s="386"/>
      <c r="AM380" s="386"/>
      <c r="AN380" s="386"/>
      <c r="AO380" s="386"/>
      <c r="AP380" s="386"/>
      <c r="AQ380" s="386"/>
      <c r="AR380" s="386"/>
      <c r="AS380" s="386"/>
      <c r="AT380" s="386"/>
      <c r="AU380" s="386"/>
      <c r="AV380" s="386"/>
      <c r="AW380" s="386"/>
      <c r="AX380" s="386"/>
      <c r="AY380" s="386"/>
      <c r="AZ380" s="386"/>
      <c r="BA380" s="386"/>
      <c r="BB380" s="386"/>
      <c r="BC380" s="386"/>
      <c r="BD380" s="386"/>
      <c r="BE380" s="386"/>
      <c r="BF380" s="386"/>
      <c r="BG380" s="386"/>
      <c r="BH380" s="386"/>
      <c r="BI380" s="386"/>
      <c r="BJ380" s="386"/>
      <c r="BK380" s="386"/>
      <c r="BL380" s="386"/>
      <c r="BM380" s="386"/>
      <c r="BN380" s="386"/>
      <c r="BO380" s="386"/>
      <c r="BP380" s="386"/>
      <c r="BQ380" s="386"/>
      <c r="BR380" s="386"/>
      <c r="BS380" s="386"/>
      <c r="BT380" s="387"/>
    </row>
    <row r="381" spans="1:72" ht="15.75" customHeight="1" x14ac:dyDescent="0.25">
      <c r="A381" s="90"/>
      <c r="B381" s="90"/>
      <c r="C381" s="90"/>
      <c r="D381" s="386"/>
      <c r="E381" s="386"/>
      <c r="F381" s="386"/>
      <c r="G381" s="386"/>
      <c r="H381" s="386"/>
      <c r="I381" s="386"/>
      <c r="J381" s="386"/>
      <c r="K381" s="386"/>
      <c r="L381" s="386"/>
      <c r="M381" s="386"/>
      <c r="N381" s="386"/>
      <c r="O381" s="386"/>
      <c r="P381" s="386"/>
      <c r="Q381" s="386"/>
      <c r="R381" s="386"/>
      <c r="S381" s="386"/>
      <c r="T381" s="386"/>
      <c r="U381" s="386"/>
      <c r="V381" s="386"/>
      <c r="W381" s="386"/>
      <c r="X381" s="386"/>
      <c r="Y381" s="386"/>
      <c r="Z381" s="386"/>
      <c r="AA381" s="386"/>
      <c r="AB381" s="386"/>
      <c r="AC381" s="386"/>
      <c r="AD381" s="386"/>
      <c r="AE381" s="386"/>
      <c r="AF381" s="386"/>
      <c r="AG381" s="386"/>
      <c r="AH381" s="386"/>
      <c r="AI381" s="386"/>
      <c r="AJ381" s="386"/>
      <c r="AK381" s="386"/>
      <c r="AL381" s="386"/>
      <c r="AM381" s="386"/>
      <c r="AN381" s="386"/>
      <c r="AO381" s="386"/>
      <c r="AP381" s="386"/>
      <c r="AQ381" s="386"/>
      <c r="AR381" s="386"/>
      <c r="AS381" s="386"/>
      <c r="AT381" s="386"/>
      <c r="AU381" s="386"/>
      <c r="AV381" s="386"/>
      <c r="AW381" s="386"/>
      <c r="AX381" s="386"/>
      <c r="AY381" s="386"/>
      <c r="AZ381" s="386"/>
      <c r="BA381" s="386"/>
      <c r="BB381" s="386"/>
      <c r="BC381" s="386"/>
      <c r="BD381" s="386"/>
      <c r="BE381" s="386"/>
      <c r="BF381" s="386"/>
      <c r="BG381" s="386"/>
      <c r="BH381" s="386"/>
      <c r="BI381" s="386"/>
      <c r="BJ381" s="386"/>
      <c r="BK381" s="386"/>
      <c r="BL381" s="386"/>
      <c r="BM381" s="386"/>
      <c r="BN381" s="386"/>
      <c r="BO381" s="386"/>
      <c r="BP381" s="386"/>
      <c r="BQ381" s="386"/>
      <c r="BR381" s="386"/>
      <c r="BS381" s="386"/>
      <c r="BT381" s="387"/>
    </row>
    <row r="382" spans="1:72" ht="15.75" customHeight="1" x14ac:dyDescent="0.25">
      <c r="A382" s="90"/>
      <c r="B382" s="90"/>
      <c r="C382" s="90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86"/>
      <c r="AA382" s="386"/>
      <c r="AB382" s="386"/>
      <c r="AC382" s="386"/>
      <c r="AD382" s="386"/>
      <c r="AE382" s="386"/>
      <c r="AF382" s="386"/>
      <c r="AG382" s="386"/>
      <c r="AH382" s="386"/>
      <c r="AI382" s="386"/>
      <c r="AJ382" s="386"/>
      <c r="AK382" s="386"/>
      <c r="AL382" s="386"/>
      <c r="AM382" s="386"/>
      <c r="AN382" s="386"/>
      <c r="AO382" s="386"/>
      <c r="AP382" s="386"/>
      <c r="AQ382" s="386"/>
      <c r="AR382" s="386"/>
      <c r="AS382" s="386"/>
      <c r="AT382" s="386"/>
      <c r="AU382" s="386"/>
      <c r="AV382" s="386"/>
      <c r="AW382" s="386"/>
      <c r="AX382" s="386"/>
      <c r="AY382" s="386"/>
      <c r="AZ382" s="386"/>
      <c r="BA382" s="386"/>
      <c r="BB382" s="386"/>
      <c r="BC382" s="386"/>
      <c r="BD382" s="386"/>
      <c r="BE382" s="386"/>
      <c r="BF382" s="386"/>
      <c r="BG382" s="386"/>
      <c r="BH382" s="386"/>
      <c r="BI382" s="386"/>
      <c r="BJ382" s="386"/>
      <c r="BK382" s="386"/>
      <c r="BL382" s="386"/>
      <c r="BM382" s="386"/>
      <c r="BN382" s="386"/>
      <c r="BO382" s="386"/>
      <c r="BP382" s="386"/>
      <c r="BQ382" s="386"/>
      <c r="BR382" s="386"/>
      <c r="BS382" s="386"/>
      <c r="BT382" s="387"/>
    </row>
    <row r="383" spans="1:72" ht="15.75" customHeight="1" x14ac:dyDescent="0.25">
      <c r="A383" s="90"/>
      <c r="B383" s="90"/>
      <c r="C383" s="90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86"/>
      <c r="AA383" s="386"/>
      <c r="AB383" s="386"/>
      <c r="AC383" s="386"/>
      <c r="AD383" s="386"/>
      <c r="AE383" s="386"/>
      <c r="AF383" s="386"/>
      <c r="AG383" s="386"/>
      <c r="AH383" s="386"/>
      <c r="AI383" s="386"/>
      <c r="AJ383" s="386"/>
      <c r="AK383" s="386"/>
      <c r="AL383" s="386"/>
      <c r="AM383" s="386"/>
      <c r="AN383" s="386"/>
      <c r="AO383" s="386"/>
      <c r="AP383" s="386"/>
      <c r="AQ383" s="386"/>
      <c r="AR383" s="386"/>
      <c r="AS383" s="386"/>
      <c r="AT383" s="386"/>
      <c r="AU383" s="386"/>
      <c r="AV383" s="386"/>
      <c r="AW383" s="386"/>
      <c r="AX383" s="386"/>
      <c r="AY383" s="386"/>
      <c r="AZ383" s="386"/>
      <c r="BA383" s="386"/>
      <c r="BB383" s="386"/>
      <c r="BC383" s="386"/>
      <c r="BD383" s="386"/>
      <c r="BE383" s="386"/>
      <c r="BF383" s="386"/>
      <c r="BG383" s="386"/>
      <c r="BH383" s="386"/>
      <c r="BI383" s="386"/>
      <c r="BJ383" s="386"/>
      <c r="BK383" s="386"/>
      <c r="BL383" s="386"/>
      <c r="BM383" s="386"/>
      <c r="BN383" s="386"/>
      <c r="BO383" s="386"/>
      <c r="BP383" s="386"/>
      <c r="BQ383" s="386"/>
      <c r="BR383" s="386"/>
      <c r="BS383" s="386"/>
      <c r="BT383" s="387"/>
    </row>
    <row r="384" spans="1:72" ht="15.75" customHeight="1" x14ac:dyDescent="0.25">
      <c r="A384" s="90"/>
      <c r="B384" s="90"/>
      <c r="C384" s="90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6"/>
      <c r="P384" s="386"/>
      <c r="Q384" s="386"/>
      <c r="R384" s="386"/>
      <c r="S384" s="386"/>
      <c r="T384" s="386"/>
      <c r="U384" s="386"/>
      <c r="V384" s="386"/>
      <c r="W384" s="386"/>
      <c r="X384" s="386"/>
      <c r="Y384" s="386"/>
      <c r="Z384" s="386"/>
      <c r="AA384" s="386"/>
      <c r="AB384" s="386"/>
      <c r="AC384" s="386"/>
      <c r="AD384" s="386"/>
      <c r="AE384" s="386"/>
      <c r="AF384" s="386"/>
      <c r="AG384" s="386"/>
      <c r="AH384" s="386"/>
      <c r="AI384" s="386"/>
      <c r="AJ384" s="386"/>
      <c r="AK384" s="386"/>
      <c r="AL384" s="386"/>
      <c r="AM384" s="386"/>
      <c r="AN384" s="386"/>
      <c r="AO384" s="386"/>
      <c r="AP384" s="386"/>
      <c r="AQ384" s="386"/>
      <c r="AR384" s="386"/>
      <c r="AS384" s="386"/>
      <c r="AT384" s="386"/>
      <c r="AU384" s="386"/>
      <c r="AV384" s="386"/>
      <c r="AW384" s="386"/>
      <c r="AX384" s="386"/>
      <c r="AY384" s="386"/>
      <c r="AZ384" s="386"/>
      <c r="BA384" s="386"/>
      <c r="BB384" s="386"/>
      <c r="BC384" s="386"/>
      <c r="BD384" s="386"/>
      <c r="BE384" s="386"/>
      <c r="BF384" s="386"/>
      <c r="BG384" s="386"/>
      <c r="BH384" s="386"/>
      <c r="BI384" s="386"/>
      <c r="BJ384" s="386"/>
      <c r="BK384" s="386"/>
      <c r="BL384" s="386"/>
      <c r="BM384" s="386"/>
      <c r="BN384" s="386"/>
      <c r="BO384" s="386"/>
      <c r="BP384" s="386"/>
      <c r="BQ384" s="386"/>
      <c r="BR384" s="386"/>
      <c r="BS384" s="386"/>
      <c r="BT384" s="387"/>
    </row>
    <row r="385" spans="1:72" ht="15.75" customHeight="1" x14ac:dyDescent="0.25">
      <c r="A385" s="90"/>
      <c r="B385" s="90"/>
      <c r="C385" s="90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86"/>
      <c r="AB385" s="386"/>
      <c r="AC385" s="386"/>
      <c r="AD385" s="386"/>
      <c r="AE385" s="386"/>
      <c r="AF385" s="386"/>
      <c r="AG385" s="386"/>
      <c r="AH385" s="386"/>
      <c r="AI385" s="386"/>
      <c r="AJ385" s="386"/>
      <c r="AK385" s="386"/>
      <c r="AL385" s="386"/>
      <c r="AM385" s="386"/>
      <c r="AN385" s="386"/>
      <c r="AO385" s="386"/>
      <c r="AP385" s="386"/>
      <c r="AQ385" s="386"/>
      <c r="AR385" s="386"/>
      <c r="AS385" s="386"/>
      <c r="AT385" s="386"/>
      <c r="AU385" s="386"/>
      <c r="AV385" s="386"/>
      <c r="AW385" s="386"/>
      <c r="AX385" s="386"/>
      <c r="AY385" s="386"/>
      <c r="AZ385" s="386"/>
      <c r="BA385" s="386"/>
      <c r="BB385" s="386"/>
      <c r="BC385" s="386"/>
      <c r="BD385" s="386"/>
      <c r="BE385" s="386"/>
      <c r="BF385" s="386"/>
      <c r="BG385" s="386"/>
      <c r="BH385" s="386"/>
      <c r="BI385" s="386"/>
      <c r="BJ385" s="386"/>
      <c r="BK385" s="386"/>
      <c r="BL385" s="386"/>
      <c r="BM385" s="386"/>
      <c r="BN385" s="386"/>
      <c r="BO385" s="386"/>
      <c r="BP385" s="386"/>
      <c r="BQ385" s="386"/>
      <c r="BR385" s="386"/>
      <c r="BS385" s="386"/>
      <c r="BT385" s="387"/>
    </row>
    <row r="386" spans="1:72" ht="15.75" customHeight="1" x14ac:dyDescent="0.25">
      <c r="A386" s="90"/>
      <c r="B386" s="90"/>
      <c r="C386" s="90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6"/>
      <c r="O386" s="386"/>
      <c r="P386" s="386"/>
      <c r="Q386" s="386"/>
      <c r="R386" s="386"/>
      <c r="S386" s="386"/>
      <c r="T386" s="386"/>
      <c r="U386" s="386"/>
      <c r="V386" s="386"/>
      <c r="W386" s="386"/>
      <c r="X386" s="386"/>
      <c r="Y386" s="386"/>
      <c r="Z386" s="386"/>
      <c r="AA386" s="386"/>
      <c r="AB386" s="386"/>
      <c r="AC386" s="386"/>
      <c r="AD386" s="386"/>
      <c r="AE386" s="386"/>
      <c r="AF386" s="386"/>
      <c r="AG386" s="386"/>
      <c r="AH386" s="386"/>
      <c r="AI386" s="386"/>
      <c r="AJ386" s="386"/>
      <c r="AK386" s="386"/>
      <c r="AL386" s="386"/>
      <c r="AM386" s="386"/>
      <c r="AN386" s="386"/>
      <c r="AO386" s="386"/>
      <c r="AP386" s="386"/>
      <c r="AQ386" s="386"/>
      <c r="AR386" s="386"/>
      <c r="AS386" s="386"/>
      <c r="AT386" s="386"/>
      <c r="AU386" s="386"/>
      <c r="AV386" s="386"/>
      <c r="AW386" s="386"/>
      <c r="AX386" s="386"/>
      <c r="AY386" s="386"/>
      <c r="AZ386" s="386"/>
      <c r="BA386" s="386"/>
      <c r="BB386" s="386"/>
      <c r="BC386" s="386"/>
      <c r="BD386" s="386"/>
      <c r="BE386" s="386"/>
      <c r="BF386" s="386"/>
      <c r="BG386" s="386"/>
      <c r="BH386" s="386"/>
      <c r="BI386" s="386"/>
      <c r="BJ386" s="386"/>
      <c r="BK386" s="386"/>
      <c r="BL386" s="386"/>
      <c r="BM386" s="386"/>
      <c r="BN386" s="386"/>
      <c r="BO386" s="386"/>
      <c r="BP386" s="386"/>
      <c r="BQ386" s="386"/>
      <c r="BR386" s="386"/>
      <c r="BS386" s="386"/>
      <c r="BT386" s="387"/>
    </row>
    <row r="387" spans="1:72" ht="15.75" customHeight="1" x14ac:dyDescent="0.25">
      <c r="A387" s="90"/>
      <c r="B387" s="90"/>
      <c r="C387" s="90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6"/>
      <c r="O387" s="386"/>
      <c r="P387" s="386"/>
      <c r="Q387" s="386"/>
      <c r="R387" s="386"/>
      <c r="S387" s="386"/>
      <c r="T387" s="386"/>
      <c r="U387" s="386"/>
      <c r="V387" s="386"/>
      <c r="W387" s="386"/>
      <c r="X387" s="386"/>
      <c r="Y387" s="386"/>
      <c r="Z387" s="386"/>
      <c r="AA387" s="386"/>
      <c r="AB387" s="386"/>
      <c r="AC387" s="386"/>
      <c r="AD387" s="386"/>
      <c r="AE387" s="386"/>
      <c r="AF387" s="386"/>
      <c r="AG387" s="386"/>
      <c r="AH387" s="386"/>
      <c r="AI387" s="386"/>
      <c r="AJ387" s="386"/>
      <c r="AK387" s="386"/>
      <c r="AL387" s="386"/>
      <c r="AM387" s="386"/>
      <c r="AN387" s="386"/>
      <c r="AO387" s="386"/>
      <c r="AP387" s="386"/>
      <c r="AQ387" s="386"/>
      <c r="AR387" s="386"/>
      <c r="AS387" s="386"/>
      <c r="AT387" s="386"/>
      <c r="AU387" s="386"/>
      <c r="AV387" s="386"/>
      <c r="AW387" s="386"/>
      <c r="AX387" s="386"/>
      <c r="AY387" s="386"/>
      <c r="AZ387" s="386"/>
      <c r="BA387" s="386"/>
      <c r="BB387" s="386"/>
      <c r="BC387" s="386"/>
      <c r="BD387" s="386"/>
      <c r="BE387" s="386"/>
      <c r="BF387" s="386"/>
      <c r="BG387" s="386"/>
      <c r="BH387" s="386"/>
      <c r="BI387" s="386"/>
      <c r="BJ387" s="386"/>
      <c r="BK387" s="386"/>
      <c r="BL387" s="386"/>
      <c r="BM387" s="386"/>
      <c r="BN387" s="386"/>
      <c r="BO387" s="386"/>
      <c r="BP387" s="386"/>
      <c r="BQ387" s="386"/>
      <c r="BR387" s="386"/>
      <c r="BS387" s="386"/>
      <c r="BT387" s="387"/>
    </row>
    <row r="388" spans="1:72" ht="15.75" customHeight="1" x14ac:dyDescent="0.25">
      <c r="A388" s="90"/>
      <c r="B388" s="90"/>
      <c r="C388" s="90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86"/>
      <c r="AA388" s="386"/>
      <c r="AB388" s="386"/>
      <c r="AC388" s="386"/>
      <c r="AD388" s="386"/>
      <c r="AE388" s="386"/>
      <c r="AF388" s="386"/>
      <c r="AG388" s="386"/>
      <c r="AH388" s="386"/>
      <c r="AI388" s="386"/>
      <c r="AJ388" s="386"/>
      <c r="AK388" s="386"/>
      <c r="AL388" s="386"/>
      <c r="AM388" s="386"/>
      <c r="AN388" s="386"/>
      <c r="AO388" s="386"/>
      <c r="AP388" s="386"/>
      <c r="AQ388" s="386"/>
      <c r="AR388" s="386"/>
      <c r="AS388" s="386"/>
      <c r="AT388" s="386"/>
      <c r="AU388" s="386"/>
      <c r="AV388" s="386"/>
      <c r="AW388" s="386"/>
      <c r="AX388" s="386"/>
      <c r="AY388" s="386"/>
      <c r="AZ388" s="386"/>
      <c r="BA388" s="386"/>
      <c r="BB388" s="386"/>
      <c r="BC388" s="386"/>
      <c r="BD388" s="386"/>
      <c r="BE388" s="386"/>
      <c r="BF388" s="386"/>
      <c r="BG388" s="386"/>
      <c r="BH388" s="386"/>
      <c r="BI388" s="386"/>
      <c r="BJ388" s="386"/>
      <c r="BK388" s="386"/>
      <c r="BL388" s="386"/>
      <c r="BM388" s="386"/>
      <c r="BN388" s="386"/>
      <c r="BO388" s="386"/>
      <c r="BP388" s="386"/>
      <c r="BQ388" s="386"/>
      <c r="BR388" s="386"/>
      <c r="BS388" s="386"/>
      <c r="BT388" s="387"/>
    </row>
    <row r="389" spans="1:72" ht="15.75" customHeight="1" x14ac:dyDescent="0.25">
      <c r="A389" s="90"/>
      <c r="B389" s="90"/>
      <c r="C389" s="90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6"/>
      <c r="P389" s="386"/>
      <c r="Q389" s="386"/>
      <c r="R389" s="386"/>
      <c r="S389" s="386"/>
      <c r="T389" s="386"/>
      <c r="U389" s="386"/>
      <c r="V389" s="386"/>
      <c r="W389" s="386"/>
      <c r="X389" s="386"/>
      <c r="Y389" s="386"/>
      <c r="Z389" s="386"/>
      <c r="AA389" s="386"/>
      <c r="AB389" s="386"/>
      <c r="AC389" s="386"/>
      <c r="AD389" s="386"/>
      <c r="AE389" s="386"/>
      <c r="AF389" s="386"/>
      <c r="AG389" s="386"/>
      <c r="AH389" s="386"/>
      <c r="AI389" s="386"/>
      <c r="AJ389" s="386"/>
      <c r="AK389" s="386"/>
      <c r="AL389" s="386"/>
      <c r="AM389" s="386"/>
      <c r="AN389" s="386"/>
      <c r="AO389" s="386"/>
      <c r="AP389" s="386"/>
      <c r="AQ389" s="386"/>
      <c r="AR389" s="386"/>
      <c r="AS389" s="386"/>
      <c r="AT389" s="386"/>
      <c r="AU389" s="386"/>
      <c r="AV389" s="386"/>
      <c r="AW389" s="386"/>
      <c r="AX389" s="386"/>
      <c r="AY389" s="386"/>
      <c r="AZ389" s="386"/>
      <c r="BA389" s="386"/>
      <c r="BB389" s="386"/>
      <c r="BC389" s="386"/>
      <c r="BD389" s="386"/>
      <c r="BE389" s="386"/>
      <c r="BF389" s="386"/>
      <c r="BG389" s="386"/>
      <c r="BH389" s="386"/>
      <c r="BI389" s="386"/>
      <c r="BJ389" s="386"/>
      <c r="BK389" s="386"/>
      <c r="BL389" s="386"/>
      <c r="BM389" s="386"/>
      <c r="BN389" s="386"/>
      <c r="BO389" s="386"/>
      <c r="BP389" s="386"/>
      <c r="BQ389" s="386"/>
      <c r="BR389" s="386"/>
      <c r="BS389" s="386"/>
      <c r="BT389" s="387"/>
    </row>
    <row r="390" spans="1:72" ht="15.75" customHeight="1" x14ac:dyDescent="0.25">
      <c r="A390" s="90"/>
      <c r="B390" s="90"/>
      <c r="C390" s="90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386"/>
      <c r="AA390" s="386"/>
      <c r="AB390" s="386"/>
      <c r="AC390" s="386"/>
      <c r="AD390" s="386"/>
      <c r="AE390" s="386"/>
      <c r="AF390" s="386"/>
      <c r="AG390" s="386"/>
      <c r="AH390" s="386"/>
      <c r="AI390" s="386"/>
      <c r="AJ390" s="386"/>
      <c r="AK390" s="386"/>
      <c r="AL390" s="386"/>
      <c r="AM390" s="386"/>
      <c r="AN390" s="386"/>
      <c r="AO390" s="386"/>
      <c r="AP390" s="386"/>
      <c r="AQ390" s="386"/>
      <c r="AR390" s="386"/>
      <c r="AS390" s="386"/>
      <c r="AT390" s="386"/>
      <c r="AU390" s="386"/>
      <c r="AV390" s="386"/>
      <c r="AW390" s="386"/>
      <c r="AX390" s="386"/>
      <c r="AY390" s="386"/>
      <c r="AZ390" s="386"/>
      <c r="BA390" s="386"/>
      <c r="BB390" s="386"/>
      <c r="BC390" s="386"/>
      <c r="BD390" s="386"/>
      <c r="BE390" s="386"/>
      <c r="BF390" s="386"/>
      <c r="BG390" s="386"/>
      <c r="BH390" s="386"/>
      <c r="BI390" s="386"/>
      <c r="BJ390" s="386"/>
      <c r="BK390" s="386"/>
      <c r="BL390" s="386"/>
      <c r="BM390" s="386"/>
      <c r="BN390" s="386"/>
      <c r="BO390" s="386"/>
      <c r="BP390" s="386"/>
      <c r="BQ390" s="386"/>
      <c r="BR390" s="386"/>
      <c r="BS390" s="386"/>
      <c r="BT390" s="387"/>
    </row>
    <row r="391" spans="1:72" ht="15.75" customHeight="1" x14ac:dyDescent="0.25">
      <c r="A391" s="90"/>
      <c r="B391" s="90"/>
      <c r="C391" s="90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86"/>
      <c r="AB391" s="386"/>
      <c r="AC391" s="386"/>
      <c r="AD391" s="386"/>
      <c r="AE391" s="386"/>
      <c r="AF391" s="386"/>
      <c r="AG391" s="386"/>
      <c r="AH391" s="386"/>
      <c r="AI391" s="386"/>
      <c r="AJ391" s="386"/>
      <c r="AK391" s="386"/>
      <c r="AL391" s="386"/>
      <c r="AM391" s="386"/>
      <c r="AN391" s="386"/>
      <c r="AO391" s="386"/>
      <c r="AP391" s="386"/>
      <c r="AQ391" s="386"/>
      <c r="AR391" s="386"/>
      <c r="AS391" s="386"/>
      <c r="AT391" s="386"/>
      <c r="AU391" s="386"/>
      <c r="AV391" s="386"/>
      <c r="AW391" s="386"/>
      <c r="AX391" s="386"/>
      <c r="AY391" s="386"/>
      <c r="AZ391" s="386"/>
      <c r="BA391" s="386"/>
      <c r="BB391" s="386"/>
      <c r="BC391" s="386"/>
      <c r="BD391" s="386"/>
      <c r="BE391" s="386"/>
      <c r="BF391" s="386"/>
      <c r="BG391" s="386"/>
      <c r="BH391" s="386"/>
      <c r="BI391" s="386"/>
      <c r="BJ391" s="386"/>
      <c r="BK391" s="386"/>
      <c r="BL391" s="386"/>
      <c r="BM391" s="386"/>
      <c r="BN391" s="386"/>
      <c r="BO391" s="386"/>
      <c r="BP391" s="386"/>
      <c r="BQ391" s="386"/>
      <c r="BR391" s="386"/>
      <c r="BS391" s="386"/>
      <c r="BT391" s="387"/>
    </row>
    <row r="392" spans="1:72" ht="15.75" customHeight="1" x14ac:dyDescent="0.25">
      <c r="A392" s="90"/>
      <c r="B392" s="90"/>
      <c r="C392" s="90"/>
      <c r="D392" s="386"/>
      <c r="E392" s="386"/>
      <c r="F392" s="386"/>
      <c r="G392" s="386"/>
      <c r="H392" s="386"/>
      <c r="I392" s="386"/>
      <c r="J392" s="386"/>
      <c r="K392" s="386"/>
      <c r="L392" s="386"/>
      <c r="M392" s="386"/>
      <c r="N392" s="386"/>
      <c r="O392" s="386"/>
      <c r="P392" s="386"/>
      <c r="Q392" s="386"/>
      <c r="R392" s="386"/>
      <c r="S392" s="386"/>
      <c r="T392" s="386"/>
      <c r="U392" s="386"/>
      <c r="V392" s="386"/>
      <c r="W392" s="386"/>
      <c r="X392" s="386"/>
      <c r="Y392" s="386"/>
      <c r="Z392" s="386"/>
      <c r="AA392" s="386"/>
      <c r="AB392" s="386"/>
      <c r="AC392" s="386"/>
      <c r="AD392" s="386"/>
      <c r="AE392" s="386"/>
      <c r="AF392" s="386"/>
      <c r="AG392" s="386"/>
      <c r="AH392" s="386"/>
      <c r="AI392" s="386"/>
      <c r="AJ392" s="386"/>
      <c r="AK392" s="386"/>
      <c r="AL392" s="386"/>
      <c r="AM392" s="386"/>
      <c r="AN392" s="386"/>
      <c r="AO392" s="386"/>
      <c r="AP392" s="386"/>
      <c r="AQ392" s="386"/>
      <c r="AR392" s="386"/>
      <c r="AS392" s="386"/>
      <c r="AT392" s="386"/>
      <c r="AU392" s="386"/>
      <c r="AV392" s="386"/>
      <c r="AW392" s="386"/>
      <c r="AX392" s="386"/>
      <c r="AY392" s="386"/>
      <c r="AZ392" s="386"/>
      <c r="BA392" s="386"/>
      <c r="BB392" s="386"/>
      <c r="BC392" s="386"/>
      <c r="BD392" s="386"/>
      <c r="BE392" s="386"/>
      <c r="BF392" s="386"/>
      <c r="BG392" s="386"/>
      <c r="BH392" s="386"/>
      <c r="BI392" s="386"/>
      <c r="BJ392" s="386"/>
      <c r="BK392" s="386"/>
      <c r="BL392" s="386"/>
      <c r="BM392" s="386"/>
      <c r="BN392" s="386"/>
      <c r="BO392" s="386"/>
      <c r="BP392" s="386"/>
      <c r="BQ392" s="386"/>
      <c r="BR392" s="386"/>
      <c r="BS392" s="386"/>
      <c r="BT392" s="387"/>
    </row>
    <row r="393" spans="1:72" ht="15.75" customHeight="1" x14ac:dyDescent="0.25">
      <c r="A393" s="90"/>
      <c r="B393" s="90"/>
      <c r="C393" s="90"/>
      <c r="D393" s="386"/>
      <c r="E393" s="386"/>
      <c r="F393" s="386"/>
      <c r="G393" s="386"/>
      <c r="H393" s="386"/>
      <c r="I393" s="386"/>
      <c r="J393" s="386"/>
      <c r="K393" s="386"/>
      <c r="L393" s="386"/>
      <c r="M393" s="386"/>
      <c r="N393" s="386"/>
      <c r="O393" s="386"/>
      <c r="P393" s="386"/>
      <c r="Q393" s="386"/>
      <c r="R393" s="386"/>
      <c r="S393" s="386"/>
      <c r="T393" s="386"/>
      <c r="U393" s="386"/>
      <c r="V393" s="386"/>
      <c r="W393" s="386"/>
      <c r="X393" s="386"/>
      <c r="Y393" s="386"/>
      <c r="Z393" s="386"/>
      <c r="AA393" s="386"/>
      <c r="AB393" s="386"/>
      <c r="AC393" s="386"/>
      <c r="AD393" s="386"/>
      <c r="AE393" s="386"/>
      <c r="AF393" s="386"/>
      <c r="AG393" s="386"/>
      <c r="AH393" s="386"/>
      <c r="AI393" s="386"/>
      <c r="AJ393" s="386"/>
      <c r="AK393" s="386"/>
      <c r="AL393" s="386"/>
      <c r="AM393" s="386"/>
      <c r="AN393" s="386"/>
      <c r="AO393" s="386"/>
      <c r="AP393" s="386"/>
      <c r="AQ393" s="386"/>
      <c r="AR393" s="386"/>
      <c r="AS393" s="386"/>
      <c r="AT393" s="386"/>
      <c r="AU393" s="386"/>
      <c r="AV393" s="386"/>
      <c r="AW393" s="386"/>
      <c r="AX393" s="386"/>
      <c r="AY393" s="386"/>
      <c r="AZ393" s="386"/>
      <c r="BA393" s="386"/>
      <c r="BB393" s="386"/>
      <c r="BC393" s="386"/>
      <c r="BD393" s="386"/>
      <c r="BE393" s="386"/>
      <c r="BF393" s="386"/>
      <c r="BG393" s="386"/>
      <c r="BH393" s="386"/>
      <c r="BI393" s="386"/>
      <c r="BJ393" s="386"/>
      <c r="BK393" s="386"/>
      <c r="BL393" s="386"/>
      <c r="BM393" s="386"/>
      <c r="BN393" s="386"/>
      <c r="BO393" s="386"/>
      <c r="BP393" s="386"/>
      <c r="BQ393" s="386"/>
      <c r="BR393" s="386"/>
      <c r="BS393" s="386"/>
      <c r="BT393" s="387"/>
    </row>
    <row r="394" spans="1:72" ht="15.75" customHeight="1" x14ac:dyDescent="0.25">
      <c r="A394" s="90"/>
      <c r="B394" s="90"/>
      <c r="C394" s="90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6"/>
      <c r="P394" s="386"/>
      <c r="Q394" s="386"/>
      <c r="R394" s="386"/>
      <c r="S394" s="386"/>
      <c r="T394" s="386"/>
      <c r="U394" s="386"/>
      <c r="V394" s="386"/>
      <c r="W394" s="386"/>
      <c r="X394" s="386"/>
      <c r="Y394" s="386"/>
      <c r="Z394" s="386"/>
      <c r="AA394" s="386"/>
      <c r="AB394" s="386"/>
      <c r="AC394" s="386"/>
      <c r="AD394" s="386"/>
      <c r="AE394" s="386"/>
      <c r="AF394" s="386"/>
      <c r="AG394" s="386"/>
      <c r="AH394" s="386"/>
      <c r="AI394" s="386"/>
      <c r="AJ394" s="386"/>
      <c r="AK394" s="386"/>
      <c r="AL394" s="386"/>
      <c r="AM394" s="386"/>
      <c r="AN394" s="386"/>
      <c r="AO394" s="386"/>
      <c r="AP394" s="386"/>
      <c r="AQ394" s="386"/>
      <c r="AR394" s="386"/>
      <c r="AS394" s="386"/>
      <c r="AT394" s="386"/>
      <c r="AU394" s="386"/>
      <c r="AV394" s="386"/>
      <c r="AW394" s="386"/>
      <c r="AX394" s="386"/>
      <c r="AY394" s="386"/>
      <c r="AZ394" s="386"/>
      <c r="BA394" s="386"/>
      <c r="BB394" s="386"/>
      <c r="BC394" s="386"/>
      <c r="BD394" s="386"/>
      <c r="BE394" s="386"/>
      <c r="BF394" s="386"/>
      <c r="BG394" s="386"/>
      <c r="BH394" s="386"/>
      <c r="BI394" s="386"/>
      <c r="BJ394" s="386"/>
      <c r="BK394" s="386"/>
      <c r="BL394" s="386"/>
      <c r="BM394" s="386"/>
      <c r="BN394" s="386"/>
      <c r="BO394" s="386"/>
      <c r="BP394" s="386"/>
      <c r="BQ394" s="386"/>
      <c r="BR394" s="386"/>
      <c r="BS394" s="386"/>
      <c r="BT394" s="387"/>
    </row>
    <row r="395" spans="1:72" ht="15.75" customHeight="1" x14ac:dyDescent="0.25">
      <c r="A395" s="90"/>
      <c r="B395" s="90"/>
      <c r="C395" s="90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6"/>
      <c r="P395" s="386"/>
      <c r="Q395" s="386"/>
      <c r="R395" s="386"/>
      <c r="S395" s="386"/>
      <c r="T395" s="386"/>
      <c r="U395" s="386"/>
      <c r="V395" s="386"/>
      <c r="W395" s="386"/>
      <c r="X395" s="386"/>
      <c r="Y395" s="386"/>
      <c r="Z395" s="386"/>
      <c r="AA395" s="386"/>
      <c r="AB395" s="386"/>
      <c r="AC395" s="386"/>
      <c r="AD395" s="386"/>
      <c r="AE395" s="386"/>
      <c r="AF395" s="386"/>
      <c r="AG395" s="386"/>
      <c r="AH395" s="386"/>
      <c r="AI395" s="386"/>
      <c r="AJ395" s="386"/>
      <c r="AK395" s="386"/>
      <c r="AL395" s="386"/>
      <c r="AM395" s="386"/>
      <c r="AN395" s="386"/>
      <c r="AO395" s="386"/>
      <c r="AP395" s="386"/>
      <c r="AQ395" s="386"/>
      <c r="AR395" s="386"/>
      <c r="AS395" s="386"/>
      <c r="AT395" s="386"/>
      <c r="AU395" s="386"/>
      <c r="AV395" s="386"/>
      <c r="AW395" s="386"/>
      <c r="AX395" s="386"/>
      <c r="AY395" s="386"/>
      <c r="AZ395" s="386"/>
      <c r="BA395" s="386"/>
      <c r="BB395" s="386"/>
      <c r="BC395" s="386"/>
      <c r="BD395" s="386"/>
      <c r="BE395" s="386"/>
      <c r="BF395" s="386"/>
      <c r="BG395" s="386"/>
      <c r="BH395" s="386"/>
      <c r="BI395" s="386"/>
      <c r="BJ395" s="386"/>
      <c r="BK395" s="386"/>
      <c r="BL395" s="386"/>
      <c r="BM395" s="386"/>
      <c r="BN395" s="386"/>
      <c r="BO395" s="386"/>
      <c r="BP395" s="386"/>
      <c r="BQ395" s="386"/>
      <c r="BR395" s="386"/>
      <c r="BS395" s="386"/>
      <c r="BT395" s="387"/>
    </row>
    <row r="396" spans="1:72" ht="15.75" customHeight="1" x14ac:dyDescent="0.25">
      <c r="A396" s="90"/>
      <c r="B396" s="90"/>
      <c r="C396" s="90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86"/>
      <c r="AB396" s="386"/>
      <c r="AC396" s="386"/>
      <c r="AD396" s="386"/>
      <c r="AE396" s="386"/>
      <c r="AF396" s="386"/>
      <c r="AG396" s="386"/>
      <c r="AH396" s="386"/>
      <c r="AI396" s="386"/>
      <c r="AJ396" s="386"/>
      <c r="AK396" s="386"/>
      <c r="AL396" s="386"/>
      <c r="AM396" s="386"/>
      <c r="AN396" s="386"/>
      <c r="AO396" s="386"/>
      <c r="AP396" s="386"/>
      <c r="AQ396" s="386"/>
      <c r="AR396" s="386"/>
      <c r="AS396" s="386"/>
      <c r="AT396" s="386"/>
      <c r="AU396" s="386"/>
      <c r="AV396" s="386"/>
      <c r="AW396" s="386"/>
      <c r="AX396" s="386"/>
      <c r="AY396" s="386"/>
      <c r="AZ396" s="386"/>
      <c r="BA396" s="386"/>
      <c r="BB396" s="386"/>
      <c r="BC396" s="386"/>
      <c r="BD396" s="386"/>
      <c r="BE396" s="386"/>
      <c r="BF396" s="386"/>
      <c r="BG396" s="386"/>
      <c r="BH396" s="386"/>
      <c r="BI396" s="386"/>
      <c r="BJ396" s="386"/>
      <c r="BK396" s="386"/>
      <c r="BL396" s="386"/>
      <c r="BM396" s="386"/>
      <c r="BN396" s="386"/>
      <c r="BO396" s="386"/>
      <c r="BP396" s="386"/>
      <c r="BQ396" s="386"/>
      <c r="BR396" s="386"/>
      <c r="BS396" s="386"/>
      <c r="BT396" s="387"/>
    </row>
    <row r="397" spans="1:72" ht="15.75" customHeight="1" x14ac:dyDescent="0.25">
      <c r="A397" s="90"/>
      <c r="B397" s="90"/>
      <c r="C397" s="90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86"/>
      <c r="AB397" s="386"/>
      <c r="AC397" s="386"/>
      <c r="AD397" s="386"/>
      <c r="AE397" s="386"/>
      <c r="AF397" s="386"/>
      <c r="AG397" s="386"/>
      <c r="AH397" s="386"/>
      <c r="AI397" s="386"/>
      <c r="AJ397" s="386"/>
      <c r="AK397" s="386"/>
      <c r="AL397" s="386"/>
      <c r="AM397" s="386"/>
      <c r="AN397" s="386"/>
      <c r="AO397" s="386"/>
      <c r="AP397" s="386"/>
      <c r="AQ397" s="386"/>
      <c r="AR397" s="386"/>
      <c r="AS397" s="386"/>
      <c r="AT397" s="386"/>
      <c r="AU397" s="386"/>
      <c r="AV397" s="386"/>
      <c r="AW397" s="386"/>
      <c r="AX397" s="386"/>
      <c r="AY397" s="386"/>
      <c r="AZ397" s="386"/>
      <c r="BA397" s="386"/>
      <c r="BB397" s="386"/>
      <c r="BC397" s="386"/>
      <c r="BD397" s="386"/>
      <c r="BE397" s="386"/>
      <c r="BF397" s="386"/>
      <c r="BG397" s="386"/>
      <c r="BH397" s="386"/>
      <c r="BI397" s="386"/>
      <c r="BJ397" s="386"/>
      <c r="BK397" s="386"/>
      <c r="BL397" s="386"/>
      <c r="BM397" s="386"/>
      <c r="BN397" s="386"/>
      <c r="BO397" s="386"/>
      <c r="BP397" s="386"/>
      <c r="BQ397" s="386"/>
      <c r="BR397" s="386"/>
      <c r="BS397" s="386"/>
      <c r="BT397" s="387"/>
    </row>
    <row r="398" spans="1:72" ht="15.75" customHeight="1" x14ac:dyDescent="0.25">
      <c r="A398" s="90"/>
      <c r="B398" s="90"/>
      <c r="C398" s="90"/>
      <c r="D398" s="386"/>
      <c r="E398" s="386"/>
      <c r="F398" s="386"/>
      <c r="G398" s="386"/>
      <c r="H398" s="386"/>
      <c r="I398" s="386"/>
      <c r="J398" s="386"/>
      <c r="K398" s="386"/>
      <c r="L398" s="386"/>
      <c r="M398" s="386"/>
      <c r="N398" s="386"/>
      <c r="O398" s="386"/>
      <c r="P398" s="386"/>
      <c r="Q398" s="386"/>
      <c r="R398" s="386"/>
      <c r="S398" s="386"/>
      <c r="T398" s="386"/>
      <c r="U398" s="386"/>
      <c r="V398" s="386"/>
      <c r="W398" s="386"/>
      <c r="X398" s="386"/>
      <c r="Y398" s="386"/>
      <c r="Z398" s="386"/>
      <c r="AA398" s="386"/>
      <c r="AB398" s="386"/>
      <c r="AC398" s="386"/>
      <c r="AD398" s="386"/>
      <c r="AE398" s="386"/>
      <c r="AF398" s="386"/>
      <c r="AG398" s="386"/>
      <c r="AH398" s="386"/>
      <c r="AI398" s="386"/>
      <c r="AJ398" s="386"/>
      <c r="AK398" s="386"/>
      <c r="AL398" s="386"/>
      <c r="AM398" s="386"/>
      <c r="AN398" s="386"/>
      <c r="AO398" s="386"/>
      <c r="AP398" s="386"/>
      <c r="AQ398" s="386"/>
      <c r="AR398" s="386"/>
      <c r="AS398" s="386"/>
      <c r="AT398" s="386"/>
      <c r="AU398" s="386"/>
      <c r="AV398" s="386"/>
      <c r="AW398" s="386"/>
      <c r="AX398" s="386"/>
      <c r="AY398" s="386"/>
      <c r="AZ398" s="386"/>
      <c r="BA398" s="386"/>
      <c r="BB398" s="386"/>
      <c r="BC398" s="386"/>
      <c r="BD398" s="386"/>
      <c r="BE398" s="386"/>
      <c r="BF398" s="386"/>
      <c r="BG398" s="386"/>
      <c r="BH398" s="386"/>
      <c r="BI398" s="386"/>
      <c r="BJ398" s="386"/>
      <c r="BK398" s="386"/>
      <c r="BL398" s="386"/>
      <c r="BM398" s="386"/>
      <c r="BN398" s="386"/>
      <c r="BO398" s="386"/>
      <c r="BP398" s="386"/>
      <c r="BQ398" s="386"/>
      <c r="BR398" s="386"/>
      <c r="BS398" s="386"/>
      <c r="BT398" s="387"/>
    </row>
    <row r="399" spans="1:72" ht="15.75" customHeight="1" x14ac:dyDescent="0.25">
      <c r="A399" s="90"/>
      <c r="B399" s="90"/>
      <c r="C399" s="90"/>
      <c r="D399" s="386"/>
      <c r="E399" s="386"/>
      <c r="F399" s="386"/>
      <c r="G399" s="386"/>
      <c r="H399" s="386"/>
      <c r="I399" s="386"/>
      <c r="J399" s="386"/>
      <c r="K399" s="386"/>
      <c r="L399" s="386"/>
      <c r="M399" s="386"/>
      <c r="N399" s="386"/>
      <c r="O399" s="386"/>
      <c r="P399" s="386"/>
      <c r="Q399" s="386"/>
      <c r="R399" s="386"/>
      <c r="S399" s="386"/>
      <c r="T399" s="386"/>
      <c r="U399" s="386"/>
      <c r="V399" s="386"/>
      <c r="W399" s="386"/>
      <c r="X399" s="386"/>
      <c r="Y399" s="386"/>
      <c r="Z399" s="386"/>
      <c r="AA399" s="386"/>
      <c r="AB399" s="386"/>
      <c r="AC399" s="386"/>
      <c r="AD399" s="386"/>
      <c r="AE399" s="386"/>
      <c r="AF399" s="386"/>
      <c r="AG399" s="386"/>
      <c r="AH399" s="386"/>
      <c r="AI399" s="386"/>
      <c r="AJ399" s="386"/>
      <c r="AK399" s="386"/>
      <c r="AL399" s="386"/>
      <c r="AM399" s="386"/>
      <c r="AN399" s="386"/>
      <c r="AO399" s="386"/>
      <c r="AP399" s="386"/>
      <c r="AQ399" s="386"/>
      <c r="AR399" s="386"/>
      <c r="AS399" s="386"/>
      <c r="AT399" s="386"/>
      <c r="AU399" s="386"/>
      <c r="AV399" s="386"/>
      <c r="AW399" s="386"/>
      <c r="AX399" s="386"/>
      <c r="AY399" s="386"/>
      <c r="AZ399" s="386"/>
      <c r="BA399" s="386"/>
      <c r="BB399" s="386"/>
      <c r="BC399" s="386"/>
      <c r="BD399" s="386"/>
      <c r="BE399" s="386"/>
      <c r="BF399" s="386"/>
      <c r="BG399" s="386"/>
      <c r="BH399" s="386"/>
      <c r="BI399" s="386"/>
      <c r="BJ399" s="386"/>
      <c r="BK399" s="386"/>
      <c r="BL399" s="386"/>
      <c r="BM399" s="386"/>
      <c r="BN399" s="386"/>
      <c r="BO399" s="386"/>
      <c r="BP399" s="386"/>
      <c r="BQ399" s="386"/>
      <c r="BR399" s="386"/>
      <c r="BS399" s="386"/>
      <c r="BT399" s="387"/>
    </row>
    <row r="400" spans="1:72" ht="15.75" customHeight="1" x14ac:dyDescent="0.25">
      <c r="A400" s="90"/>
      <c r="B400" s="90"/>
      <c r="C400" s="90"/>
      <c r="D400" s="386"/>
      <c r="E400" s="386"/>
      <c r="F400" s="386"/>
      <c r="G400" s="386"/>
      <c r="H400" s="386"/>
      <c r="I400" s="386"/>
      <c r="J400" s="386"/>
      <c r="K400" s="386"/>
      <c r="L400" s="386"/>
      <c r="M400" s="386"/>
      <c r="N400" s="386"/>
      <c r="O400" s="386"/>
      <c r="P400" s="386"/>
      <c r="Q400" s="386"/>
      <c r="R400" s="386"/>
      <c r="S400" s="386"/>
      <c r="T400" s="386"/>
      <c r="U400" s="386"/>
      <c r="V400" s="386"/>
      <c r="W400" s="386"/>
      <c r="X400" s="386"/>
      <c r="Y400" s="386"/>
      <c r="Z400" s="386"/>
      <c r="AA400" s="386"/>
      <c r="AB400" s="386"/>
      <c r="AC400" s="386"/>
      <c r="AD400" s="386"/>
      <c r="AE400" s="386"/>
      <c r="AF400" s="386"/>
      <c r="AG400" s="386"/>
      <c r="AH400" s="386"/>
      <c r="AI400" s="386"/>
      <c r="AJ400" s="386"/>
      <c r="AK400" s="386"/>
      <c r="AL400" s="386"/>
      <c r="AM400" s="386"/>
      <c r="AN400" s="386"/>
      <c r="AO400" s="386"/>
      <c r="AP400" s="386"/>
      <c r="AQ400" s="386"/>
      <c r="AR400" s="386"/>
      <c r="AS400" s="386"/>
      <c r="AT400" s="386"/>
      <c r="AU400" s="386"/>
      <c r="AV400" s="386"/>
      <c r="AW400" s="386"/>
      <c r="AX400" s="386"/>
      <c r="AY400" s="386"/>
      <c r="AZ400" s="386"/>
      <c r="BA400" s="386"/>
      <c r="BB400" s="386"/>
      <c r="BC400" s="386"/>
      <c r="BD400" s="386"/>
      <c r="BE400" s="386"/>
      <c r="BF400" s="386"/>
      <c r="BG400" s="386"/>
      <c r="BH400" s="386"/>
      <c r="BI400" s="386"/>
      <c r="BJ400" s="386"/>
      <c r="BK400" s="386"/>
      <c r="BL400" s="386"/>
      <c r="BM400" s="386"/>
      <c r="BN400" s="386"/>
      <c r="BO400" s="386"/>
      <c r="BP400" s="386"/>
      <c r="BQ400" s="386"/>
      <c r="BR400" s="386"/>
      <c r="BS400" s="386"/>
      <c r="BT400" s="387"/>
    </row>
    <row r="401" spans="1:72" ht="15.75" customHeight="1" x14ac:dyDescent="0.25">
      <c r="A401" s="90"/>
      <c r="B401" s="90"/>
      <c r="C401" s="90"/>
      <c r="D401" s="386"/>
      <c r="E401" s="386"/>
      <c r="F401" s="386"/>
      <c r="G401" s="386"/>
      <c r="H401" s="386"/>
      <c r="I401" s="386"/>
      <c r="J401" s="386"/>
      <c r="K401" s="386"/>
      <c r="L401" s="386"/>
      <c r="M401" s="386"/>
      <c r="N401" s="386"/>
      <c r="O401" s="386"/>
      <c r="P401" s="386"/>
      <c r="Q401" s="386"/>
      <c r="R401" s="386"/>
      <c r="S401" s="386"/>
      <c r="T401" s="386"/>
      <c r="U401" s="386"/>
      <c r="V401" s="386"/>
      <c r="W401" s="386"/>
      <c r="X401" s="386"/>
      <c r="Y401" s="386"/>
      <c r="Z401" s="386"/>
      <c r="AA401" s="386"/>
      <c r="AB401" s="386"/>
      <c r="AC401" s="386"/>
      <c r="AD401" s="386"/>
      <c r="AE401" s="386"/>
      <c r="AF401" s="386"/>
      <c r="AG401" s="386"/>
      <c r="AH401" s="386"/>
      <c r="AI401" s="386"/>
      <c r="AJ401" s="386"/>
      <c r="AK401" s="386"/>
      <c r="AL401" s="386"/>
      <c r="AM401" s="386"/>
      <c r="AN401" s="386"/>
      <c r="AO401" s="386"/>
      <c r="AP401" s="386"/>
      <c r="AQ401" s="386"/>
      <c r="AR401" s="386"/>
      <c r="AS401" s="386"/>
      <c r="AT401" s="386"/>
      <c r="AU401" s="386"/>
      <c r="AV401" s="386"/>
      <c r="AW401" s="386"/>
      <c r="AX401" s="386"/>
      <c r="AY401" s="386"/>
      <c r="AZ401" s="386"/>
      <c r="BA401" s="386"/>
      <c r="BB401" s="386"/>
      <c r="BC401" s="386"/>
      <c r="BD401" s="386"/>
      <c r="BE401" s="386"/>
      <c r="BF401" s="386"/>
      <c r="BG401" s="386"/>
      <c r="BH401" s="386"/>
      <c r="BI401" s="386"/>
      <c r="BJ401" s="386"/>
      <c r="BK401" s="386"/>
      <c r="BL401" s="386"/>
      <c r="BM401" s="386"/>
      <c r="BN401" s="386"/>
      <c r="BO401" s="386"/>
      <c r="BP401" s="386"/>
      <c r="BQ401" s="386"/>
      <c r="BR401" s="386"/>
      <c r="BS401" s="386"/>
      <c r="BT401" s="387"/>
    </row>
    <row r="402" spans="1:72" ht="15.75" customHeight="1" x14ac:dyDescent="0.25">
      <c r="A402" s="90"/>
      <c r="B402" s="90"/>
      <c r="C402" s="90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6"/>
      <c r="P402" s="386"/>
      <c r="Q402" s="386"/>
      <c r="R402" s="386"/>
      <c r="S402" s="386"/>
      <c r="T402" s="386"/>
      <c r="U402" s="386"/>
      <c r="V402" s="386"/>
      <c r="W402" s="386"/>
      <c r="X402" s="386"/>
      <c r="Y402" s="386"/>
      <c r="Z402" s="386"/>
      <c r="AA402" s="386"/>
      <c r="AB402" s="386"/>
      <c r="AC402" s="386"/>
      <c r="AD402" s="386"/>
      <c r="AE402" s="386"/>
      <c r="AF402" s="386"/>
      <c r="AG402" s="386"/>
      <c r="AH402" s="386"/>
      <c r="AI402" s="386"/>
      <c r="AJ402" s="386"/>
      <c r="AK402" s="386"/>
      <c r="AL402" s="386"/>
      <c r="AM402" s="386"/>
      <c r="AN402" s="386"/>
      <c r="AO402" s="386"/>
      <c r="AP402" s="386"/>
      <c r="AQ402" s="386"/>
      <c r="AR402" s="386"/>
      <c r="AS402" s="386"/>
      <c r="AT402" s="386"/>
      <c r="AU402" s="386"/>
      <c r="AV402" s="386"/>
      <c r="AW402" s="386"/>
      <c r="AX402" s="386"/>
      <c r="AY402" s="386"/>
      <c r="AZ402" s="386"/>
      <c r="BA402" s="386"/>
      <c r="BB402" s="386"/>
      <c r="BC402" s="386"/>
      <c r="BD402" s="386"/>
      <c r="BE402" s="386"/>
      <c r="BF402" s="386"/>
      <c r="BG402" s="386"/>
      <c r="BH402" s="386"/>
      <c r="BI402" s="386"/>
      <c r="BJ402" s="386"/>
      <c r="BK402" s="386"/>
      <c r="BL402" s="386"/>
      <c r="BM402" s="386"/>
      <c r="BN402" s="386"/>
      <c r="BO402" s="386"/>
      <c r="BP402" s="386"/>
      <c r="BQ402" s="386"/>
      <c r="BR402" s="386"/>
      <c r="BS402" s="386"/>
      <c r="BT402" s="387"/>
    </row>
    <row r="403" spans="1:72" ht="15.75" customHeight="1" x14ac:dyDescent="0.25">
      <c r="A403" s="90"/>
      <c r="B403" s="90"/>
      <c r="C403" s="90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6"/>
      <c r="P403" s="386"/>
      <c r="Q403" s="386"/>
      <c r="R403" s="386"/>
      <c r="S403" s="386"/>
      <c r="T403" s="386"/>
      <c r="U403" s="386"/>
      <c r="V403" s="386"/>
      <c r="W403" s="386"/>
      <c r="X403" s="386"/>
      <c r="Y403" s="386"/>
      <c r="Z403" s="386"/>
      <c r="AA403" s="386"/>
      <c r="AB403" s="386"/>
      <c r="AC403" s="386"/>
      <c r="AD403" s="386"/>
      <c r="AE403" s="386"/>
      <c r="AF403" s="386"/>
      <c r="AG403" s="386"/>
      <c r="AH403" s="386"/>
      <c r="AI403" s="386"/>
      <c r="AJ403" s="386"/>
      <c r="AK403" s="386"/>
      <c r="AL403" s="386"/>
      <c r="AM403" s="386"/>
      <c r="AN403" s="386"/>
      <c r="AO403" s="386"/>
      <c r="AP403" s="386"/>
      <c r="AQ403" s="386"/>
      <c r="AR403" s="386"/>
      <c r="AS403" s="386"/>
      <c r="AT403" s="386"/>
      <c r="AU403" s="386"/>
      <c r="AV403" s="386"/>
      <c r="AW403" s="386"/>
      <c r="AX403" s="386"/>
      <c r="AY403" s="386"/>
      <c r="AZ403" s="386"/>
      <c r="BA403" s="386"/>
      <c r="BB403" s="386"/>
      <c r="BC403" s="386"/>
      <c r="BD403" s="386"/>
      <c r="BE403" s="386"/>
      <c r="BF403" s="386"/>
      <c r="BG403" s="386"/>
      <c r="BH403" s="386"/>
      <c r="BI403" s="386"/>
      <c r="BJ403" s="386"/>
      <c r="BK403" s="386"/>
      <c r="BL403" s="386"/>
      <c r="BM403" s="386"/>
      <c r="BN403" s="386"/>
      <c r="BO403" s="386"/>
      <c r="BP403" s="386"/>
      <c r="BQ403" s="386"/>
      <c r="BR403" s="386"/>
      <c r="BS403" s="386"/>
      <c r="BT403" s="387"/>
    </row>
    <row r="404" spans="1:72" ht="15.75" customHeight="1" x14ac:dyDescent="0.25">
      <c r="A404" s="90"/>
      <c r="B404" s="90"/>
      <c r="C404" s="90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86"/>
      <c r="AB404" s="386"/>
      <c r="AC404" s="386"/>
      <c r="AD404" s="386"/>
      <c r="AE404" s="386"/>
      <c r="AF404" s="386"/>
      <c r="AG404" s="386"/>
      <c r="AH404" s="386"/>
      <c r="AI404" s="386"/>
      <c r="AJ404" s="386"/>
      <c r="AK404" s="386"/>
      <c r="AL404" s="386"/>
      <c r="AM404" s="386"/>
      <c r="AN404" s="386"/>
      <c r="AO404" s="386"/>
      <c r="AP404" s="386"/>
      <c r="AQ404" s="386"/>
      <c r="AR404" s="386"/>
      <c r="AS404" s="386"/>
      <c r="AT404" s="386"/>
      <c r="AU404" s="386"/>
      <c r="AV404" s="386"/>
      <c r="AW404" s="386"/>
      <c r="AX404" s="386"/>
      <c r="AY404" s="386"/>
      <c r="AZ404" s="386"/>
      <c r="BA404" s="386"/>
      <c r="BB404" s="386"/>
      <c r="BC404" s="386"/>
      <c r="BD404" s="386"/>
      <c r="BE404" s="386"/>
      <c r="BF404" s="386"/>
      <c r="BG404" s="386"/>
      <c r="BH404" s="386"/>
      <c r="BI404" s="386"/>
      <c r="BJ404" s="386"/>
      <c r="BK404" s="386"/>
      <c r="BL404" s="386"/>
      <c r="BM404" s="386"/>
      <c r="BN404" s="386"/>
      <c r="BO404" s="386"/>
      <c r="BP404" s="386"/>
      <c r="BQ404" s="386"/>
      <c r="BR404" s="386"/>
      <c r="BS404" s="386"/>
      <c r="BT404" s="387"/>
    </row>
    <row r="405" spans="1:72" ht="15.75" customHeight="1" x14ac:dyDescent="0.25">
      <c r="A405" s="90"/>
      <c r="B405" s="90"/>
      <c r="C405" s="90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6"/>
      <c r="O405" s="386"/>
      <c r="P405" s="386"/>
      <c r="Q405" s="386"/>
      <c r="R405" s="386"/>
      <c r="S405" s="386"/>
      <c r="T405" s="386"/>
      <c r="U405" s="386"/>
      <c r="V405" s="386"/>
      <c r="W405" s="386"/>
      <c r="X405" s="386"/>
      <c r="Y405" s="386"/>
      <c r="Z405" s="386"/>
      <c r="AA405" s="386"/>
      <c r="AB405" s="386"/>
      <c r="AC405" s="386"/>
      <c r="AD405" s="386"/>
      <c r="AE405" s="386"/>
      <c r="AF405" s="386"/>
      <c r="AG405" s="386"/>
      <c r="AH405" s="386"/>
      <c r="AI405" s="386"/>
      <c r="AJ405" s="386"/>
      <c r="AK405" s="386"/>
      <c r="AL405" s="386"/>
      <c r="AM405" s="386"/>
      <c r="AN405" s="386"/>
      <c r="AO405" s="386"/>
      <c r="AP405" s="386"/>
      <c r="AQ405" s="386"/>
      <c r="AR405" s="386"/>
      <c r="AS405" s="386"/>
      <c r="AT405" s="386"/>
      <c r="AU405" s="386"/>
      <c r="AV405" s="386"/>
      <c r="AW405" s="386"/>
      <c r="AX405" s="386"/>
      <c r="AY405" s="386"/>
      <c r="AZ405" s="386"/>
      <c r="BA405" s="386"/>
      <c r="BB405" s="386"/>
      <c r="BC405" s="386"/>
      <c r="BD405" s="386"/>
      <c r="BE405" s="386"/>
      <c r="BF405" s="386"/>
      <c r="BG405" s="386"/>
      <c r="BH405" s="386"/>
      <c r="BI405" s="386"/>
      <c r="BJ405" s="386"/>
      <c r="BK405" s="386"/>
      <c r="BL405" s="386"/>
      <c r="BM405" s="386"/>
      <c r="BN405" s="386"/>
      <c r="BO405" s="386"/>
      <c r="BP405" s="386"/>
      <c r="BQ405" s="386"/>
      <c r="BR405" s="386"/>
      <c r="BS405" s="386"/>
      <c r="BT405" s="387"/>
    </row>
    <row r="406" spans="1:72" ht="15.75" customHeight="1" x14ac:dyDescent="0.25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/>
      <c r="AJ406" s="90"/>
      <c r="AK406" s="90"/>
      <c r="AL406" s="90"/>
      <c r="AM406" s="90"/>
      <c r="AN406" s="90"/>
      <c r="AO406" s="90"/>
      <c r="AP406" s="90"/>
      <c r="AQ406" s="90"/>
      <c r="AR406" s="90"/>
      <c r="AS406" s="90"/>
      <c r="AT406" s="90"/>
      <c r="AU406" s="90"/>
      <c r="AV406" s="90"/>
      <c r="AW406" s="90"/>
      <c r="AX406" s="90"/>
      <c r="AY406" s="90"/>
      <c r="AZ406" s="90"/>
      <c r="BA406" s="90"/>
      <c r="BB406" s="90"/>
      <c r="BC406" s="90"/>
      <c r="BD406" s="90"/>
      <c r="BE406" s="90"/>
      <c r="BF406" s="90"/>
      <c r="BG406" s="90"/>
      <c r="BH406" s="90"/>
      <c r="BI406" s="90"/>
      <c r="BJ406" s="90"/>
      <c r="BK406" s="90"/>
      <c r="BL406" s="90"/>
      <c r="BM406" s="90"/>
      <c r="BN406" s="90"/>
      <c r="BO406" s="90"/>
      <c r="BP406" s="90"/>
      <c r="BQ406" s="90"/>
      <c r="BR406" s="90"/>
      <c r="BS406" s="90"/>
      <c r="BT406" s="388"/>
    </row>
    <row r="407" spans="1:72" ht="15.75" customHeight="1" x14ac:dyDescent="0.25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/>
      <c r="AJ407" s="90"/>
      <c r="AK407" s="90"/>
      <c r="AL407" s="90"/>
      <c r="AM407" s="90"/>
      <c r="AN407" s="90"/>
      <c r="AO407" s="90"/>
      <c r="AP407" s="90"/>
      <c r="AQ407" s="90"/>
      <c r="AR407" s="90"/>
      <c r="AS407" s="90"/>
      <c r="AT407" s="90"/>
      <c r="AU407" s="90"/>
      <c r="AV407" s="90"/>
      <c r="AW407" s="90"/>
      <c r="AX407" s="90"/>
      <c r="AY407" s="90"/>
      <c r="AZ407" s="90"/>
      <c r="BA407" s="90"/>
      <c r="BB407" s="90"/>
      <c r="BC407" s="90"/>
      <c r="BD407" s="90"/>
      <c r="BE407" s="90"/>
      <c r="BF407" s="90"/>
      <c r="BG407" s="90"/>
      <c r="BH407" s="90"/>
      <c r="BI407" s="90"/>
      <c r="BJ407" s="90"/>
      <c r="BK407" s="90"/>
      <c r="BL407" s="90"/>
      <c r="BM407" s="90"/>
      <c r="BN407" s="90"/>
      <c r="BO407" s="90"/>
      <c r="BP407" s="90"/>
      <c r="BQ407" s="90"/>
      <c r="BR407" s="90"/>
      <c r="BS407" s="90"/>
      <c r="BT407" s="388"/>
    </row>
    <row r="408" spans="1:72" ht="15.75" customHeight="1" x14ac:dyDescent="0.25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  <c r="AL408" s="90"/>
      <c r="AM408" s="90"/>
      <c r="AN408" s="90"/>
      <c r="AO408" s="90"/>
      <c r="AP408" s="90"/>
      <c r="AQ408" s="90"/>
      <c r="AR408" s="90"/>
      <c r="AS408" s="90"/>
      <c r="AT408" s="90"/>
      <c r="AU408" s="90"/>
      <c r="AV408" s="90"/>
      <c r="AW408" s="90"/>
      <c r="AX408" s="90"/>
      <c r="AY408" s="90"/>
      <c r="AZ408" s="90"/>
      <c r="BA408" s="90"/>
      <c r="BB408" s="90"/>
      <c r="BC408" s="90"/>
      <c r="BD408" s="90"/>
      <c r="BE408" s="90"/>
      <c r="BF408" s="90"/>
      <c r="BG408" s="90"/>
      <c r="BH408" s="90"/>
      <c r="BI408" s="90"/>
      <c r="BJ408" s="90"/>
      <c r="BK408" s="90"/>
      <c r="BL408" s="90"/>
      <c r="BM408" s="90"/>
      <c r="BN408" s="90"/>
      <c r="BO408" s="90"/>
      <c r="BP408" s="90"/>
      <c r="BQ408" s="90"/>
      <c r="BR408" s="90"/>
      <c r="BS408" s="90"/>
      <c r="BT408" s="388"/>
    </row>
    <row r="409" spans="1:72" ht="15.75" customHeight="1" x14ac:dyDescent="0.25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  <c r="AI409" s="90"/>
      <c r="AJ409" s="90"/>
      <c r="AK409" s="90"/>
      <c r="AL409" s="90"/>
      <c r="AM409" s="90"/>
      <c r="AN409" s="90"/>
      <c r="AO409" s="90"/>
      <c r="AP409" s="90"/>
      <c r="AQ409" s="90"/>
      <c r="AR409" s="90"/>
      <c r="AS409" s="90"/>
      <c r="AT409" s="90"/>
      <c r="AU409" s="90"/>
      <c r="AV409" s="90"/>
      <c r="AW409" s="90"/>
      <c r="AX409" s="90"/>
      <c r="AY409" s="90"/>
      <c r="AZ409" s="90"/>
      <c r="BA409" s="90"/>
      <c r="BB409" s="90"/>
      <c r="BC409" s="90"/>
      <c r="BD409" s="90"/>
      <c r="BE409" s="90"/>
      <c r="BF409" s="90"/>
      <c r="BG409" s="90"/>
      <c r="BH409" s="90"/>
      <c r="BI409" s="90"/>
      <c r="BJ409" s="90"/>
      <c r="BK409" s="90"/>
      <c r="BL409" s="90"/>
      <c r="BM409" s="90"/>
      <c r="BN409" s="90"/>
      <c r="BO409" s="90"/>
      <c r="BP409" s="90"/>
      <c r="BQ409" s="90"/>
      <c r="BR409" s="90"/>
      <c r="BS409" s="90"/>
      <c r="BT409" s="388"/>
    </row>
    <row r="410" spans="1:72" ht="15.75" customHeight="1" x14ac:dyDescent="0.25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/>
      <c r="AJ410" s="90"/>
      <c r="AK410" s="90"/>
      <c r="AL410" s="90"/>
      <c r="AM410" s="90"/>
      <c r="AN410" s="90"/>
      <c r="AO410" s="90"/>
      <c r="AP410" s="90"/>
      <c r="AQ410" s="90"/>
      <c r="AR410" s="90"/>
      <c r="AS410" s="90"/>
      <c r="AT410" s="90"/>
      <c r="AU410" s="90"/>
      <c r="AV410" s="90"/>
      <c r="AW410" s="90"/>
      <c r="AX410" s="90"/>
      <c r="AY410" s="90"/>
      <c r="AZ410" s="90"/>
      <c r="BA410" s="90"/>
      <c r="BB410" s="90"/>
      <c r="BC410" s="90"/>
      <c r="BD410" s="90"/>
      <c r="BE410" s="90"/>
      <c r="BF410" s="90"/>
      <c r="BG410" s="90"/>
      <c r="BH410" s="90"/>
      <c r="BI410" s="90"/>
      <c r="BJ410" s="90"/>
      <c r="BK410" s="90"/>
      <c r="BL410" s="90"/>
      <c r="BM410" s="90"/>
      <c r="BN410" s="90"/>
      <c r="BO410" s="90"/>
      <c r="BP410" s="90"/>
      <c r="BQ410" s="90"/>
      <c r="BR410" s="90"/>
      <c r="BS410" s="90"/>
      <c r="BT410" s="388"/>
    </row>
    <row r="411" spans="1:72" ht="15.75" customHeight="1" x14ac:dyDescent="0.25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/>
      <c r="AJ411" s="90"/>
      <c r="AK411" s="90"/>
      <c r="AL411" s="90"/>
      <c r="AM411" s="90"/>
      <c r="AN411" s="90"/>
      <c r="AO411" s="90"/>
      <c r="AP411" s="90"/>
      <c r="AQ411" s="90"/>
      <c r="AR411" s="90"/>
      <c r="AS411" s="90"/>
      <c r="AT411" s="90"/>
      <c r="AU411" s="90"/>
      <c r="AV411" s="90"/>
      <c r="AW411" s="90"/>
      <c r="AX411" s="90"/>
      <c r="AY411" s="90"/>
      <c r="AZ411" s="90"/>
      <c r="BA411" s="90"/>
      <c r="BB411" s="90"/>
      <c r="BC411" s="90"/>
      <c r="BD411" s="90"/>
      <c r="BE411" s="90"/>
      <c r="BF411" s="90"/>
      <c r="BG411" s="90"/>
      <c r="BH411" s="90"/>
      <c r="BI411" s="90"/>
      <c r="BJ411" s="90"/>
      <c r="BK411" s="90"/>
      <c r="BL411" s="90"/>
      <c r="BM411" s="90"/>
      <c r="BN411" s="90"/>
      <c r="BO411" s="90"/>
      <c r="BP411" s="90"/>
      <c r="BQ411" s="90"/>
      <c r="BR411" s="90"/>
      <c r="BS411" s="90"/>
      <c r="BT411" s="388"/>
    </row>
    <row r="412" spans="1:72" ht="15.75" customHeight="1" x14ac:dyDescent="0.25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/>
      <c r="AJ412" s="90"/>
      <c r="AK412" s="90"/>
      <c r="AL412" s="90"/>
      <c r="AM412" s="90"/>
      <c r="AN412" s="90"/>
      <c r="AO412" s="90"/>
      <c r="AP412" s="90"/>
      <c r="AQ412" s="90"/>
      <c r="AR412" s="90"/>
      <c r="AS412" s="90"/>
      <c r="AT412" s="90"/>
      <c r="AU412" s="90"/>
      <c r="AV412" s="90"/>
      <c r="AW412" s="90"/>
      <c r="AX412" s="90"/>
      <c r="AY412" s="90"/>
      <c r="AZ412" s="90"/>
      <c r="BA412" s="90"/>
      <c r="BB412" s="90"/>
      <c r="BC412" s="90"/>
      <c r="BD412" s="90"/>
      <c r="BE412" s="90"/>
      <c r="BF412" s="90"/>
      <c r="BG412" s="90"/>
      <c r="BH412" s="90"/>
      <c r="BI412" s="90"/>
      <c r="BJ412" s="90"/>
      <c r="BK412" s="90"/>
      <c r="BL412" s="90"/>
      <c r="BM412" s="90"/>
      <c r="BN412" s="90"/>
      <c r="BO412" s="90"/>
      <c r="BP412" s="90"/>
      <c r="BQ412" s="90"/>
      <c r="BR412" s="90"/>
      <c r="BS412" s="90"/>
      <c r="BT412" s="388"/>
    </row>
    <row r="413" spans="1:72" ht="15.75" customHeight="1" x14ac:dyDescent="0.25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  <c r="AI413" s="90"/>
      <c r="AJ413" s="90"/>
      <c r="AK413" s="90"/>
      <c r="AL413" s="90"/>
      <c r="AM413" s="90"/>
      <c r="AN413" s="90"/>
      <c r="AO413" s="90"/>
      <c r="AP413" s="90"/>
      <c r="AQ413" s="90"/>
      <c r="AR413" s="90"/>
      <c r="AS413" s="90"/>
      <c r="AT413" s="90"/>
      <c r="AU413" s="90"/>
      <c r="AV413" s="90"/>
      <c r="AW413" s="90"/>
      <c r="AX413" s="90"/>
      <c r="AY413" s="90"/>
      <c r="AZ413" s="90"/>
      <c r="BA413" s="90"/>
      <c r="BB413" s="90"/>
      <c r="BC413" s="90"/>
      <c r="BD413" s="90"/>
      <c r="BE413" s="90"/>
      <c r="BF413" s="90"/>
      <c r="BG413" s="90"/>
      <c r="BH413" s="90"/>
      <c r="BI413" s="90"/>
      <c r="BJ413" s="90"/>
      <c r="BK413" s="90"/>
      <c r="BL413" s="90"/>
      <c r="BM413" s="90"/>
      <c r="BN413" s="90"/>
      <c r="BO413" s="90"/>
      <c r="BP413" s="90"/>
      <c r="BQ413" s="90"/>
      <c r="BR413" s="90"/>
      <c r="BS413" s="90"/>
      <c r="BT413" s="388"/>
    </row>
    <row r="414" spans="1:72" ht="15.75" customHeight="1" x14ac:dyDescent="0.25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/>
      <c r="AJ414" s="90"/>
      <c r="AK414" s="90"/>
      <c r="AL414" s="90"/>
      <c r="AM414" s="90"/>
      <c r="AN414" s="90"/>
      <c r="AO414" s="90"/>
      <c r="AP414" s="90"/>
      <c r="AQ414" s="90"/>
      <c r="AR414" s="90"/>
      <c r="AS414" s="90"/>
      <c r="AT414" s="90"/>
      <c r="AU414" s="90"/>
      <c r="AV414" s="90"/>
      <c r="AW414" s="90"/>
      <c r="AX414" s="90"/>
      <c r="AY414" s="90"/>
      <c r="AZ414" s="90"/>
      <c r="BA414" s="90"/>
      <c r="BB414" s="90"/>
      <c r="BC414" s="90"/>
      <c r="BD414" s="90"/>
      <c r="BE414" s="90"/>
      <c r="BF414" s="90"/>
      <c r="BG414" s="90"/>
      <c r="BH414" s="90"/>
      <c r="BI414" s="90"/>
      <c r="BJ414" s="90"/>
      <c r="BK414" s="90"/>
      <c r="BL414" s="90"/>
      <c r="BM414" s="90"/>
      <c r="BN414" s="90"/>
      <c r="BO414" s="90"/>
      <c r="BP414" s="90"/>
      <c r="BQ414" s="90"/>
      <c r="BR414" s="90"/>
      <c r="BS414" s="90"/>
      <c r="BT414" s="388"/>
    </row>
    <row r="415" spans="1:72" ht="15.75" customHeight="1" x14ac:dyDescent="0.25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/>
      <c r="AJ415" s="90"/>
      <c r="AK415" s="90"/>
      <c r="AL415" s="90"/>
      <c r="AM415" s="90"/>
      <c r="AN415" s="90"/>
      <c r="AO415" s="90"/>
      <c r="AP415" s="90"/>
      <c r="AQ415" s="90"/>
      <c r="AR415" s="90"/>
      <c r="AS415" s="90"/>
      <c r="AT415" s="90"/>
      <c r="AU415" s="90"/>
      <c r="AV415" s="90"/>
      <c r="AW415" s="90"/>
      <c r="AX415" s="90"/>
      <c r="AY415" s="90"/>
      <c r="AZ415" s="90"/>
      <c r="BA415" s="90"/>
      <c r="BB415" s="90"/>
      <c r="BC415" s="90"/>
      <c r="BD415" s="90"/>
      <c r="BE415" s="90"/>
      <c r="BF415" s="90"/>
      <c r="BG415" s="90"/>
      <c r="BH415" s="90"/>
      <c r="BI415" s="90"/>
      <c r="BJ415" s="90"/>
      <c r="BK415" s="90"/>
      <c r="BL415" s="90"/>
      <c r="BM415" s="90"/>
      <c r="BN415" s="90"/>
      <c r="BO415" s="90"/>
      <c r="BP415" s="90"/>
      <c r="BQ415" s="90"/>
      <c r="BR415" s="90"/>
      <c r="BS415" s="90"/>
      <c r="BT415" s="388"/>
    </row>
    <row r="416" spans="1:72" ht="15.75" customHeight="1" x14ac:dyDescent="0.25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/>
      <c r="AJ416" s="90"/>
      <c r="AK416" s="90"/>
      <c r="AL416" s="90"/>
      <c r="AM416" s="90"/>
      <c r="AN416" s="90"/>
      <c r="AO416" s="90"/>
      <c r="AP416" s="90"/>
      <c r="AQ416" s="90"/>
      <c r="AR416" s="90"/>
      <c r="AS416" s="90"/>
      <c r="AT416" s="90"/>
      <c r="AU416" s="90"/>
      <c r="AV416" s="90"/>
      <c r="AW416" s="90"/>
      <c r="AX416" s="90"/>
      <c r="AY416" s="90"/>
      <c r="AZ416" s="90"/>
      <c r="BA416" s="90"/>
      <c r="BB416" s="90"/>
      <c r="BC416" s="90"/>
      <c r="BD416" s="90"/>
      <c r="BE416" s="90"/>
      <c r="BF416" s="90"/>
      <c r="BG416" s="90"/>
      <c r="BH416" s="90"/>
      <c r="BI416" s="90"/>
      <c r="BJ416" s="90"/>
      <c r="BK416" s="90"/>
      <c r="BL416" s="90"/>
      <c r="BM416" s="90"/>
      <c r="BN416" s="90"/>
      <c r="BO416" s="90"/>
      <c r="BP416" s="90"/>
      <c r="BQ416" s="90"/>
      <c r="BR416" s="90"/>
      <c r="BS416" s="90"/>
      <c r="BT416" s="388"/>
    </row>
    <row r="417" spans="1:72" ht="15.75" customHeight="1" x14ac:dyDescent="0.25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  <c r="AI417" s="90"/>
      <c r="AJ417" s="90"/>
      <c r="AK417" s="90"/>
      <c r="AL417" s="90"/>
      <c r="AM417" s="90"/>
      <c r="AN417" s="90"/>
      <c r="AO417" s="90"/>
      <c r="AP417" s="90"/>
      <c r="AQ417" s="90"/>
      <c r="AR417" s="90"/>
      <c r="AS417" s="90"/>
      <c r="AT417" s="90"/>
      <c r="AU417" s="90"/>
      <c r="AV417" s="90"/>
      <c r="AW417" s="90"/>
      <c r="AX417" s="90"/>
      <c r="AY417" s="90"/>
      <c r="AZ417" s="90"/>
      <c r="BA417" s="90"/>
      <c r="BB417" s="90"/>
      <c r="BC417" s="90"/>
      <c r="BD417" s="90"/>
      <c r="BE417" s="90"/>
      <c r="BF417" s="90"/>
      <c r="BG417" s="90"/>
      <c r="BH417" s="90"/>
      <c r="BI417" s="90"/>
      <c r="BJ417" s="90"/>
      <c r="BK417" s="90"/>
      <c r="BL417" s="90"/>
      <c r="BM417" s="90"/>
      <c r="BN417" s="90"/>
      <c r="BO417" s="90"/>
      <c r="BP417" s="90"/>
      <c r="BQ417" s="90"/>
      <c r="BR417" s="90"/>
      <c r="BS417" s="90"/>
      <c r="BT417" s="388"/>
    </row>
    <row r="418" spans="1:72" ht="15.75" customHeight="1" x14ac:dyDescent="0.25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/>
      <c r="AJ418" s="90"/>
      <c r="AK418" s="90"/>
      <c r="AL418" s="90"/>
      <c r="AM418" s="90"/>
      <c r="AN418" s="90"/>
      <c r="AO418" s="90"/>
      <c r="AP418" s="90"/>
      <c r="AQ418" s="90"/>
      <c r="AR418" s="90"/>
      <c r="AS418" s="90"/>
      <c r="AT418" s="90"/>
      <c r="AU418" s="90"/>
      <c r="AV418" s="90"/>
      <c r="AW418" s="90"/>
      <c r="AX418" s="90"/>
      <c r="AY418" s="90"/>
      <c r="AZ418" s="90"/>
      <c r="BA418" s="90"/>
      <c r="BB418" s="90"/>
      <c r="BC418" s="90"/>
      <c r="BD418" s="90"/>
      <c r="BE418" s="90"/>
      <c r="BF418" s="90"/>
      <c r="BG418" s="90"/>
      <c r="BH418" s="90"/>
      <c r="BI418" s="90"/>
      <c r="BJ418" s="90"/>
      <c r="BK418" s="90"/>
      <c r="BL418" s="90"/>
      <c r="BM418" s="90"/>
      <c r="BN418" s="90"/>
      <c r="BO418" s="90"/>
      <c r="BP418" s="90"/>
      <c r="BQ418" s="90"/>
      <c r="BR418" s="90"/>
      <c r="BS418" s="90"/>
      <c r="BT418" s="388"/>
    </row>
    <row r="419" spans="1:72" ht="15.75" customHeight="1" x14ac:dyDescent="0.25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  <c r="AL419" s="90"/>
      <c r="AM419" s="90"/>
      <c r="AN419" s="90"/>
      <c r="AO419" s="90"/>
      <c r="AP419" s="90"/>
      <c r="AQ419" s="90"/>
      <c r="AR419" s="90"/>
      <c r="AS419" s="90"/>
      <c r="AT419" s="90"/>
      <c r="AU419" s="90"/>
      <c r="AV419" s="90"/>
      <c r="AW419" s="90"/>
      <c r="AX419" s="90"/>
      <c r="AY419" s="90"/>
      <c r="AZ419" s="90"/>
      <c r="BA419" s="90"/>
      <c r="BB419" s="90"/>
      <c r="BC419" s="90"/>
      <c r="BD419" s="90"/>
      <c r="BE419" s="90"/>
      <c r="BF419" s="90"/>
      <c r="BG419" s="90"/>
      <c r="BH419" s="90"/>
      <c r="BI419" s="90"/>
      <c r="BJ419" s="90"/>
      <c r="BK419" s="90"/>
      <c r="BL419" s="90"/>
      <c r="BM419" s="90"/>
      <c r="BN419" s="90"/>
      <c r="BO419" s="90"/>
      <c r="BP419" s="90"/>
      <c r="BQ419" s="90"/>
      <c r="BR419" s="90"/>
      <c r="BS419" s="90"/>
      <c r="BT419" s="388"/>
    </row>
    <row r="420" spans="1:72" ht="15.75" customHeight="1" x14ac:dyDescent="0.25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  <c r="AK420" s="90"/>
      <c r="AL420" s="90"/>
      <c r="AM420" s="90"/>
      <c r="AN420" s="90"/>
      <c r="AO420" s="90"/>
      <c r="AP420" s="90"/>
      <c r="AQ420" s="90"/>
      <c r="AR420" s="90"/>
      <c r="AS420" s="90"/>
      <c r="AT420" s="90"/>
      <c r="AU420" s="90"/>
      <c r="AV420" s="90"/>
      <c r="AW420" s="90"/>
      <c r="AX420" s="90"/>
      <c r="AY420" s="90"/>
      <c r="AZ420" s="90"/>
      <c r="BA420" s="90"/>
      <c r="BB420" s="90"/>
      <c r="BC420" s="90"/>
      <c r="BD420" s="90"/>
      <c r="BE420" s="90"/>
      <c r="BF420" s="90"/>
      <c r="BG420" s="90"/>
      <c r="BH420" s="90"/>
      <c r="BI420" s="90"/>
      <c r="BJ420" s="90"/>
      <c r="BK420" s="90"/>
      <c r="BL420" s="90"/>
      <c r="BM420" s="90"/>
      <c r="BN420" s="90"/>
      <c r="BO420" s="90"/>
      <c r="BP420" s="90"/>
      <c r="BQ420" s="90"/>
      <c r="BR420" s="90"/>
      <c r="BS420" s="90"/>
      <c r="BT420" s="388"/>
    </row>
    <row r="421" spans="1:72" ht="15.75" customHeight="1" x14ac:dyDescent="0.25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  <c r="AP421" s="90"/>
      <c r="AQ421" s="90"/>
      <c r="AR421" s="90"/>
      <c r="AS421" s="90"/>
      <c r="AT421" s="90"/>
      <c r="AU421" s="90"/>
      <c r="AV421" s="90"/>
      <c r="AW421" s="90"/>
      <c r="AX421" s="90"/>
      <c r="AY421" s="90"/>
      <c r="AZ421" s="90"/>
      <c r="BA421" s="90"/>
      <c r="BB421" s="90"/>
      <c r="BC421" s="90"/>
      <c r="BD421" s="90"/>
      <c r="BE421" s="90"/>
      <c r="BF421" s="90"/>
      <c r="BG421" s="90"/>
      <c r="BH421" s="90"/>
      <c r="BI421" s="90"/>
      <c r="BJ421" s="90"/>
      <c r="BK421" s="90"/>
      <c r="BL421" s="90"/>
      <c r="BM421" s="90"/>
      <c r="BN421" s="90"/>
      <c r="BO421" s="90"/>
      <c r="BP421" s="90"/>
      <c r="BQ421" s="90"/>
      <c r="BR421" s="90"/>
      <c r="BS421" s="90"/>
      <c r="BT421" s="388"/>
    </row>
    <row r="422" spans="1:72" ht="15.75" customHeight="1" x14ac:dyDescent="0.25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  <c r="AK422" s="90"/>
      <c r="AL422" s="90"/>
      <c r="AM422" s="90"/>
      <c r="AN422" s="90"/>
      <c r="AO422" s="90"/>
      <c r="AP422" s="90"/>
      <c r="AQ422" s="90"/>
      <c r="AR422" s="90"/>
      <c r="AS422" s="90"/>
      <c r="AT422" s="90"/>
      <c r="AU422" s="90"/>
      <c r="AV422" s="90"/>
      <c r="AW422" s="90"/>
      <c r="AX422" s="90"/>
      <c r="AY422" s="90"/>
      <c r="AZ422" s="90"/>
      <c r="BA422" s="90"/>
      <c r="BB422" s="90"/>
      <c r="BC422" s="90"/>
      <c r="BD422" s="90"/>
      <c r="BE422" s="90"/>
      <c r="BF422" s="90"/>
      <c r="BG422" s="90"/>
      <c r="BH422" s="90"/>
      <c r="BI422" s="90"/>
      <c r="BJ422" s="90"/>
      <c r="BK422" s="90"/>
      <c r="BL422" s="90"/>
      <c r="BM422" s="90"/>
      <c r="BN422" s="90"/>
      <c r="BO422" s="90"/>
      <c r="BP422" s="90"/>
      <c r="BQ422" s="90"/>
      <c r="BR422" s="90"/>
      <c r="BS422" s="90"/>
      <c r="BT422" s="388"/>
    </row>
    <row r="423" spans="1:72" ht="15.75" customHeight="1" x14ac:dyDescent="0.25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  <c r="AI423" s="90"/>
      <c r="AJ423" s="90"/>
      <c r="AK423" s="90"/>
      <c r="AL423" s="90"/>
      <c r="AM423" s="90"/>
      <c r="AN423" s="90"/>
      <c r="AO423" s="90"/>
      <c r="AP423" s="90"/>
      <c r="AQ423" s="90"/>
      <c r="AR423" s="90"/>
      <c r="AS423" s="90"/>
      <c r="AT423" s="90"/>
      <c r="AU423" s="90"/>
      <c r="AV423" s="90"/>
      <c r="AW423" s="90"/>
      <c r="AX423" s="90"/>
      <c r="AY423" s="90"/>
      <c r="AZ423" s="90"/>
      <c r="BA423" s="90"/>
      <c r="BB423" s="90"/>
      <c r="BC423" s="90"/>
      <c r="BD423" s="90"/>
      <c r="BE423" s="90"/>
      <c r="BF423" s="90"/>
      <c r="BG423" s="90"/>
      <c r="BH423" s="90"/>
      <c r="BI423" s="90"/>
      <c r="BJ423" s="90"/>
      <c r="BK423" s="90"/>
      <c r="BL423" s="90"/>
      <c r="BM423" s="90"/>
      <c r="BN423" s="90"/>
      <c r="BO423" s="90"/>
      <c r="BP423" s="90"/>
      <c r="BQ423" s="90"/>
      <c r="BR423" s="90"/>
      <c r="BS423" s="90"/>
      <c r="BT423" s="388"/>
    </row>
  </sheetData>
  <mergeCells count="25">
    <mergeCell ref="A14:A16"/>
    <mergeCell ref="B14:B16"/>
    <mergeCell ref="C14:C16"/>
    <mergeCell ref="D14:BF14"/>
    <mergeCell ref="BG14:BR14"/>
    <mergeCell ref="BS14:BS17"/>
    <mergeCell ref="D15:E15"/>
    <mergeCell ref="BR15:BR16"/>
    <mergeCell ref="F15:G15"/>
    <mergeCell ref="H15:M15"/>
    <mergeCell ref="AA15:AD15"/>
    <mergeCell ref="AE15:AH15"/>
    <mergeCell ref="AI15:AR15"/>
    <mergeCell ref="AS15:AU15"/>
    <mergeCell ref="BN15:BN16"/>
    <mergeCell ref="BO15:BO16"/>
    <mergeCell ref="BP15:BP16"/>
    <mergeCell ref="BQ15:BQ16"/>
    <mergeCell ref="AV15:BF15"/>
    <mergeCell ref="BG15:BM15"/>
    <mergeCell ref="G209:K209"/>
    <mergeCell ref="P15:Q15"/>
    <mergeCell ref="R15:V15"/>
    <mergeCell ref="W15:X15"/>
    <mergeCell ref="Y15:Z15"/>
  </mergeCells>
  <conditionalFormatting sqref="C197">
    <cfRule type="cellIs" dxfId="7" priority="1" operator="lessThan">
      <formula>0</formula>
    </cfRule>
  </conditionalFormatting>
  <conditionalFormatting sqref="C197">
    <cfRule type="cellIs" dxfId="6" priority="2" operator="greaterThan">
      <formula>0</formula>
    </cfRule>
  </conditionalFormatting>
  <conditionalFormatting sqref="B199">
    <cfRule type="cellIs" dxfId="5" priority="3" operator="lessThan">
      <formula>0</formula>
    </cfRule>
  </conditionalFormatting>
  <conditionalFormatting sqref="B199">
    <cfRule type="cellIs" dxfId="4" priority="4" operator="greaterThan">
      <formula>0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BT485"/>
  <sheetViews>
    <sheetView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D18" sqref="D18"/>
    </sheetView>
  </sheetViews>
  <sheetFormatPr defaultColWidth="12.625" defaultRowHeight="15" customHeight="1" x14ac:dyDescent="0.2"/>
  <cols>
    <col min="1" max="1" width="16.5" customWidth="1"/>
    <col min="2" max="2" width="35.125" customWidth="1"/>
    <col min="3" max="3" width="40.625" customWidth="1"/>
    <col min="4" max="4" width="13.375" customWidth="1"/>
    <col min="5" max="5" width="13.375" hidden="1" customWidth="1"/>
    <col min="6" max="12" width="13.375" customWidth="1"/>
    <col min="13" max="14" width="13.375" hidden="1" customWidth="1"/>
    <col min="15" max="19" width="13.375" customWidth="1"/>
    <col min="20" max="20" width="13.375" hidden="1" customWidth="1"/>
    <col min="21" max="21" width="13.375" customWidth="1"/>
    <col min="22" max="26" width="13.375" hidden="1" customWidth="1"/>
    <col min="27" max="27" width="13.375" customWidth="1"/>
    <col min="28" max="28" width="13.375" hidden="1" customWidth="1"/>
    <col min="29" max="35" width="13.375" customWidth="1"/>
    <col min="36" max="38" width="13.375" hidden="1" customWidth="1"/>
    <col min="39" max="40" width="13.375" customWidth="1"/>
    <col min="41" max="41" width="13.375" hidden="1" customWidth="1"/>
    <col min="42" max="43" width="13.375" customWidth="1"/>
    <col min="44" max="48" width="13.375" hidden="1" customWidth="1"/>
    <col min="49" max="51" width="13.375" customWidth="1"/>
    <col min="52" max="53" width="13.375" hidden="1" customWidth="1"/>
    <col min="54" max="54" width="13.375" customWidth="1"/>
    <col min="55" max="56" width="13.375" hidden="1" customWidth="1"/>
    <col min="57" max="58" width="13.375" customWidth="1"/>
    <col min="59" max="59" width="13.375" hidden="1" customWidth="1"/>
    <col min="60" max="61" width="13.375" customWidth="1"/>
    <col min="62" max="62" width="13.375" hidden="1" customWidth="1"/>
    <col min="63" max="68" width="13.375" customWidth="1"/>
    <col min="69" max="69" width="13.375" hidden="1" customWidth="1"/>
    <col min="70" max="72" width="13.375" customWidth="1"/>
  </cols>
  <sheetData>
    <row r="1" spans="1:72" ht="19.5" hidden="1" customHeight="1" x14ac:dyDescent="0.25">
      <c r="A1" s="173" t="s">
        <v>292</v>
      </c>
      <c r="B1" s="174"/>
      <c r="C1" s="90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176"/>
    </row>
    <row r="2" spans="1:72" ht="19.5" hidden="1" customHeight="1" x14ac:dyDescent="0.25">
      <c r="A2" s="177"/>
      <c r="B2" s="174"/>
      <c r="C2" s="90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6"/>
    </row>
    <row r="3" spans="1:72" ht="19.5" hidden="1" customHeight="1" x14ac:dyDescent="0.25">
      <c r="A3" s="173" t="s">
        <v>82</v>
      </c>
      <c r="B3" s="174"/>
      <c r="C3" s="90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6"/>
    </row>
    <row r="4" spans="1:72" ht="19.5" hidden="1" customHeight="1" x14ac:dyDescent="0.25">
      <c r="A4" s="178" t="s">
        <v>2</v>
      </c>
      <c r="B4" s="177" t="s">
        <v>293</v>
      </c>
      <c r="C4" s="90"/>
      <c r="D4" s="175"/>
      <c r="E4" s="175"/>
      <c r="F4" s="179"/>
      <c r="G4" s="179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6"/>
    </row>
    <row r="5" spans="1:72" ht="19.5" hidden="1" customHeight="1" x14ac:dyDescent="0.25">
      <c r="A5" s="177" t="s">
        <v>4</v>
      </c>
      <c r="B5" s="177" t="s">
        <v>294</v>
      </c>
      <c r="C5" s="90"/>
      <c r="D5" s="175"/>
      <c r="E5" s="175"/>
      <c r="F5" s="179"/>
      <c r="G5" s="179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6"/>
    </row>
    <row r="6" spans="1:72" ht="19.5" hidden="1" customHeight="1" x14ac:dyDescent="0.25">
      <c r="A6" s="177" t="s">
        <v>6</v>
      </c>
      <c r="B6" s="177" t="s">
        <v>295</v>
      </c>
      <c r="C6" s="90"/>
      <c r="D6" s="175"/>
      <c r="E6" s="175"/>
      <c r="F6" s="179"/>
      <c r="G6" s="179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6"/>
    </row>
    <row r="7" spans="1:72" ht="19.5" hidden="1" customHeight="1" x14ac:dyDescent="0.25">
      <c r="A7" s="180" t="s">
        <v>8</v>
      </c>
      <c r="B7" s="180" t="s">
        <v>296</v>
      </c>
      <c r="C7" s="90"/>
      <c r="D7" s="175"/>
      <c r="E7" s="175"/>
      <c r="F7" s="179"/>
      <c r="G7" s="179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6"/>
    </row>
    <row r="8" spans="1:72" ht="19.5" hidden="1" customHeight="1" x14ac:dyDescent="0.25">
      <c r="A8" s="180" t="s">
        <v>9</v>
      </c>
      <c r="B8" s="180" t="s">
        <v>297</v>
      </c>
      <c r="C8" s="90"/>
      <c r="D8" s="175"/>
      <c r="E8" s="175"/>
      <c r="F8" s="179"/>
      <c r="G8" s="179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6"/>
    </row>
    <row r="9" spans="1:72" ht="19.5" hidden="1" customHeight="1" x14ac:dyDescent="0.25">
      <c r="A9" s="180" t="s">
        <v>10</v>
      </c>
      <c r="B9" s="181" t="s">
        <v>298</v>
      </c>
      <c r="C9" s="90"/>
      <c r="D9" s="175"/>
      <c r="E9" s="175"/>
      <c r="F9" s="179"/>
      <c r="G9" s="179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6"/>
    </row>
    <row r="10" spans="1:72" ht="19.5" hidden="1" customHeight="1" x14ac:dyDescent="0.25">
      <c r="A10" s="180" t="s">
        <v>11</v>
      </c>
      <c r="B10" s="180" t="s">
        <v>299</v>
      </c>
      <c r="C10" s="90"/>
      <c r="D10" s="175"/>
      <c r="E10" s="175"/>
      <c r="F10" s="179"/>
      <c r="G10" s="179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6"/>
    </row>
    <row r="11" spans="1:72" ht="19.5" hidden="1" customHeight="1" x14ac:dyDescent="0.25">
      <c r="A11" s="180" t="s">
        <v>12</v>
      </c>
      <c r="B11" s="181" t="s">
        <v>300</v>
      </c>
      <c r="C11" s="90"/>
      <c r="D11" s="175"/>
      <c r="E11" s="175"/>
      <c r="F11" s="179"/>
      <c r="G11" s="179"/>
      <c r="H11" s="175"/>
      <c r="I11" s="175"/>
      <c r="J11" s="175"/>
      <c r="K11" s="175"/>
      <c r="L11" s="175"/>
      <c r="M11" s="175"/>
      <c r="N11" s="175"/>
      <c r="O11" s="175"/>
      <c r="P11" s="175"/>
      <c r="Q11" s="182" t="s">
        <v>84</v>
      </c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6"/>
    </row>
    <row r="12" spans="1:72" ht="19.5" hidden="1" customHeight="1" x14ac:dyDescent="0.25">
      <c r="A12" s="180"/>
      <c r="B12" s="183"/>
      <c r="C12" s="90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6"/>
    </row>
    <row r="13" spans="1:72" ht="19.5" hidden="1" customHeight="1" x14ac:dyDescent="0.25">
      <c r="A13" s="180"/>
      <c r="B13" s="184"/>
      <c r="C13" s="90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175"/>
      <c r="BN13" s="175"/>
      <c r="BO13" s="175"/>
      <c r="BP13" s="175"/>
      <c r="BQ13" s="175"/>
      <c r="BR13" s="175"/>
      <c r="BS13" s="175"/>
      <c r="BT13" s="176"/>
    </row>
    <row r="14" spans="1:72" ht="19.5" customHeight="1" x14ac:dyDescent="0.2">
      <c r="A14" s="440" t="s">
        <v>85</v>
      </c>
      <c r="B14" s="440" t="s">
        <v>86</v>
      </c>
      <c r="C14" s="440" t="s">
        <v>87</v>
      </c>
      <c r="D14" s="442" t="s">
        <v>88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3"/>
      <c r="S14" s="443"/>
      <c r="T14" s="443"/>
      <c r="U14" s="443"/>
      <c r="V14" s="443"/>
      <c r="W14" s="443"/>
      <c r="X14" s="443"/>
      <c r="Y14" s="443"/>
      <c r="Z14" s="443"/>
      <c r="AA14" s="443"/>
      <c r="AB14" s="443"/>
      <c r="AC14" s="443"/>
      <c r="AD14" s="443"/>
      <c r="AE14" s="443"/>
      <c r="AF14" s="443"/>
      <c r="AG14" s="443"/>
      <c r="AH14" s="443"/>
      <c r="AI14" s="443"/>
      <c r="AJ14" s="443"/>
      <c r="AK14" s="443"/>
      <c r="AL14" s="443"/>
      <c r="AM14" s="443"/>
      <c r="AN14" s="443"/>
      <c r="AO14" s="443"/>
      <c r="AP14" s="443"/>
      <c r="AQ14" s="443"/>
      <c r="AR14" s="443"/>
      <c r="AS14" s="443"/>
      <c r="AT14" s="443"/>
      <c r="AU14" s="443"/>
      <c r="AV14" s="443"/>
      <c r="AW14" s="443"/>
      <c r="AX14" s="443"/>
      <c r="AY14" s="443"/>
      <c r="AZ14" s="443"/>
      <c r="BA14" s="443"/>
      <c r="BB14" s="443"/>
      <c r="BC14" s="443"/>
      <c r="BD14" s="443"/>
      <c r="BE14" s="443"/>
      <c r="BF14" s="444"/>
      <c r="BG14" s="445" t="s">
        <v>301</v>
      </c>
      <c r="BH14" s="443"/>
      <c r="BI14" s="443"/>
      <c r="BJ14" s="443"/>
      <c r="BK14" s="443"/>
      <c r="BL14" s="443"/>
      <c r="BM14" s="443"/>
      <c r="BN14" s="443"/>
      <c r="BO14" s="443"/>
      <c r="BP14" s="443"/>
      <c r="BQ14" s="443"/>
      <c r="BR14" s="444"/>
      <c r="BS14" s="432" t="s">
        <v>302</v>
      </c>
      <c r="BT14" s="185"/>
    </row>
    <row r="15" spans="1:72" ht="23.25" customHeight="1" x14ac:dyDescent="0.2">
      <c r="A15" s="441"/>
      <c r="B15" s="441"/>
      <c r="C15" s="441"/>
      <c r="D15" s="427" t="s">
        <v>89</v>
      </c>
      <c r="E15" s="428"/>
      <c r="F15" s="427" t="s">
        <v>90</v>
      </c>
      <c r="G15" s="428"/>
      <c r="H15" s="427" t="s">
        <v>91</v>
      </c>
      <c r="I15" s="429"/>
      <c r="J15" s="429"/>
      <c r="K15" s="429"/>
      <c r="L15" s="429"/>
      <c r="M15" s="428"/>
      <c r="N15" s="186"/>
      <c r="O15" s="186"/>
      <c r="P15" s="427" t="s">
        <v>303</v>
      </c>
      <c r="Q15" s="428"/>
      <c r="R15" s="427" t="s">
        <v>93</v>
      </c>
      <c r="S15" s="429"/>
      <c r="T15" s="429"/>
      <c r="U15" s="429"/>
      <c r="V15" s="428"/>
      <c r="W15" s="430" t="s">
        <v>304</v>
      </c>
      <c r="X15" s="401"/>
      <c r="Y15" s="431" t="s">
        <v>94</v>
      </c>
      <c r="Z15" s="401"/>
      <c r="AA15" s="427" t="s">
        <v>95</v>
      </c>
      <c r="AB15" s="429"/>
      <c r="AC15" s="429"/>
      <c r="AD15" s="428"/>
      <c r="AE15" s="427" t="s">
        <v>305</v>
      </c>
      <c r="AF15" s="429"/>
      <c r="AG15" s="429"/>
      <c r="AH15" s="428"/>
      <c r="AI15" s="436" t="s">
        <v>96</v>
      </c>
      <c r="AJ15" s="429"/>
      <c r="AK15" s="429"/>
      <c r="AL15" s="429"/>
      <c r="AM15" s="429"/>
      <c r="AN15" s="429"/>
      <c r="AO15" s="429"/>
      <c r="AP15" s="429"/>
      <c r="AQ15" s="429"/>
      <c r="AR15" s="428"/>
      <c r="AS15" s="427" t="s">
        <v>97</v>
      </c>
      <c r="AT15" s="429"/>
      <c r="AU15" s="428"/>
      <c r="AV15" s="436" t="s">
        <v>98</v>
      </c>
      <c r="AW15" s="429"/>
      <c r="AX15" s="429"/>
      <c r="AY15" s="429"/>
      <c r="AZ15" s="429"/>
      <c r="BA15" s="429"/>
      <c r="BB15" s="429"/>
      <c r="BC15" s="429"/>
      <c r="BD15" s="429"/>
      <c r="BE15" s="429"/>
      <c r="BF15" s="428"/>
      <c r="BG15" s="427" t="s">
        <v>306</v>
      </c>
      <c r="BH15" s="429"/>
      <c r="BI15" s="429"/>
      <c r="BJ15" s="429"/>
      <c r="BK15" s="429"/>
      <c r="BL15" s="429"/>
      <c r="BM15" s="428"/>
      <c r="BN15" s="437" t="s">
        <v>307</v>
      </c>
      <c r="BO15" s="438" t="s">
        <v>308</v>
      </c>
      <c r="BP15" s="439" t="s">
        <v>309</v>
      </c>
      <c r="BQ15" s="439" t="s">
        <v>310</v>
      </c>
      <c r="BR15" s="434" t="s">
        <v>311</v>
      </c>
      <c r="BS15" s="433"/>
      <c r="BT15" s="185"/>
    </row>
    <row r="16" spans="1:72" ht="54.75" customHeight="1" x14ac:dyDescent="0.2">
      <c r="A16" s="441"/>
      <c r="B16" s="441"/>
      <c r="C16" s="441"/>
      <c r="D16" s="187" t="s">
        <v>99</v>
      </c>
      <c r="E16" s="182" t="s">
        <v>100</v>
      </c>
      <c r="F16" s="182" t="s">
        <v>101</v>
      </c>
      <c r="G16" s="182" t="s">
        <v>102</v>
      </c>
      <c r="H16" s="182" t="s">
        <v>103</v>
      </c>
      <c r="I16" s="182" t="s">
        <v>104</v>
      </c>
      <c r="J16" s="182" t="s">
        <v>105</v>
      </c>
      <c r="K16" s="188" t="s">
        <v>117</v>
      </c>
      <c r="L16" s="188" t="s">
        <v>118</v>
      </c>
      <c r="M16" s="188" t="s">
        <v>312</v>
      </c>
      <c r="N16" s="188" t="s">
        <v>313</v>
      </c>
      <c r="O16" s="182" t="s">
        <v>108</v>
      </c>
      <c r="P16" s="189" t="s">
        <v>314</v>
      </c>
      <c r="Q16" s="182" t="s">
        <v>84</v>
      </c>
      <c r="R16" s="182" t="s">
        <v>315</v>
      </c>
      <c r="S16" s="190" t="s">
        <v>109</v>
      </c>
      <c r="T16" s="190" t="s">
        <v>110</v>
      </c>
      <c r="U16" s="182" t="s">
        <v>111</v>
      </c>
      <c r="V16" s="182" t="s">
        <v>112</v>
      </c>
      <c r="W16" s="182" t="s">
        <v>316</v>
      </c>
      <c r="X16" s="182" t="s">
        <v>317</v>
      </c>
      <c r="Y16" s="182" t="s">
        <v>318</v>
      </c>
      <c r="Z16" s="182" t="s">
        <v>113</v>
      </c>
      <c r="AA16" s="182" t="s">
        <v>319</v>
      </c>
      <c r="AB16" s="182" t="s">
        <v>320</v>
      </c>
      <c r="AC16" s="182" t="s">
        <v>114</v>
      </c>
      <c r="AD16" s="182" t="s">
        <v>115</v>
      </c>
      <c r="AE16" s="182" t="s">
        <v>321</v>
      </c>
      <c r="AF16" s="182" t="s">
        <v>322</v>
      </c>
      <c r="AG16" s="182" t="s">
        <v>323</v>
      </c>
      <c r="AH16" s="182" t="s">
        <v>324</v>
      </c>
      <c r="AI16" s="191" t="s">
        <v>325</v>
      </c>
      <c r="AJ16" s="191" t="s">
        <v>326</v>
      </c>
      <c r="AK16" s="182" t="s">
        <v>327</v>
      </c>
      <c r="AL16" s="182" t="s">
        <v>328</v>
      </c>
      <c r="AM16" s="182" t="s">
        <v>117</v>
      </c>
      <c r="AN16" s="182" t="s">
        <v>118</v>
      </c>
      <c r="AO16" s="182" t="s">
        <v>329</v>
      </c>
      <c r="AP16" s="182" t="s">
        <v>330</v>
      </c>
      <c r="AQ16" s="182" t="s">
        <v>308</v>
      </c>
      <c r="AR16" s="182" t="s">
        <v>119</v>
      </c>
      <c r="AS16" s="182" t="s">
        <v>97</v>
      </c>
      <c r="AT16" s="182" t="s">
        <v>331</v>
      </c>
      <c r="AU16" s="182" t="s">
        <v>120</v>
      </c>
      <c r="AV16" s="182" t="s">
        <v>121</v>
      </c>
      <c r="AW16" s="182" t="s">
        <v>122</v>
      </c>
      <c r="AX16" s="182" t="s">
        <v>123</v>
      </c>
      <c r="AY16" s="182" t="s">
        <v>332</v>
      </c>
      <c r="AZ16" s="188" t="s">
        <v>124</v>
      </c>
      <c r="BA16" s="188" t="s">
        <v>333</v>
      </c>
      <c r="BB16" s="188" t="s">
        <v>334</v>
      </c>
      <c r="BC16" s="188" t="s">
        <v>335</v>
      </c>
      <c r="BD16" s="182" t="s">
        <v>336</v>
      </c>
      <c r="BE16" s="182" t="s">
        <v>125</v>
      </c>
      <c r="BF16" s="192" t="s">
        <v>127</v>
      </c>
      <c r="BG16" s="193" t="s">
        <v>337</v>
      </c>
      <c r="BH16" s="193" t="s">
        <v>117</v>
      </c>
      <c r="BI16" s="193" t="s">
        <v>338</v>
      </c>
      <c r="BJ16" s="193" t="s">
        <v>329</v>
      </c>
      <c r="BK16" s="193" t="s">
        <v>339</v>
      </c>
      <c r="BL16" s="193" t="s">
        <v>340</v>
      </c>
      <c r="BM16" s="193" t="s">
        <v>341</v>
      </c>
      <c r="BN16" s="435"/>
      <c r="BO16" s="435"/>
      <c r="BP16" s="435"/>
      <c r="BQ16" s="435"/>
      <c r="BR16" s="435"/>
      <c r="BS16" s="433"/>
      <c r="BT16" s="185"/>
    </row>
    <row r="17" spans="1:72" x14ac:dyDescent="0.25">
      <c r="A17" s="194"/>
      <c r="B17" s="194"/>
      <c r="C17" s="195" t="s">
        <v>128</v>
      </c>
      <c r="D17" s="196">
        <v>5020101000</v>
      </c>
      <c r="E17" s="196">
        <v>5020102000</v>
      </c>
      <c r="F17" s="196">
        <v>5020201001</v>
      </c>
      <c r="G17" s="196">
        <v>5020201002</v>
      </c>
      <c r="H17" s="196">
        <v>5020301001</v>
      </c>
      <c r="I17" s="196">
        <v>5020301002</v>
      </c>
      <c r="J17" s="196">
        <v>5020309000</v>
      </c>
      <c r="K17" s="196">
        <v>5020321002</v>
      </c>
      <c r="L17" s="196">
        <v>5020321003</v>
      </c>
      <c r="M17" s="196">
        <v>5020321099</v>
      </c>
      <c r="N17" s="196">
        <v>5020322001</v>
      </c>
      <c r="O17" s="196">
        <v>5020399000</v>
      </c>
      <c r="P17" s="196">
        <v>5020401000</v>
      </c>
      <c r="Q17" s="196">
        <v>5020402000</v>
      </c>
      <c r="R17" s="196">
        <v>5020501000</v>
      </c>
      <c r="S17" s="196">
        <v>5020502001</v>
      </c>
      <c r="T17" s="196">
        <v>5020502002</v>
      </c>
      <c r="U17" s="196">
        <v>5020503000</v>
      </c>
      <c r="V17" s="196">
        <v>5020504000</v>
      </c>
      <c r="W17" s="196">
        <v>5020701000</v>
      </c>
      <c r="X17" s="196">
        <v>5020702001</v>
      </c>
      <c r="Y17" s="196">
        <v>5021001000</v>
      </c>
      <c r="Z17" s="196">
        <v>5021003000</v>
      </c>
      <c r="AA17" s="196">
        <v>5021101000</v>
      </c>
      <c r="AB17" s="196">
        <v>5021103001</v>
      </c>
      <c r="AC17" s="196">
        <v>5021103002</v>
      </c>
      <c r="AD17" s="196">
        <v>5021199000</v>
      </c>
      <c r="AE17" s="196">
        <v>5021202000</v>
      </c>
      <c r="AF17" s="196">
        <v>5021203000</v>
      </c>
      <c r="AG17" s="196">
        <v>5021299001</v>
      </c>
      <c r="AH17" s="196">
        <v>5021299099</v>
      </c>
      <c r="AI17" s="196">
        <v>5021304001</v>
      </c>
      <c r="AJ17" s="196">
        <v>5021303006</v>
      </c>
      <c r="AK17" s="196">
        <v>5021304099</v>
      </c>
      <c r="AL17" s="196">
        <v>5021305001</v>
      </c>
      <c r="AM17" s="196">
        <v>5021305002</v>
      </c>
      <c r="AN17" s="196">
        <v>5021305003</v>
      </c>
      <c r="AO17" s="196">
        <v>5021305007</v>
      </c>
      <c r="AP17" s="196">
        <v>5021306001</v>
      </c>
      <c r="AQ17" s="196">
        <v>5021307000</v>
      </c>
      <c r="AR17" s="196">
        <v>5021399099</v>
      </c>
      <c r="AS17" s="196">
        <v>5021501001</v>
      </c>
      <c r="AT17" s="196">
        <v>5021502000</v>
      </c>
      <c r="AU17" s="196">
        <v>5021503000</v>
      </c>
      <c r="AV17" s="196">
        <v>5029901000</v>
      </c>
      <c r="AW17" s="196">
        <v>5029902000</v>
      </c>
      <c r="AX17" s="196">
        <v>5029903000</v>
      </c>
      <c r="AY17" s="196">
        <v>5029904000</v>
      </c>
      <c r="AZ17" s="196">
        <v>5029905001</v>
      </c>
      <c r="BA17" s="196">
        <v>5029905002</v>
      </c>
      <c r="BB17" s="196">
        <v>5029905003</v>
      </c>
      <c r="BC17" s="196">
        <v>5029905004</v>
      </c>
      <c r="BD17" s="196">
        <v>5029906000</v>
      </c>
      <c r="BE17" s="196">
        <v>5029907001</v>
      </c>
      <c r="BF17" s="196"/>
      <c r="BG17" s="196">
        <v>5060405001</v>
      </c>
      <c r="BH17" s="196">
        <v>5060405002</v>
      </c>
      <c r="BI17" s="196">
        <v>5060405003</v>
      </c>
      <c r="BJ17" s="196">
        <v>5060405007</v>
      </c>
      <c r="BK17" s="196">
        <v>5060405012</v>
      </c>
      <c r="BL17" s="196">
        <v>5060405015</v>
      </c>
      <c r="BM17" s="196">
        <v>5060405099</v>
      </c>
      <c r="BN17" s="196">
        <v>5060406001</v>
      </c>
      <c r="BO17" s="196">
        <v>5060407001</v>
      </c>
      <c r="BP17" s="196">
        <v>5060409099</v>
      </c>
      <c r="BQ17" s="196">
        <v>5060602000</v>
      </c>
      <c r="BR17" s="196"/>
      <c r="BS17" s="428"/>
      <c r="BT17" s="185"/>
    </row>
    <row r="18" spans="1:72" ht="36" x14ac:dyDescent="0.2">
      <c r="A18" s="197" t="s">
        <v>342</v>
      </c>
      <c r="B18" s="198" t="s">
        <v>343</v>
      </c>
      <c r="C18" s="199"/>
      <c r="D18" s="200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2">
        <v>3000000</v>
      </c>
      <c r="BF18" s="201">
        <f t="shared" ref="BF18:BF44" si="0">SUM(D18:BE18)</f>
        <v>3000000</v>
      </c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>
        <f t="shared" ref="BR18:BR44" si="1">SUM(BG18:BQ18)</f>
        <v>0</v>
      </c>
      <c r="BS18" s="201">
        <f t="shared" ref="BS18:BS44" si="2">BF18+BR18</f>
        <v>3000000</v>
      </c>
      <c r="BT18" s="203">
        <f t="shared" ref="BT18:BT19" si="3">BS18</f>
        <v>3000000</v>
      </c>
    </row>
    <row r="19" spans="1:72" ht="89.25" x14ac:dyDescent="0.2">
      <c r="A19" s="197" t="s">
        <v>342</v>
      </c>
      <c r="B19" s="198" t="s">
        <v>344</v>
      </c>
      <c r="C19" s="199"/>
      <c r="D19" s="200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2">
        <v>12000000</v>
      </c>
      <c r="BF19" s="201">
        <f t="shared" si="0"/>
        <v>12000000</v>
      </c>
      <c r="BG19" s="201"/>
      <c r="BH19" s="201"/>
      <c r="BI19" s="201"/>
      <c r="BJ19" s="201"/>
      <c r="BK19" s="201"/>
      <c r="BL19" s="201"/>
      <c r="BM19" s="201"/>
      <c r="BN19" s="201"/>
      <c r="BO19" s="201"/>
      <c r="BP19" s="201"/>
      <c r="BQ19" s="201"/>
      <c r="BR19" s="201">
        <f t="shared" si="1"/>
        <v>0</v>
      </c>
      <c r="BS19" s="201">
        <f t="shared" si="2"/>
        <v>12000000</v>
      </c>
      <c r="BT19" s="203">
        <f t="shared" si="3"/>
        <v>12000000</v>
      </c>
    </row>
    <row r="20" spans="1:72" ht="51" x14ac:dyDescent="0.2">
      <c r="A20" s="197" t="s">
        <v>345</v>
      </c>
      <c r="B20" s="198" t="s">
        <v>346</v>
      </c>
      <c r="C20" s="199"/>
      <c r="D20" s="204"/>
      <c r="E20" s="389"/>
      <c r="F20" s="389"/>
      <c r="G20" s="389"/>
      <c r="H20" s="389"/>
      <c r="I20" s="389"/>
      <c r="J20" s="389"/>
      <c r="K20" s="201"/>
      <c r="L20" s="201"/>
      <c r="M20" s="201"/>
      <c r="N20" s="201"/>
      <c r="O20" s="201"/>
      <c r="P20" s="201"/>
      <c r="Q20" s="201"/>
      <c r="R20" s="201"/>
      <c r="S20" s="389"/>
      <c r="T20" s="389"/>
      <c r="U20" s="389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>
        <f t="shared" si="0"/>
        <v>0</v>
      </c>
      <c r="BG20" s="201"/>
      <c r="BH20" s="201"/>
      <c r="BI20" s="201"/>
      <c r="BJ20" s="201"/>
      <c r="BK20" s="201"/>
      <c r="BL20" s="201"/>
      <c r="BM20" s="201"/>
      <c r="BN20" s="201"/>
      <c r="BO20" s="201"/>
      <c r="BP20" s="201"/>
      <c r="BQ20" s="201"/>
      <c r="BR20" s="201">
        <f t="shared" si="1"/>
        <v>0</v>
      </c>
      <c r="BS20" s="201">
        <f t="shared" si="2"/>
        <v>0</v>
      </c>
      <c r="BT20" s="203">
        <f>SUM(BS21:BS29)</f>
        <v>1242350</v>
      </c>
    </row>
    <row r="21" spans="1:72" ht="15.75" customHeight="1" x14ac:dyDescent="0.2">
      <c r="A21" s="333"/>
      <c r="B21" s="270" t="s">
        <v>448</v>
      </c>
      <c r="C21" s="390"/>
      <c r="D21" s="272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  <c r="AO21" s="273"/>
      <c r="AP21" s="273"/>
      <c r="AQ21" s="273"/>
      <c r="AR21" s="273"/>
      <c r="AS21" s="273"/>
      <c r="AT21" s="273"/>
      <c r="AU21" s="273"/>
      <c r="AV21" s="273"/>
      <c r="AW21" s="273"/>
      <c r="AX21" s="273"/>
      <c r="AY21" s="273"/>
      <c r="AZ21" s="273"/>
      <c r="BA21" s="273"/>
      <c r="BB21" s="273"/>
      <c r="BC21" s="273"/>
      <c r="BD21" s="273"/>
      <c r="BE21" s="273"/>
      <c r="BF21" s="273">
        <f t="shared" si="0"/>
        <v>0</v>
      </c>
      <c r="BG21" s="273"/>
      <c r="BH21" s="273"/>
      <c r="BI21" s="273"/>
      <c r="BJ21" s="273"/>
      <c r="BK21" s="273"/>
      <c r="BL21" s="273"/>
      <c r="BM21" s="273"/>
      <c r="BN21" s="273"/>
      <c r="BO21" s="273"/>
      <c r="BP21" s="273"/>
      <c r="BQ21" s="273"/>
      <c r="BR21" s="273">
        <f t="shared" si="1"/>
        <v>0</v>
      </c>
      <c r="BS21" s="273">
        <f t="shared" si="2"/>
        <v>0</v>
      </c>
      <c r="BT21" s="203"/>
    </row>
    <row r="22" spans="1:72" ht="243" customHeight="1" x14ac:dyDescent="0.2">
      <c r="A22" s="208"/>
      <c r="B22" s="209" t="s">
        <v>354</v>
      </c>
      <c r="C22" s="253" t="s">
        <v>525</v>
      </c>
      <c r="D22" s="211">
        <v>648000</v>
      </c>
      <c r="E22" s="212"/>
      <c r="F22" s="212"/>
      <c r="G22" s="212"/>
      <c r="H22" s="212"/>
      <c r="I22" s="212"/>
      <c r="J22" s="212">
        <f>30000</f>
        <v>30000</v>
      </c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>
        <f t="shared" si="0"/>
        <v>678000</v>
      </c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>
        <f t="shared" si="1"/>
        <v>0</v>
      </c>
      <c r="BS22" s="212">
        <f t="shared" si="2"/>
        <v>678000</v>
      </c>
      <c r="BT22" s="203"/>
    </row>
    <row r="23" spans="1:72" ht="51" x14ac:dyDescent="0.2">
      <c r="A23" s="213"/>
      <c r="B23" s="214" t="s">
        <v>526</v>
      </c>
      <c r="C23" s="248" t="s">
        <v>383</v>
      </c>
      <c r="D23" s="216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>
        <f t="shared" si="0"/>
        <v>0</v>
      </c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>
        <f t="shared" si="1"/>
        <v>0</v>
      </c>
      <c r="BS23" s="217">
        <f t="shared" si="2"/>
        <v>0</v>
      </c>
      <c r="BT23" s="203"/>
    </row>
    <row r="24" spans="1:72" ht="63.75" x14ac:dyDescent="0.2">
      <c r="A24" s="218"/>
      <c r="B24" s="219" t="s">
        <v>527</v>
      </c>
      <c r="C24" s="220" t="s">
        <v>383</v>
      </c>
      <c r="D24" s="221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  <c r="AA24" s="222"/>
      <c r="AB24" s="222"/>
      <c r="AC24" s="222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2"/>
      <c r="AX24" s="222"/>
      <c r="AY24" s="222"/>
      <c r="AZ24" s="222"/>
      <c r="BA24" s="222"/>
      <c r="BB24" s="222"/>
      <c r="BC24" s="222"/>
      <c r="BD24" s="222"/>
      <c r="BE24" s="222"/>
      <c r="BF24" s="222">
        <f t="shared" si="0"/>
        <v>0</v>
      </c>
      <c r="BG24" s="222"/>
      <c r="BH24" s="222"/>
      <c r="BI24" s="222"/>
      <c r="BJ24" s="222"/>
      <c r="BK24" s="222"/>
      <c r="BL24" s="222"/>
      <c r="BM24" s="222"/>
      <c r="BN24" s="222"/>
      <c r="BO24" s="222"/>
      <c r="BP24" s="222"/>
      <c r="BQ24" s="222"/>
      <c r="BR24" s="222">
        <f t="shared" si="1"/>
        <v>0</v>
      </c>
      <c r="BS24" s="222">
        <f t="shared" si="2"/>
        <v>0</v>
      </c>
      <c r="BT24" s="203"/>
    </row>
    <row r="25" spans="1:72" ht="315" x14ac:dyDescent="0.2">
      <c r="A25" s="223"/>
      <c r="B25" s="224" t="s">
        <v>528</v>
      </c>
      <c r="C25" s="225" t="s">
        <v>529</v>
      </c>
      <c r="D25" s="226">
        <f>63000+4200+43200+3600+43200+3600</f>
        <v>160800</v>
      </c>
      <c r="E25" s="227"/>
      <c r="F25" s="227"/>
      <c r="G25" s="227"/>
      <c r="H25" s="227"/>
      <c r="I25" s="227"/>
      <c r="J25" s="227">
        <v>35000</v>
      </c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27"/>
      <c r="BA25" s="227"/>
      <c r="BB25" s="227"/>
      <c r="BC25" s="227"/>
      <c r="BD25" s="227"/>
      <c r="BE25" s="227"/>
      <c r="BF25" s="227">
        <f t="shared" si="0"/>
        <v>195800</v>
      </c>
      <c r="BG25" s="227"/>
      <c r="BH25" s="227"/>
      <c r="BI25" s="227"/>
      <c r="BJ25" s="227"/>
      <c r="BK25" s="227"/>
      <c r="BL25" s="227"/>
      <c r="BM25" s="227"/>
      <c r="BN25" s="227"/>
      <c r="BO25" s="227"/>
      <c r="BP25" s="227"/>
      <c r="BQ25" s="227"/>
      <c r="BR25" s="227">
        <f t="shared" si="1"/>
        <v>0</v>
      </c>
      <c r="BS25" s="227">
        <f t="shared" si="2"/>
        <v>195800</v>
      </c>
      <c r="BT25" s="203"/>
    </row>
    <row r="26" spans="1:72" ht="15.75" customHeight="1" x14ac:dyDescent="0.2">
      <c r="A26" s="228"/>
      <c r="B26" s="229" t="s">
        <v>359</v>
      </c>
      <c r="C26" s="255" t="s">
        <v>377</v>
      </c>
      <c r="D26" s="231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  <c r="BC26" s="232"/>
      <c r="BD26" s="232"/>
      <c r="BE26" s="232"/>
      <c r="BF26" s="232">
        <f t="shared" si="0"/>
        <v>0</v>
      </c>
      <c r="BG26" s="232"/>
      <c r="BH26" s="232"/>
      <c r="BI26" s="232"/>
      <c r="BJ26" s="232"/>
      <c r="BK26" s="232"/>
      <c r="BL26" s="232"/>
      <c r="BM26" s="232"/>
      <c r="BN26" s="232"/>
      <c r="BO26" s="232"/>
      <c r="BP26" s="232"/>
      <c r="BQ26" s="232"/>
      <c r="BR26" s="232">
        <f t="shared" si="1"/>
        <v>0</v>
      </c>
      <c r="BS26" s="232">
        <f t="shared" si="2"/>
        <v>0</v>
      </c>
      <c r="BT26" s="203"/>
    </row>
    <row r="27" spans="1:72" ht="240" x14ac:dyDescent="0.2">
      <c r="A27" s="233"/>
      <c r="B27" s="234" t="s">
        <v>530</v>
      </c>
      <c r="C27" s="235" t="s">
        <v>531</v>
      </c>
      <c r="D27" s="236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  <c r="AU27" s="237"/>
      <c r="AV27" s="237"/>
      <c r="AW27" s="237"/>
      <c r="AX27" s="237">
        <v>221750</v>
      </c>
      <c r="AY27" s="237"/>
      <c r="AZ27" s="237"/>
      <c r="BA27" s="237"/>
      <c r="BB27" s="237"/>
      <c r="BC27" s="237"/>
      <c r="BD27" s="237"/>
      <c r="BE27" s="237"/>
      <c r="BF27" s="237">
        <f t="shared" si="0"/>
        <v>221750</v>
      </c>
      <c r="BG27" s="237"/>
      <c r="BH27" s="237"/>
      <c r="BI27" s="237"/>
      <c r="BJ27" s="237"/>
      <c r="BK27" s="237"/>
      <c r="BL27" s="237"/>
      <c r="BM27" s="237"/>
      <c r="BN27" s="237"/>
      <c r="BO27" s="237"/>
      <c r="BP27" s="237"/>
      <c r="BQ27" s="237"/>
      <c r="BR27" s="237">
        <f t="shared" si="1"/>
        <v>0</v>
      </c>
      <c r="BS27" s="237">
        <f t="shared" si="2"/>
        <v>221750</v>
      </c>
      <c r="BT27" s="203"/>
    </row>
    <row r="28" spans="1:72" ht="210" x14ac:dyDescent="0.2">
      <c r="A28" s="238"/>
      <c r="B28" s="239" t="s">
        <v>532</v>
      </c>
      <c r="C28" s="240" t="s">
        <v>533</v>
      </c>
      <c r="D28" s="241">
        <v>136800</v>
      </c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  <c r="AR28" s="242"/>
      <c r="AS28" s="242"/>
      <c r="AT28" s="242"/>
      <c r="AU28" s="242"/>
      <c r="AV28" s="242"/>
      <c r="AW28" s="242"/>
      <c r="AX28" s="242">
        <v>10000</v>
      </c>
      <c r="AY28" s="242"/>
      <c r="AZ28" s="242"/>
      <c r="BA28" s="242"/>
      <c r="BB28" s="242"/>
      <c r="BC28" s="242"/>
      <c r="BD28" s="242"/>
      <c r="BE28" s="242"/>
      <c r="BF28" s="242">
        <f t="shared" si="0"/>
        <v>146800</v>
      </c>
      <c r="BG28" s="242"/>
      <c r="BH28" s="242"/>
      <c r="BI28" s="242"/>
      <c r="BJ28" s="242"/>
      <c r="BK28" s="242"/>
      <c r="BL28" s="242"/>
      <c r="BM28" s="242"/>
      <c r="BN28" s="242"/>
      <c r="BO28" s="242"/>
      <c r="BP28" s="242"/>
      <c r="BQ28" s="242"/>
      <c r="BR28" s="242">
        <f t="shared" si="1"/>
        <v>0</v>
      </c>
      <c r="BS28" s="242">
        <f t="shared" si="2"/>
        <v>146800</v>
      </c>
      <c r="BT28" s="203"/>
    </row>
    <row r="29" spans="1:72" ht="15.75" customHeight="1" x14ac:dyDescent="0.2">
      <c r="A29" s="243"/>
      <c r="B29" s="244" t="s">
        <v>534</v>
      </c>
      <c r="C29" s="245"/>
      <c r="D29" s="246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>
        <f t="shared" si="0"/>
        <v>0</v>
      </c>
      <c r="BG29" s="247"/>
      <c r="BH29" s="247"/>
      <c r="BI29" s="247"/>
      <c r="BJ29" s="247"/>
      <c r="BK29" s="247"/>
      <c r="BL29" s="247"/>
      <c r="BM29" s="247"/>
      <c r="BN29" s="247"/>
      <c r="BO29" s="247"/>
      <c r="BP29" s="247"/>
      <c r="BQ29" s="247"/>
      <c r="BR29" s="247">
        <f t="shared" si="1"/>
        <v>0</v>
      </c>
      <c r="BS29" s="247">
        <f t="shared" si="2"/>
        <v>0</v>
      </c>
      <c r="BT29" s="203"/>
    </row>
    <row r="30" spans="1:72" ht="178.5" x14ac:dyDescent="0.2">
      <c r="A30" s="197" t="s">
        <v>347</v>
      </c>
      <c r="B30" s="198" t="s">
        <v>348</v>
      </c>
      <c r="C30" s="205"/>
      <c r="D30" s="206"/>
      <c r="E30" s="201"/>
      <c r="F30" s="201"/>
      <c r="G30" s="201"/>
      <c r="H30" s="201"/>
      <c r="I30" s="202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2"/>
      <c r="AY30" s="201"/>
      <c r="AZ30" s="201"/>
      <c r="BA30" s="201"/>
      <c r="BB30" s="201"/>
      <c r="BC30" s="201"/>
      <c r="BD30" s="201"/>
      <c r="BE30" s="201"/>
      <c r="BF30" s="201">
        <f t="shared" si="0"/>
        <v>0</v>
      </c>
      <c r="BG30" s="201"/>
      <c r="BH30" s="201"/>
      <c r="BI30" s="201"/>
      <c r="BJ30" s="201"/>
      <c r="BK30" s="201"/>
      <c r="BL30" s="201"/>
      <c r="BM30" s="201"/>
      <c r="BN30" s="201"/>
      <c r="BO30" s="201"/>
      <c r="BP30" s="201"/>
      <c r="BQ30" s="201"/>
      <c r="BR30" s="201">
        <f t="shared" si="1"/>
        <v>0</v>
      </c>
      <c r="BS30" s="201">
        <f t="shared" si="2"/>
        <v>0</v>
      </c>
      <c r="BT30" s="203">
        <f>SUM(BS31:BS39)</f>
        <v>126840</v>
      </c>
    </row>
    <row r="31" spans="1:72" x14ac:dyDescent="0.2">
      <c r="A31" s="333"/>
      <c r="B31" s="270" t="s">
        <v>448</v>
      </c>
      <c r="C31" s="390"/>
      <c r="D31" s="272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  <c r="AM31" s="273"/>
      <c r="AN31" s="273"/>
      <c r="AO31" s="273"/>
      <c r="AP31" s="273"/>
      <c r="AQ31" s="273"/>
      <c r="AR31" s="273"/>
      <c r="AS31" s="273"/>
      <c r="AT31" s="273"/>
      <c r="AU31" s="273"/>
      <c r="AV31" s="273"/>
      <c r="AW31" s="273"/>
      <c r="AX31" s="273"/>
      <c r="AY31" s="273"/>
      <c r="AZ31" s="273"/>
      <c r="BA31" s="273"/>
      <c r="BB31" s="273"/>
      <c r="BC31" s="273"/>
      <c r="BD31" s="273"/>
      <c r="BE31" s="273"/>
      <c r="BF31" s="273">
        <f t="shared" si="0"/>
        <v>0</v>
      </c>
      <c r="BG31" s="273"/>
      <c r="BH31" s="273"/>
      <c r="BI31" s="273"/>
      <c r="BJ31" s="273"/>
      <c r="BK31" s="273"/>
      <c r="BL31" s="273"/>
      <c r="BM31" s="273"/>
      <c r="BN31" s="273"/>
      <c r="BO31" s="273"/>
      <c r="BP31" s="273"/>
      <c r="BQ31" s="273"/>
      <c r="BR31" s="273">
        <f t="shared" si="1"/>
        <v>0</v>
      </c>
      <c r="BS31" s="273">
        <f t="shared" si="2"/>
        <v>0</v>
      </c>
      <c r="BT31" s="203"/>
    </row>
    <row r="32" spans="1:72" ht="150" x14ac:dyDescent="0.2">
      <c r="A32" s="208"/>
      <c r="B32" s="209" t="s">
        <v>354</v>
      </c>
      <c r="C32" s="253" t="s">
        <v>535</v>
      </c>
      <c r="D32" s="211">
        <f>1380+4500</f>
        <v>5880</v>
      </c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>
        <v>7500</v>
      </c>
      <c r="AY32" s="212"/>
      <c r="AZ32" s="212"/>
      <c r="BA32" s="212"/>
      <c r="BB32" s="212"/>
      <c r="BC32" s="212"/>
      <c r="BD32" s="212"/>
      <c r="BE32" s="212"/>
      <c r="BF32" s="212">
        <f t="shared" si="0"/>
        <v>13380</v>
      </c>
      <c r="BG32" s="212"/>
      <c r="BH32" s="212"/>
      <c r="BI32" s="212"/>
      <c r="BJ32" s="212"/>
      <c r="BK32" s="212"/>
      <c r="BL32" s="212"/>
      <c r="BM32" s="212"/>
      <c r="BN32" s="212"/>
      <c r="BO32" s="212"/>
      <c r="BP32" s="212"/>
      <c r="BQ32" s="212"/>
      <c r="BR32" s="212">
        <f t="shared" si="1"/>
        <v>0</v>
      </c>
      <c r="BS32" s="212">
        <f t="shared" si="2"/>
        <v>13380</v>
      </c>
      <c r="BT32" s="203"/>
    </row>
    <row r="33" spans="1:72" ht="30" x14ac:dyDescent="0.2">
      <c r="A33" s="213"/>
      <c r="B33" s="214" t="s">
        <v>376</v>
      </c>
      <c r="C33" s="215" t="s">
        <v>536</v>
      </c>
      <c r="D33" s="216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217"/>
      <c r="AX33" s="217"/>
      <c r="AY33" s="217"/>
      <c r="AZ33" s="217"/>
      <c r="BA33" s="217"/>
      <c r="BB33" s="217"/>
      <c r="BC33" s="217"/>
      <c r="BD33" s="217"/>
      <c r="BE33" s="217"/>
      <c r="BF33" s="217">
        <f t="shared" si="0"/>
        <v>0</v>
      </c>
      <c r="BG33" s="217"/>
      <c r="BH33" s="217"/>
      <c r="BI33" s="217"/>
      <c r="BJ33" s="217"/>
      <c r="BK33" s="217"/>
      <c r="BL33" s="217"/>
      <c r="BM33" s="217"/>
      <c r="BN33" s="217"/>
      <c r="BO33" s="217"/>
      <c r="BP33" s="217"/>
      <c r="BQ33" s="217"/>
      <c r="BR33" s="217">
        <f t="shared" si="1"/>
        <v>0</v>
      </c>
      <c r="BS33" s="217">
        <f t="shared" si="2"/>
        <v>0</v>
      </c>
      <c r="BT33" s="203"/>
    </row>
    <row r="34" spans="1:72" ht="165" x14ac:dyDescent="0.2">
      <c r="A34" s="218"/>
      <c r="B34" s="219" t="s">
        <v>357</v>
      </c>
      <c r="C34" s="220" t="s">
        <v>537</v>
      </c>
      <c r="D34" s="221">
        <v>420</v>
      </c>
      <c r="E34" s="222"/>
      <c r="F34" s="222"/>
      <c r="G34" s="222"/>
      <c r="H34" s="222"/>
      <c r="I34" s="222">
        <v>200</v>
      </c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>
        <f>750+7500</f>
        <v>8250</v>
      </c>
      <c r="AY34" s="222"/>
      <c r="AZ34" s="222"/>
      <c r="BA34" s="222"/>
      <c r="BB34" s="222"/>
      <c r="BC34" s="222"/>
      <c r="BD34" s="222"/>
      <c r="BE34" s="222"/>
      <c r="BF34" s="222">
        <f t="shared" si="0"/>
        <v>8870</v>
      </c>
      <c r="BG34" s="222"/>
      <c r="BH34" s="222"/>
      <c r="BI34" s="222"/>
      <c r="BJ34" s="222"/>
      <c r="BK34" s="222"/>
      <c r="BL34" s="222"/>
      <c r="BM34" s="222"/>
      <c r="BN34" s="222"/>
      <c r="BO34" s="222"/>
      <c r="BP34" s="222"/>
      <c r="BQ34" s="222"/>
      <c r="BR34" s="222">
        <f t="shared" si="1"/>
        <v>0</v>
      </c>
      <c r="BS34" s="222">
        <f t="shared" si="2"/>
        <v>8870</v>
      </c>
      <c r="BT34" s="203"/>
    </row>
    <row r="35" spans="1:72" ht="150" x14ac:dyDescent="0.2">
      <c r="A35" s="223"/>
      <c r="B35" s="224" t="s">
        <v>358</v>
      </c>
      <c r="C35" s="225" t="s">
        <v>538</v>
      </c>
      <c r="D35" s="226"/>
      <c r="E35" s="227"/>
      <c r="F35" s="227"/>
      <c r="G35" s="227"/>
      <c r="H35" s="227"/>
      <c r="I35" s="227"/>
      <c r="J35" s="227">
        <v>2700</v>
      </c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7"/>
      <c r="AX35" s="227">
        <f>1080+7500</f>
        <v>8580</v>
      </c>
      <c r="AY35" s="227"/>
      <c r="AZ35" s="227"/>
      <c r="BA35" s="227"/>
      <c r="BB35" s="227"/>
      <c r="BC35" s="227"/>
      <c r="BD35" s="227"/>
      <c r="BE35" s="227"/>
      <c r="BF35" s="227">
        <f t="shared" si="0"/>
        <v>11280</v>
      </c>
      <c r="BG35" s="227"/>
      <c r="BH35" s="227"/>
      <c r="BI35" s="227"/>
      <c r="BJ35" s="227"/>
      <c r="BK35" s="227"/>
      <c r="BL35" s="227"/>
      <c r="BM35" s="227"/>
      <c r="BN35" s="227"/>
      <c r="BO35" s="227"/>
      <c r="BP35" s="227"/>
      <c r="BQ35" s="227"/>
      <c r="BR35" s="227">
        <f t="shared" si="1"/>
        <v>0</v>
      </c>
      <c r="BS35" s="227">
        <f t="shared" si="2"/>
        <v>11280</v>
      </c>
      <c r="BT35" s="203"/>
    </row>
    <row r="36" spans="1:72" ht="180" x14ac:dyDescent="0.2">
      <c r="A36" s="228"/>
      <c r="B36" s="229" t="s">
        <v>359</v>
      </c>
      <c r="C36" s="230" t="s">
        <v>539</v>
      </c>
      <c r="D36" s="231"/>
      <c r="E36" s="232"/>
      <c r="F36" s="232"/>
      <c r="G36" s="232"/>
      <c r="H36" s="232"/>
      <c r="I36" s="232">
        <v>2500</v>
      </c>
      <c r="J36" s="232">
        <v>1650</v>
      </c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  <c r="AX36" s="232">
        <f>1620+3240+7500</f>
        <v>12360</v>
      </c>
      <c r="AY36" s="232"/>
      <c r="AZ36" s="232"/>
      <c r="BA36" s="232"/>
      <c r="BB36" s="232"/>
      <c r="BC36" s="232"/>
      <c r="BD36" s="232"/>
      <c r="BE36" s="232"/>
      <c r="BF36" s="232">
        <f t="shared" si="0"/>
        <v>16510</v>
      </c>
      <c r="BG36" s="232"/>
      <c r="BH36" s="232"/>
      <c r="BI36" s="232"/>
      <c r="BJ36" s="232"/>
      <c r="BK36" s="232"/>
      <c r="BL36" s="232"/>
      <c r="BM36" s="232"/>
      <c r="BN36" s="232"/>
      <c r="BO36" s="232"/>
      <c r="BP36" s="232"/>
      <c r="BQ36" s="232"/>
      <c r="BR36" s="232">
        <f t="shared" si="1"/>
        <v>0</v>
      </c>
      <c r="BS36" s="232">
        <f t="shared" si="2"/>
        <v>16510</v>
      </c>
      <c r="BT36" s="203"/>
    </row>
    <row r="37" spans="1:72" ht="225" x14ac:dyDescent="0.2">
      <c r="A37" s="233"/>
      <c r="B37" s="234" t="s">
        <v>381</v>
      </c>
      <c r="C37" s="235" t="s">
        <v>540</v>
      </c>
      <c r="D37" s="236">
        <f>33300</f>
        <v>33300</v>
      </c>
      <c r="E37" s="237"/>
      <c r="F37" s="237"/>
      <c r="G37" s="237"/>
      <c r="H37" s="237"/>
      <c r="I37" s="237">
        <v>1800</v>
      </c>
      <c r="J37" s="237">
        <v>6000</v>
      </c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>
        <v>6000</v>
      </c>
      <c r="AY37" s="237"/>
      <c r="AZ37" s="237"/>
      <c r="BA37" s="237"/>
      <c r="BB37" s="237"/>
      <c r="BC37" s="237"/>
      <c r="BD37" s="237"/>
      <c r="BE37" s="237"/>
      <c r="BF37" s="237">
        <f t="shared" si="0"/>
        <v>47100</v>
      </c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>
        <f t="shared" si="1"/>
        <v>0</v>
      </c>
      <c r="BS37" s="237">
        <f t="shared" si="2"/>
        <v>47100</v>
      </c>
      <c r="BT37" s="203"/>
    </row>
    <row r="38" spans="1:72" ht="150" x14ac:dyDescent="0.2">
      <c r="A38" s="238"/>
      <c r="B38" s="239" t="s">
        <v>363</v>
      </c>
      <c r="C38" s="240" t="s">
        <v>541</v>
      </c>
      <c r="D38" s="241"/>
      <c r="E38" s="242"/>
      <c r="F38" s="242"/>
      <c r="G38" s="242"/>
      <c r="H38" s="242"/>
      <c r="I38" s="242">
        <f>2400</f>
        <v>2400</v>
      </c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2"/>
      <c r="AH38" s="242"/>
      <c r="AI38" s="242"/>
      <c r="AJ38" s="242"/>
      <c r="AK38" s="242"/>
      <c r="AL38" s="242"/>
      <c r="AM38" s="242"/>
      <c r="AN38" s="242"/>
      <c r="AO38" s="242"/>
      <c r="AP38" s="242"/>
      <c r="AQ38" s="242"/>
      <c r="AR38" s="242"/>
      <c r="AS38" s="242"/>
      <c r="AT38" s="242"/>
      <c r="AU38" s="242"/>
      <c r="AV38" s="242"/>
      <c r="AW38" s="242"/>
      <c r="AX38" s="242">
        <f>4950+3300</f>
        <v>8250</v>
      </c>
      <c r="AY38" s="242"/>
      <c r="AZ38" s="242"/>
      <c r="BA38" s="242"/>
      <c r="BB38" s="242"/>
      <c r="BC38" s="242"/>
      <c r="BD38" s="242"/>
      <c r="BE38" s="242"/>
      <c r="BF38" s="242">
        <f t="shared" si="0"/>
        <v>10650</v>
      </c>
      <c r="BG38" s="242"/>
      <c r="BH38" s="242"/>
      <c r="BI38" s="242"/>
      <c r="BJ38" s="242"/>
      <c r="BK38" s="242"/>
      <c r="BL38" s="242"/>
      <c r="BM38" s="242"/>
      <c r="BN38" s="242"/>
      <c r="BO38" s="242"/>
      <c r="BP38" s="242"/>
      <c r="BQ38" s="242"/>
      <c r="BR38" s="242">
        <f t="shared" si="1"/>
        <v>0</v>
      </c>
      <c r="BS38" s="242">
        <f t="shared" si="2"/>
        <v>10650</v>
      </c>
      <c r="BT38" s="203"/>
    </row>
    <row r="39" spans="1:72" ht="165" x14ac:dyDescent="0.2">
      <c r="A39" s="243"/>
      <c r="B39" s="244" t="s">
        <v>365</v>
      </c>
      <c r="C39" s="275" t="s">
        <v>542</v>
      </c>
      <c r="D39" s="246"/>
      <c r="E39" s="247"/>
      <c r="F39" s="247"/>
      <c r="G39" s="247"/>
      <c r="H39" s="247"/>
      <c r="I39" s="247">
        <v>1500</v>
      </c>
      <c r="J39" s="247">
        <v>5000</v>
      </c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>
        <f>4800+7750</f>
        <v>12550</v>
      </c>
      <c r="AY39" s="247"/>
      <c r="AZ39" s="247"/>
      <c r="BA39" s="247"/>
      <c r="BB39" s="247"/>
      <c r="BC39" s="247"/>
      <c r="BD39" s="247"/>
      <c r="BE39" s="247"/>
      <c r="BF39" s="247">
        <f t="shared" si="0"/>
        <v>19050</v>
      </c>
      <c r="BG39" s="247"/>
      <c r="BH39" s="247"/>
      <c r="BI39" s="247"/>
      <c r="BJ39" s="247"/>
      <c r="BK39" s="247"/>
      <c r="BL39" s="247"/>
      <c r="BM39" s="247"/>
      <c r="BN39" s="247"/>
      <c r="BO39" s="247"/>
      <c r="BP39" s="247"/>
      <c r="BQ39" s="247"/>
      <c r="BR39" s="247">
        <f t="shared" si="1"/>
        <v>0</v>
      </c>
      <c r="BS39" s="247">
        <f t="shared" si="2"/>
        <v>19050</v>
      </c>
      <c r="BT39" s="203"/>
    </row>
    <row r="40" spans="1:72" ht="136.5" customHeight="1" x14ac:dyDescent="0.2">
      <c r="A40" s="197" t="s">
        <v>349</v>
      </c>
      <c r="B40" s="198" t="s">
        <v>350</v>
      </c>
      <c r="C40" s="205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  <c r="AW40" s="201"/>
      <c r="AX40" s="201"/>
      <c r="AY40" s="201"/>
      <c r="AZ40" s="201"/>
      <c r="BA40" s="201"/>
      <c r="BB40" s="201"/>
      <c r="BC40" s="201"/>
      <c r="BD40" s="201"/>
      <c r="BE40" s="201"/>
      <c r="BF40" s="201">
        <f t="shared" si="0"/>
        <v>0</v>
      </c>
      <c r="BG40" s="201"/>
      <c r="BH40" s="201"/>
      <c r="BI40" s="201"/>
      <c r="BJ40" s="201"/>
      <c r="BK40" s="201"/>
      <c r="BL40" s="201"/>
      <c r="BM40" s="201"/>
      <c r="BN40" s="201"/>
      <c r="BO40" s="201"/>
      <c r="BP40" s="201"/>
      <c r="BQ40" s="201"/>
      <c r="BR40" s="201">
        <f t="shared" si="1"/>
        <v>0</v>
      </c>
      <c r="BS40" s="201">
        <f t="shared" si="2"/>
        <v>0</v>
      </c>
      <c r="BT40" s="203">
        <f>SUM(BS41:BS48)</f>
        <v>1329600</v>
      </c>
    </row>
    <row r="41" spans="1:72" ht="225" x14ac:dyDescent="0.2">
      <c r="A41" s="208"/>
      <c r="B41" s="209" t="s">
        <v>354</v>
      </c>
      <c r="C41" s="253" t="s">
        <v>543</v>
      </c>
      <c r="D41" s="211">
        <v>192000</v>
      </c>
      <c r="E41" s="212"/>
      <c r="F41" s="212"/>
      <c r="G41" s="212"/>
      <c r="H41" s="212"/>
      <c r="I41" s="212">
        <f>79500+39750+10600</f>
        <v>129850</v>
      </c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12"/>
      <c r="BB41" s="212"/>
      <c r="BC41" s="212"/>
      <c r="BD41" s="212"/>
      <c r="BE41" s="212"/>
      <c r="BF41" s="212">
        <f t="shared" si="0"/>
        <v>321850</v>
      </c>
      <c r="BG41" s="212"/>
      <c r="BH41" s="212"/>
      <c r="BI41" s="212"/>
      <c r="BJ41" s="212"/>
      <c r="BK41" s="212"/>
      <c r="BL41" s="212"/>
      <c r="BM41" s="212"/>
      <c r="BN41" s="212"/>
      <c r="BO41" s="212"/>
      <c r="BP41" s="212"/>
      <c r="BQ41" s="212"/>
      <c r="BR41" s="212">
        <f t="shared" si="1"/>
        <v>0</v>
      </c>
      <c r="BS41" s="212">
        <f t="shared" si="2"/>
        <v>321850</v>
      </c>
      <c r="BT41" s="203"/>
    </row>
    <row r="42" spans="1:72" ht="255" x14ac:dyDescent="0.2">
      <c r="A42" s="213"/>
      <c r="B42" s="214" t="s">
        <v>376</v>
      </c>
      <c r="C42" s="215" t="s">
        <v>544</v>
      </c>
      <c r="D42" s="216">
        <v>111000</v>
      </c>
      <c r="E42" s="217"/>
      <c r="F42" s="217"/>
      <c r="G42" s="217"/>
      <c r="H42" s="217"/>
      <c r="I42" s="217">
        <f>70500+35250+9400</f>
        <v>115150</v>
      </c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>
        <f t="shared" si="0"/>
        <v>226150</v>
      </c>
      <c r="BG42" s="217"/>
      <c r="BH42" s="217"/>
      <c r="BI42" s="217"/>
      <c r="BJ42" s="217"/>
      <c r="BK42" s="217"/>
      <c r="BL42" s="217"/>
      <c r="BM42" s="217"/>
      <c r="BN42" s="217"/>
      <c r="BO42" s="217"/>
      <c r="BP42" s="217"/>
      <c r="BQ42" s="217"/>
      <c r="BR42" s="217">
        <f t="shared" si="1"/>
        <v>0</v>
      </c>
      <c r="BS42" s="217">
        <f t="shared" si="2"/>
        <v>226150</v>
      </c>
      <c r="BT42" s="203"/>
    </row>
    <row r="43" spans="1:72" ht="135" x14ac:dyDescent="0.2">
      <c r="A43" s="218"/>
      <c r="B43" s="219" t="s">
        <v>545</v>
      </c>
      <c r="C43" s="220" t="s">
        <v>546</v>
      </c>
      <c r="D43" s="221"/>
      <c r="E43" s="222"/>
      <c r="F43" s="222"/>
      <c r="G43" s="222"/>
      <c r="H43" s="222"/>
      <c r="I43" s="222">
        <f>200900</f>
        <v>200900</v>
      </c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>
        <f t="shared" si="0"/>
        <v>200900</v>
      </c>
      <c r="BG43" s="222"/>
      <c r="BH43" s="222"/>
      <c r="BI43" s="222"/>
      <c r="BJ43" s="222"/>
      <c r="BK43" s="222"/>
      <c r="BL43" s="222"/>
      <c r="BM43" s="222"/>
      <c r="BN43" s="222"/>
      <c r="BO43" s="222"/>
      <c r="BP43" s="222"/>
      <c r="BQ43" s="222"/>
      <c r="BR43" s="222">
        <f t="shared" si="1"/>
        <v>0</v>
      </c>
      <c r="BS43" s="222">
        <f t="shared" si="2"/>
        <v>200900</v>
      </c>
      <c r="BT43" s="203"/>
    </row>
    <row r="44" spans="1:72" ht="180" x14ac:dyDescent="0.2">
      <c r="A44" s="223"/>
      <c r="B44" s="224" t="s">
        <v>358</v>
      </c>
      <c r="C44" s="225" t="s">
        <v>547</v>
      </c>
      <c r="D44" s="226">
        <f>90000+7500</f>
        <v>97500</v>
      </c>
      <c r="E44" s="227"/>
      <c r="F44" s="227"/>
      <c r="G44" s="227"/>
      <c r="H44" s="227"/>
      <c r="I44" s="227">
        <f>37500+18750+5000</f>
        <v>61250</v>
      </c>
      <c r="J44" s="227">
        <v>25000</v>
      </c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27"/>
      <c r="AW44" s="227"/>
      <c r="AX44" s="227"/>
      <c r="AY44" s="227"/>
      <c r="AZ44" s="227"/>
      <c r="BA44" s="227"/>
      <c r="BB44" s="227"/>
      <c r="BC44" s="227"/>
      <c r="BD44" s="227"/>
      <c r="BE44" s="227"/>
      <c r="BF44" s="227">
        <f t="shared" si="0"/>
        <v>183750</v>
      </c>
      <c r="BG44" s="227"/>
      <c r="BH44" s="227"/>
      <c r="BI44" s="227"/>
      <c r="BJ44" s="227"/>
      <c r="BK44" s="227"/>
      <c r="BL44" s="227"/>
      <c r="BM44" s="227"/>
      <c r="BN44" s="227"/>
      <c r="BO44" s="227"/>
      <c r="BP44" s="227"/>
      <c r="BQ44" s="227"/>
      <c r="BR44" s="227">
        <f t="shared" si="1"/>
        <v>0</v>
      </c>
      <c r="BS44" s="227">
        <f t="shared" si="2"/>
        <v>183750</v>
      </c>
      <c r="BT44" s="203"/>
    </row>
    <row r="45" spans="1:72" ht="45" x14ac:dyDescent="0.2">
      <c r="A45" s="228"/>
      <c r="B45" s="229" t="s">
        <v>359</v>
      </c>
      <c r="C45" s="230" t="s">
        <v>548</v>
      </c>
      <c r="D45" s="231"/>
      <c r="E45" s="232"/>
      <c r="F45" s="232"/>
      <c r="G45" s="232"/>
      <c r="H45" s="232"/>
      <c r="I45" s="391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2"/>
      <c r="BT45" s="203"/>
    </row>
    <row r="46" spans="1:72" ht="120" x14ac:dyDescent="0.2">
      <c r="A46" s="233"/>
      <c r="B46" s="234" t="s">
        <v>381</v>
      </c>
      <c r="C46" s="235" t="s">
        <v>549</v>
      </c>
      <c r="D46" s="236"/>
      <c r="E46" s="237"/>
      <c r="F46" s="237"/>
      <c r="G46" s="237"/>
      <c r="H46" s="237"/>
      <c r="I46" s="237">
        <v>73500</v>
      </c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>
        <f t="shared" ref="BF46:BF100" si="4">SUM(D46:BE46)</f>
        <v>73500</v>
      </c>
      <c r="BG46" s="237"/>
      <c r="BH46" s="237"/>
      <c r="BI46" s="237"/>
      <c r="BJ46" s="237"/>
      <c r="BK46" s="237"/>
      <c r="BL46" s="237"/>
      <c r="BM46" s="237"/>
      <c r="BN46" s="237"/>
      <c r="BO46" s="237"/>
      <c r="BP46" s="237"/>
      <c r="BQ46" s="237"/>
      <c r="BR46" s="237">
        <f t="shared" ref="BR46:BR130" si="5">SUM(BG46:BQ46)</f>
        <v>0</v>
      </c>
      <c r="BS46" s="237">
        <f t="shared" ref="BS46:BS132" si="6">BF46+BR46</f>
        <v>73500</v>
      </c>
      <c r="BT46" s="203"/>
    </row>
    <row r="47" spans="1:72" ht="195" x14ac:dyDescent="0.2">
      <c r="A47" s="238"/>
      <c r="B47" s="239" t="s">
        <v>363</v>
      </c>
      <c r="C47" s="240" t="s">
        <v>550</v>
      </c>
      <c r="D47" s="241"/>
      <c r="E47" s="242"/>
      <c r="F47" s="242"/>
      <c r="G47" s="242"/>
      <c r="H47" s="242"/>
      <c r="I47" s="242">
        <v>55400</v>
      </c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  <c r="AJ47" s="242"/>
      <c r="AK47" s="242"/>
      <c r="AL47" s="242"/>
      <c r="AM47" s="242"/>
      <c r="AN47" s="242"/>
      <c r="AO47" s="242"/>
      <c r="AP47" s="242"/>
      <c r="AQ47" s="242"/>
      <c r="AR47" s="242"/>
      <c r="AS47" s="242"/>
      <c r="AT47" s="242"/>
      <c r="AU47" s="242"/>
      <c r="AV47" s="242"/>
      <c r="AW47" s="242"/>
      <c r="AX47" s="242"/>
      <c r="AY47" s="242"/>
      <c r="AZ47" s="242"/>
      <c r="BA47" s="242"/>
      <c r="BB47" s="242"/>
      <c r="BC47" s="242"/>
      <c r="BD47" s="242"/>
      <c r="BE47" s="242"/>
      <c r="BF47" s="242">
        <f t="shared" si="4"/>
        <v>55400</v>
      </c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42"/>
      <c r="BR47" s="242">
        <f t="shared" si="5"/>
        <v>0</v>
      </c>
      <c r="BS47" s="242">
        <f t="shared" si="6"/>
        <v>55400</v>
      </c>
      <c r="BT47" s="203"/>
    </row>
    <row r="48" spans="1:72" ht="285" x14ac:dyDescent="0.2">
      <c r="A48" s="243"/>
      <c r="B48" s="244" t="s">
        <v>365</v>
      </c>
      <c r="C48" s="245" t="s">
        <v>551</v>
      </c>
      <c r="D48" s="246">
        <f>72000+60000</f>
        <v>132000</v>
      </c>
      <c r="E48" s="247"/>
      <c r="F48" s="247"/>
      <c r="G48" s="247"/>
      <c r="H48" s="247"/>
      <c r="I48" s="247">
        <v>85750</v>
      </c>
      <c r="J48" s="247">
        <f>5000*5*2</f>
        <v>50000</v>
      </c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>
        <v>300</v>
      </c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>
        <f t="shared" si="4"/>
        <v>268050</v>
      </c>
      <c r="BG48" s="247"/>
      <c r="BH48" s="247"/>
      <c r="BI48" s="247"/>
      <c r="BJ48" s="247"/>
      <c r="BK48" s="247"/>
      <c r="BL48" s="247"/>
      <c r="BM48" s="247"/>
      <c r="BN48" s="247"/>
      <c r="BO48" s="247"/>
      <c r="BP48" s="247"/>
      <c r="BQ48" s="247"/>
      <c r="BR48" s="247">
        <f t="shared" si="5"/>
        <v>0</v>
      </c>
      <c r="BS48" s="247">
        <f t="shared" si="6"/>
        <v>268050</v>
      </c>
      <c r="BT48" s="203"/>
    </row>
    <row r="49" spans="1:72" ht="88.5" customHeight="1" x14ac:dyDescent="0.2">
      <c r="A49" s="197" t="s">
        <v>349</v>
      </c>
      <c r="B49" s="198" t="s">
        <v>351</v>
      </c>
      <c r="C49" s="199"/>
      <c r="D49" s="200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/>
      <c r="BC49" s="201"/>
      <c r="BD49" s="201"/>
      <c r="BE49" s="201"/>
      <c r="BF49" s="201">
        <f t="shared" si="4"/>
        <v>0</v>
      </c>
      <c r="BG49" s="201"/>
      <c r="BH49" s="201"/>
      <c r="BI49" s="201"/>
      <c r="BJ49" s="201"/>
      <c r="BK49" s="201"/>
      <c r="BL49" s="201"/>
      <c r="BM49" s="201"/>
      <c r="BN49" s="201"/>
      <c r="BO49" s="201"/>
      <c r="BP49" s="201"/>
      <c r="BQ49" s="201"/>
      <c r="BR49" s="201">
        <f t="shared" si="5"/>
        <v>0</v>
      </c>
      <c r="BS49" s="201">
        <f t="shared" si="6"/>
        <v>0</v>
      </c>
      <c r="BT49" s="203">
        <f>SUM(BS50:BS58)</f>
        <v>0</v>
      </c>
    </row>
    <row r="50" spans="1:72" ht="15.75" customHeight="1" x14ac:dyDescent="0.2">
      <c r="A50" s="330"/>
      <c r="B50" s="323"/>
      <c r="C50" s="324"/>
      <c r="D50" s="325"/>
      <c r="E50" s="326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26"/>
      <c r="AJ50" s="326"/>
      <c r="AK50" s="326"/>
      <c r="AL50" s="326"/>
      <c r="AM50" s="326"/>
      <c r="AN50" s="326"/>
      <c r="AO50" s="326"/>
      <c r="AP50" s="326"/>
      <c r="AQ50" s="326"/>
      <c r="AR50" s="326"/>
      <c r="AS50" s="326"/>
      <c r="AT50" s="326"/>
      <c r="AU50" s="326"/>
      <c r="AV50" s="326"/>
      <c r="AW50" s="326"/>
      <c r="AX50" s="326"/>
      <c r="AY50" s="326"/>
      <c r="AZ50" s="326"/>
      <c r="BA50" s="326"/>
      <c r="BB50" s="326"/>
      <c r="BC50" s="326"/>
      <c r="BD50" s="326"/>
      <c r="BE50" s="326"/>
      <c r="BF50" s="326">
        <f t="shared" si="4"/>
        <v>0</v>
      </c>
      <c r="BG50" s="326"/>
      <c r="BH50" s="326"/>
      <c r="BI50" s="326"/>
      <c r="BJ50" s="326"/>
      <c r="BK50" s="326"/>
      <c r="BL50" s="326"/>
      <c r="BM50" s="326"/>
      <c r="BN50" s="326"/>
      <c r="BO50" s="326"/>
      <c r="BP50" s="326"/>
      <c r="BQ50" s="326"/>
      <c r="BR50" s="326">
        <f t="shared" si="5"/>
        <v>0</v>
      </c>
      <c r="BS50" s="326">
        <f t="shared" si="6"/>
        <v>0</v>
      </c>
      <c r="BT50" s="203"/>
    </row>
    <row r="51" spans="1:72" ht="15.75" customHeight="1" x14ac:dyDescent="0.2">
      <c r="A51" s="208"/>
      <c r="B51" s="209" t="s">
        <v>354</v>
      </c>
      <c r="C51" s="253" t="s">
        <v>383</v>
      </c>
      <c r="D51" s="211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212"/>
      <c r="BA51" s="212"/>
      <c r="BB51" s="212"/>
      <c r="BC51" s="212"/>
      <c r="BD51" s="212"/>
      <c r="BE51" s="212"/>
      <c r="BF51" s="212">
        <f t="shared" si="4"/>
        <v>0</v>
      </c>
      <c r="BG51" s="212"/>
      <c r="BH51" s="212"/>
      <c r="BI51" s="212"/>
      <c r="BJ51" s="212"/>
      <c r="BK51" s="212"/>
      <c r="BL51" s="212"/>
      <c r="BM51" s="212"/>
      <c r="BN51" s="212"/>
      <c r="BO51" s="212"/>
      <c r="BP51" s="212"/>
      <c r="BQ51" s="212"/>
      <c r="BR51" s="212">
        <f t="shared" si="5"/>
        <v>0</v>
      </c>
      <c r="BS51" s="212">
        <f t="shared" si="6"/>
        <v>0</v>
      </c>
      <c r="BT51" s="203"/>
    </row>
    <row r="52" spans="1:72" ht="15.75" customHeight="1" x14ac:dyDescent="0.2">
      <c r="A52" s="213"/>
      <c r="B52" s="214" t="s">
        <v>376</v>
      </c>
      <c r="C52" s="248"/>
      <c r="D52" s="216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  <c r="AW52" s="217"/>
      <c r="AX52" s="217"/>
      <c r="AY52" s="217"/>
      <c r="AZ52" s="217"/>
      <c r="BA52" s="217"/>
      <c r="BB52" s="217"/>
      <c r="BC52" s="217"/>
      <c r="BD52" s="217"/>
      <c r="BE52" s="217"/>
      <c r="BF52" s="217">
        <f t="shared" si="4"/>
        <v>0</v>
      </c>
      <c r="BG52" s="217"/>
      <c r="BH52" s="217"/>
      <c r="BI52" s="217"/>
      <c r="BJ52" s="217"/>
      <c r="BK52" s="217"/>
      <c r="BL52" s="217"/>
      <c r="BM52" s="217"/>
      <c r="BN52" s="217"/>
      <c r="BO52" s="217"/>
      <c r="BP52" s="217"/>
      <c r="BQ52" s="217"/>
      <c r="BR52" s="217">
        <f t="shared" si="5"/>
        <v>0</v>
      </c>
      <c r="BS52" s="217">
        <f t="shared" si="6"/>
        <v>0</v>
      </c>
      <c r="BT52" s="203"/>
    </row>
    <row r="53" spans="1:72" ht="15.75" customHeight="1" x14ac:dyDescent="0.2">
      <c r="A53" s="218"/>
      <c r="B53" s="219" t="s">
        <v>545</v>
      </c>
      <c r="C53" s="220"/>
      <c r="D53" s="221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>
        <f t="shared" si="4"/>
        <v>0</v>
      </c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>
        <f t="shared" si="5"/>
        <v>0</v>
      </c>
      <c r="BS53" s="222">
        <f t="shared" si="6"/>
        <v>0</v>
      </c>
      <c r="BT53" s="203"/>
    </row>
    <row r="54" spans="1:72" ht="15.75" customHeight="1" x14ac:dyDescent="0.2">
      <c r="A54" s="223"/>
      <c r="B54" s="224" t="s">
        <v>358</v>
      </c>
      <c r="C54" s="225" t="s">
        <v>383</v>
      </c>
      <c r="D54" s="226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7"/>
      <c r="BB54" s="227"/>
      <c r="BC54" s="227"/>
      <c r="BD54" s="227"/>
      <c r="BE54" s="227"/>
      <c r="BF54" s="227">
        <f t="shared" si="4"/>
        <v>0</v>
      </c>
      <c r="BG54" s="227"/>
      <c r="BH54" s="227"/>
      <c r="BI54" s="227"/>
      <c r="BJ54" s="227"/>
      <c r="BK54" s="227"/>
      <c r="BL54" s="227"/>
      <c r="BM54" s="227"/>
      <c r="BN54" s="227"/>
      <c r="BO54" s="227"/>
      <c r="BP54" s="227"/>
      <c r="BQ54" s="227"/>
      <c r="BR54" s="227">
        <f t="shared" si="5"/>
        <v>0</v>
      </c>
      <c r="BS54" s="227">
        <f t="shared" si="6"/>
        <v>0</v>
      </c>
      <c r="BT54" s="203"/>
    </row>
    <row r="55" spans="1:72" ht="15.75" customHeight="1" x14ac:dyDescent="0.2">
      <c r="A55" s="228"/>
      <c r="B55" s="229" t="s">
        <v>359</v>
      </c>
      <c r="C55" s="255" t="s">
        <v>383</v>
      </c>
      <c r="D55" s="231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2"/>
      <c r="BF55" s="232">
        <f t="shared" si="4"/>
        <v>0</v>
      </c>
      <c r="BG55" s="232"/>
      <c r="BH55" s="232"/>
      <c r="BI55" s="232"/>
      <c r="BJ55" s="232"/>
      <c r="BK55" s="232"/>
      <c r="BL55" s="232"/>
      <c r="BM55" s="232"/>
      <c r="BN55" s="232"/>
      <c r="BO55" s="232"/>
      <c r="BP55" s="232"/>
      <c r="BQ55" s="232"/>
      <c r="BR55" s="232">
        <f t="shared" si="5"/>
        <v>0</v>
      </c>
      <c r="BS55" s="232">
        <f t="shared" si="6"/>
        <v>0</v>
      </c>
      <c r="BT55" s="203"/>
    </row>
    <row r="56" spans="1:72" ht="15.75" customHeight="1" x14ac:dyDescent="0.2">
      <c r="A56" s="233"/>
      <c r="B56" s="234" t="s">
        <v>381</v>
      </c>
      <c r="C56" s="235"/>
      <c r="D56" s="236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7"/>
      <c r="X56" s="237"/>
      <c r="Y56" s="237"/>
      <c r="Z56" s="237"/>
      <c r="AA56" s="237"/>
      <c r="AB56" s="237"/>
      <c r="AC56" s="237"/>
      <c r="AD56" s="237"/>
      <c r="AE56" s="237"/>
      <c r="AF56" s="237"/>
      <c r="AG56" s="237"/>
      <c r="AH56" s="237"/>
      <c r="AI56" s="237"/>
      <c r="AJ56" s="237"/>
      <c r="AK56" s="237"/>
      <c r="AL56" s="237"/>
      <c r="AM56" s="237"/>
      <c r="AN56" s="237"/>
      <c r="AO56" s="237"/>
      <c r="AP56" s="237"/>
      <c r="AQ56" s="237"/>
      <c r="AR56" s="237"/>
      <c r="AS56" s="237"/>
      <c r="AT56" s="237"/>
      <c r="AU56" s="237"/>
      <c r="AV56" s="237"/>
      <c r="AW56" s="237"/>
      <c r="AX56" s="237"/>
      <c r="AY56" s="237"/>
      <c r="AZ56" s="237"/>
      <c r="BA56" s="237"/>
      <c r="BB56" s="237"/>
      <c r="BC56" s="237"/>
      <c r="BD56" s="237"/>
      <c r="BE56" s="237"/>
      <c r="BF56" s="237">
        <f t="shared" si="4"/>
        <v>0</v>
      </c>
      <c r="BG56" s="237"/>
      <c r="BH56" s="237"/>
      <c r="BI56" s="237"/>
      <c r="BJ56" s="237"/>
      <c r="BK56" s="237"/>
      <c r="BL56" s="237"/>
      <c r="BM56" s="237"/>
      <c r="BN56" s="237"/>
      <c r="BO56" s="237"/>
      <c r="BP56" s="237"/>
      <c r="BQ56" s="237"/>
      <c r="BR56" s="237">
        <f t="shared" si="5"/>
        <v>0</v>
      </c>
      <c r="BS56" s="237">
        <f t="shared" si="6"/>
        <v>0</v>
      </c>
      <c r="BT56" s="203"/>
    </row>
    <row r="57" spans="1:72" ht="15.75" customHeight="1" x14ac:dyDescent="0.2">
      <c r="A57" s="238"/>
      <c r="B57" s="239" t="s">
        <v>363</v>
      </c>
      <c r="C57" s="240" t="s">
        <v>383</v>
      </c>
      <c r="D57" s="241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  <c r="AJ57" s="242"/>
      <c r="AK57" s="242"/>
      <c r="AL57" s="242"/>
      <c r="AM57" s="242"/>
      <c r="AN57" s="242"/>
      <c r="AO57" s="242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  <c r="BD57" s="242"/>
      <c r="BE57" s="242"/>
      <c r="BF57" s="242">
        <f t="shared" si="4"/>
        <v>0</v>
      </c>
      <c r="BG57" s="242"/>
      <c r="BH57" s="242"/>
      <c r="BI57" s="242"/>
      <c r="BJ57" s="242"/>
      <c r="BK57" s="242"/>
      <c r="BL57" s="242"/>
      <c r="BM57" s="242"/>
      <c r="BN57" s="242"/>
      <c r="BO57" s="242"/>
      <c r="BP57" s="242"/>
      <c r="BQ57" s="242"/>
      <c r="BR57" s="242">
        <f t="shared" si="5"/>
        <v>0</v>
      </c>
      <c r="BS57" s="242">
        <f t="shared" si="6"/>
        <v>0</v>
      </c>
      <c r="BT57" s="203"/>
    </row>
    <row r="58" spans="1:72" ht="15.75" customHeight="1" x14ac:dyDescent="0.2">
      <c r="A58" s="243"/>
      <c r="B58" s="244" t="s">
        <v>365</v>
      </c>
      <c r="C58" s="245"/>
      <c r="D58" s="246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>
        <f t="shared" si="4"/>
        <v>0</v>
      </c>
      <c r="BG58" s="247"/>
      <c r="BH58" s="247"/>
      <c r="BI58" s="247"/>
      <c r="BJ58" s="247"/>
      <c r="BK58" s="247"/>
      <c r="BL58" s="247"/>
      <c r="BM58" s="247"/>
      <c r="BN58" s="247"/>
      <c r="BO58" s="247"/>
      <c r="BP58" s="247"/>
      <c r="BQ58" s="247"/>
      <c r="BR58" s="247">
        <f t="shared" si="5"/>
        <v>0</v>
      </c>
      <c r="BS58" s="247">
        <f t="shared" si="6"/>
        <v>0</v>
      </c>
      <c r="BT58" s="203"/>
    </row>
    <row r="59" spans="1:72" ht="15.75" customHeight="1" x14ac:dyDescent="0.2">
      <c r="A59" s="330"/>
      <c r="B59" s="323"/>
      <c r="C59" s="324"/>
      <c r="D59" s="325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6"/>
      <c r="W59" s="326"/>
      <c r="X59" s="326"/>
      <c r="Y59" s="326"/>
      <c r="Z59" s="326"/>
      <c r="AA59" s="326"/>
      <c r="AB59" s="326"/>
      <c r="AC59" s="326"/>
      <c r="AD59" s="326"/>
      <c r="AE59" s="326"/>
      <c r="AF59" s="326"/>
      <c r="AG59" s="326"/>
      <c r="AH59" s="326"/>
      <c r="AI59" s="326"/>
      <c r="AJ59" s="326"/>
      <c r="AK59" s="326"/>
      <c r="AL59" s="326"/>
      <c r="AM59" s="326"/>
      <c r="AN59" s="326"/>
      <c r="AO59" s="326"/>
      <c r="AP59" s="326"/>
      <c r="AQ59" s="326"/>
      <c r="AR59" s="326"/>
      <c r="AS59" s="326"/>
      <c r="AT59" s="326"/>
      <c r="AU59" s="326"/>
      <c r="AV59" s="326"/>
      <c r="AW59" s="326"/>
      <c r="AX59" s="326"/>
      <c r="AY59" s="326"/>
      <c r="AZ59" s="326"/>
      <c r="BA59" s="326"/>
      <c r="BB59" s="326"/>
      <c r="BC59" s="326"/>
      <c r="BD59" s="326"/>
      <c r="BE59" s="326"/>
      <c r="BF59" s="326">
        <f t="shared" si="4"/>
        <v>0</v>
      </c>
      <c r="BG59" s="326"/>
      <c r="BH59" s="326"/>
      <c r="BI59" s="326"/>
      <c r="BJ59" s="326"/>
      <c r="BK59" s="326"/>
      <c r="BL59" s="326"/>
      <c r="BM59" s="326"/>
      <c r="BN59" s="326"/>
      <c r="BO59" s="326"/>
      <c r="BP59" s="326"/>
      <c r="BQ59" s="326"/>
      <c r="BR59" s="326">
        <f t="shared" si="5"/>
        <v>0</v>
      </c>
      <c r="BS59" s="326">
        <f t="shared" si="6"/>
        <v>0</v>
      </c>
      <c r="BT59" s="203">
        <f>SUM(BS60:BS67)</f>
        <v>0</v>
      </c>
    </row>
    <row r="60" spans="1:72" ht="15.75" customHeight="1" x14ac:dyDescent="0.2">
      <c r="A60" s="208"/>
      <c r="B60" s="209" t="s">
        <v>354</v>
      </c>
      <c r="C60" s="253" t="s">
        <v>552</v>
      </c>
      <c r="D60" s="211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O60" s="212"/>
      <c r="AP60" s="212"/>
      <c r="AQ60" s="212"/>
      <c r="AR60" s="212"/>
      <c r="AS60" s="212"/>
      <c r="AT60" s="212"/>
      <c r="AU60" s="212"/>
      <c r="AV60" s="212"/>
      <c r="AW60" s="212"/>
      <c r="AX60" s="212"/>
      <c r="AY60" s="212"/>
      <c r="AZ60" s="212"/>
      <c r="BA60" s="212"/>
      <c r="BB60" s="212"/>
      <c r="BC60" s="212"/>
      <c r="BD60" s="212"/>
      <c r="BE60" s="212"/>
      <c r="BF60" s="212">
        <f t="shared" si="4"/>
        <v>0</v>
      </c>
      <c r="BG60" s="212"/>
      <c r="BH60" s="212"/>
      <c r="BI60" s="212"/>
      <c r="BJ60" s="212"/>
      <c r="BK60" s="212"/>
      <c r="BL60" s="212"/>
      <c r="BM60" s="212"/>
      <c r="BN60" s="212"/>
      <c r="BO60" s="212"/>
      <c r="BP60" s="212"/>
      <c r="BQ60" s="212"/>
      <c r="BR60" s="212">
        <f t="shared" si="5"/>
        <v>0</v>
      </c>
      <c r="BS60" s="212">
        <f t="shared" si="6"/>
        <v>0</v>
      </c>
      <c r="BT60" s="203"/>
    </row>
    <row r="61" spans="1:72" ht="15.75" customHeight="1" x14ac:dyDescent="0.2">
      <c r="A61" s="213"/>
      <c r="B61" s="214" t="s">
        <v>376</v>
      </c>
      <c r="C61" s="248"/>
      <c r="D61" s="216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7"/>
      <c r="AT61" s="217"/>
      <c r="AU61" s="217"/>
      <c r="AV61" s="217"/>
      <c r="AW61" s="217"/>
      <c r="AX61" s="217"/>
      <c r="AY61" s="217"/>
      <c r="AZ61" s="217"/>
      <c r="BA61" s="217"/>
      <c r="BB61" s="217"/>
      <c r="BC61" s="217"/>
      <c r="BD61" s="217"/>
      <c r="BE61" s="217"/>
      <c r="BF61" s="217">
        <f t="shared" si="4"/>
        <v>0</v>
      </c>
      <c r="BG61" s="217"/>
      <c r="BH61" s="217"/>
      <c r="BI61" s="217"/>
      <c r="BJ61" s="217"/>
      <c r="BK61" s="217"/>
      <c r="BL61" s="217"/>
      <c r="BM61" s="217"/>
      <c r="BN61" s="217"/>
      <c r="BO61" s="217"/>
      <c r="BP61" s="217"/>
      <c r="BQ61" s="217"/>
      <c r="BR61" s="217">
        <f t="shared" si="5"/>
        <v>0</v>
      </c>
      <c r="BS61" s="217">
        <f t="shared" si="6"/>
        <v>0</v>
      </c>
      <c r="BT61" s="203"/>
    </row>
    <row r="62" spans="1:72" ht="15.75" customHeight="1" x14ac:dyDescent="0.2">
      <c r="A62" s="218"/>
      <c r="B62" s="219" t="s">
        <v>545</v>
      </c>
      <c r="C62" s="220"/>
      <c r="D62" s="221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2"/>
      <c r="BB62" s="222"/>
      <c r="BC62" s="222"/>
      <c r="BD62" s="222"/>
      <c r="BE62" s="222"/>
      <c r="BF62" s="222">
        <f t="shared" si="4"/>
        <v>0</v>
      </c>
      <c r="BG62" s="222"/>
      <c r="BH62" s="222"/>
      <c r="BI62" s="222"/>
      <c r="BJ62" s="222"/>
      <c r="BK62" s="222"/>
      <c r="BL62" s="222"/>
      <c r="BM62" s="222"/>
      <c r="BN62" s="222"/>
      <c r="BO62" s="222"/>
      <c r="BP62" s="222"/>
      <c r="BQ62" s="222"/>
      <c r="BR62" s="222">
        <f t="shared" si="5"/>
        <v>0</v>
      </c>
      <c r="BS62" s="222">
        <f t="shared" si="6"/>
        <v>0</v>
      </c>
      <c r="BT62" s="203"/>
    </row>
    <row r="63" spans="1:72" ht="15.75" customHeight="1" x14ac:dyDescent="0.2">
      <c r="A63" s="223"/>
      <c r="B63" s="224" t="s">
        <v>358</v>
      </c>
      <c r="C63" s="225"/>
      <c r="D63" s="226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27"/>
      <c r="AW63" s="227"/>
      <c r="AX63" s="227"/>
      <c r="AY63" s="227"/>
      <c r="AZ63" s="227"/>
      <c r="BA63" s="227"/>
      <c r="BB63" s="227"/>
      <c r="BC63" s="227"/>
      <c r="BD63" s="227"/>
      <c r="BE63" s="227"/>
      <c r="BF63" s="227">
        <f t="shared" si="4"/>
        <v>0</v>
      </c>
      <c r="BG63" s="227"/>
      <c r="BH63" s="227"/>
      <c r="BI63" s="227"/>
      <c r="BJ63" s="227"/>
      <c r="BK63" s="227"/>
      <c r="BL63" s="227"/>
      <c r="BM63" s="227"/>
      <c r="BN63" s="227"/>
      <c r="BO63" s="227"/>
      <c r="BP63" s="227"/>
      <c r="BQ63" s="227"/>
      <c r="BR63" s="227">
        <f t="shared" si="5"/>
        <v>0</v>
      </c>
      <c r="BS63" s="227">
        <f t="shared" si="6"/>
        <v>0</v>
      </c>
      <c r="BT63" s="203"/>
    </row>
    <row r="64" spans="1:72" ht="15.75" customHeight="1" x14ac:dyDescent="0.2">
      <c r="A64" s="228"/>
      <c r="B64" s="229" t="s">
        <v>359</v>
      </c>
      <c r="C64" s="255" t="s">
        <v>383</v>
      </c>
      <c r="D64" s="231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  <c r="BE64" s="232"/>
      <c r="BF64" s="232">
        <f t="shared" si="4"/>
        <v>0</v>
      </c>
      <c r="BG64" s="232"/>
      <c r="BH64" s="232"/>
      <c r="BI64" s="232"/>
      <c r="BJ64" s="232"/>
      <c r="BK64" s="232"/>
      <c r="BL64" s="232"/>
      <c r="BM64" s="232"/>
      <c r="BN64" s="232"/>
      <c r="BO64" s="232"/>
      <c r="BP64" s="232"/>
      <c r="BQ64" s="232"/>
      <c r="BR64" s="232">
        <f t="shared" si="5"/>
        <v>0</v>
      </c>
      <c r="BS64" s="232">
        <f t="shared" si="6"/>
        <v>0</v>
      </c>
      <c r="BT64" s="203"/>
    </row>
    <row r="65" spans="1:72" x14ac:dyDescent="0.2">
      <c r="A65" s="233"/>
      <c r="B65" s="234" t="s">
        <v>381</v>
      </c>
      <c r="C65" s="235" t="s">
        <v>383</v>
      </c>
      <c r="D65" s="236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  <c r="U65" s="237"/>
      <c r="V65" s="237"/>
      <c r="W65" s="237"/>
      <c r="X65" s="237"/>
      <c r="Y65" s="237"/>
      <c r="Z65" s="237"/>
      <c r="AA65" s="237"/>
      <c r="AB65" s="237"/>
      <c r="AC65" s="237"/>
      <c r="AD65" s="237"/>
      <c r="AE65" s="237"/>
      <c r="AF65" s="237"/>
      <c r="AG65" s="237"/>
      <c r="AH65" s="237"/>
      <c r="AI65" s="237"/>
      <c r="AJ65" s="237"/>
      <c r="AK65" s="237"/>
      <c r="AL65" s="237"/>
      <c r="AM65" s="237"/>
      <c r="AN65" s="237"/>
      <c r="AO65" s="237"/>
      <c r="AP65" s="237"/>
      <c r="AQ65" s="237"/>
      <c r="AR65" s="237"/>
      <c r="AS65" s="237"/>
      <c r="AT65" s="237"/>
      <c r="AU65" s="237"/>
      <c r="AV65" s="237"/>
      <c r="AW65" s="237"/>
      <c r="AX65" s="237"/>
      <c r="AY65" s="237"/>
      <c r="AZ65" s="237"/>
      <c r="BA65" s="237"/>
      <c r="BB65" s="237"/>
      <c r="BC65" s="237"/>
      <c r="BD65" s="237"/>
      <c r="BE65" s="237"/>
      <c r="BF65" s="237">
        <f t="shared" si="4"/>
        <v>0</v>
      </c>
      <c r="BG65" s="237"/>
      <c r="BH65" s="237"/>
      <c r="BI65" s="237"/>
      <c r="BJ65" s="237"/>
      <c r="BK65" s="237"/>
      <c r="BL65" s="237"/>
      <c r="BM65" s="237"/>
      <c r="BN65" s="237"/>
      <c r="BO65" s="237"/>
      <c r="BP65" s="237"/>
      <c r="BQ65" s="237"/>
      <c r="BR65" s="237">
        <f t="shared" si="5"/>
        <v>0</v>
      </c>
      <c r="BS65" s="237">
        <f t="shared" si="6"/>
        <v>0</v>
      </c>
      <c r="BT65" s="203"/>
    </row>
    <row r="66" spans="1:72" ht="15.75" customHeight="1" x14ac:dyDescent="0.2">
      <c r="A66" s="238"/>
      <c r="B66" s="239" t="s">
        <v>363</v>
      </c>
      <c r="C66" s="240" t="s">
        <v>383</v>
      </c>
      <c r="D66" s="241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242"/>
      <c r="AH66" s="242"/>
      <c r="AI66" s="242"/>
      <c r="AJ66" s="242"/>
      <c r="AK66" s="242"/>
      <c r="AL66" s="242"/>
      <c r="AM66" s="242"/>
      <c r="AN66" s="242"/>
      <c r="AO66" s="242"/>
      <c r="AP66" s="242"/>
      <c r="AQ66" s="242"/>
      <c r="AR66" s="242"/>
      <c r="AS66" s="242"/>
      <c r="AT66" s="242"/>
      <c r="AU66" s="242"/>
      <c r="AV66" s="242"/>
      <c r="AW66" s="242"/>
      <c r="AX66" s="242"/>
      <c r="AY66" s="242"/>
      <c r="AZ66" s="242"/>
      <c r="BA66" s="242"/>
      <c r="BB66" s="242"/>
      <c r="BC66" s="242"/>
      <c r="BD66" s="242"/>
      <c r="BE66" s="242"/>
      <c r="BF66" s="242">
        <f t="shared" si="4"/>
        <v>0</v>
      </c>
      <c r="BG66" s="242"/>
      <c r="BH66" s="242"/>
      <c r="BI66" s="242"/>
      <c r="BJ66" s="242"/>
      <c r="BK66" s="242"/>
      <c r="BL66" s="242"/>
      <c r="BM66" s="242"/>
      <c r="BN66" s="242"/>
      <c r="BO66" s="242"/>
      <c r="BP66" s="242"/>
      <c r="BQ66" s="242"/>
      <c r="BR66" s="242">
        <f t="shared" si="5"/>
        <v>0</v>
      </c>
      <c r="BS66" s="242">
        <f t="shared" si="6"/>
        <v>0</v>
      </c>
      <c r="BT66" s="203"/>
    </row>
    <row r="67" spans="1:72" ht="15.75" customHeight="1" x14ac:dyDescent="0.2">
      <c r="A67" s="243"/>
      <c r="B67" s="244" t="s">
        <v>365</v>
      </c>
      <c r="C67" s="245" t="s">
        <v>383</v>
      </c>
      <c r="D67" s="246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>
        <f t="shared" si="4"/>
        <v>0</v>
      </c>
      <c r="BG67" s="247"/>
      <c r="BH67" s="247"/>
      <c r="BI67" s="247"/>
      <c r="BJ67" s="247"/>
      <c r="BK67" s="247"/>
      <c r="BL67" s="247"/>
      <c r="BM67" s="247"/>
      <c r="BN67" s="247"/>
      <c r="BO67" s="247"/>
      <c r="BP67" s="247"/>
      <c r="BQ67" s="247"/>
      <c r="BR67" s="247">
        <f t="shared" si="5"/>
        <v>0</v>
      </c>
      <c r="BS67" s="247">
        <f t="shared" si="6"/>
        <v>0</v>
      </c>
      <c r="BT67" s="203"/>
    </row>
    <row r="68" spans="1:72" ht="15.75" customHeight="1" x14ac:dyDescent="0.2">
      <c r="A68" s="330"/>
      <c r="B68" s="323"/>
      <c r="C68" s="324"/>
      <c r="D68" s="325"/>
      <c r="E68" s="326"/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  <c r="AG68" s="326"/>
      <c r="AH68" s="326"/>
      <c r="AI68" s="326"/>
      <c r="AJ68" s="326"/>
      <c r="AK68" s="326"/>
      <c r="AL68" s="326"/>
      <c r="AM68" s="326"/>
      <c r="AN68" s="326"/>
      <c r="AO68" s="326"/>
      <c r="AP68" s="326"/>
      <c r="AQ68" s="326"/>
      <c r="AR68" s="326"/>
      <c r="AS68" s="326"/>
      <c r="AT68" s="326"/>
      <c r="AU68" s="326"/>
      <c r="AV68" s="326"/>
      <c r="AW68" s="326"/>
      <c r="AX68" s="326"/>
      <c r="AY68" s="326"/>
      <c r="AZ68" s="326"/>
      <c r="BA68" s="326"/>
      <c r="BB68" s="326"/>
      <c r="BC68" s="326"/>
      <c r="BD68" s="326"/>
      <c r="BE68" s="326"/>
      <c r="BF68" s="326">
        <f t="shared" si="4"/>
        <v>0</v>
      </c>
      <c r="BG68" s="326"/>
      <c r="BH68" s="326"/>
      <c r="BI68" s="326"/>
      <c r="BJ68" s="326"/>
      <c r="BK68" s="326"/>
      <c r="BL68" s="326"/>
      <c r="BM68" s="326"/>
      <c r="BN68" s="326"/>
      <c r="BO68" s="326"/>
      <c r="BP68" s="326"/>
      <c r="BQ68" s="326"/>
      <c r="BR68" s="326">
        <f t="shared" si="5"/>
        <v>0</v>
      </c>
      <c r="BS68" s="326">
        <f t="shared" si="6"/>
        <v>0</v>
      </c>
      <c r="BT68" s="203">
        <f>SUM(BS69:BS76)</f>
        <v>0</v>
      </c>
    </row>
    <row r="69" spans="1:72" ht="15.75" customHeight="1" x14ac:dyDescent="0.2">
      <c r="A69" s="208"/>
      <c r="B69" s="209" t="s">
        <v>354</v>
      </c>
      <c r="C69" s="253" t="s">
        <v>383</v>
      </c>
      <c r="D69" s="211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12"/>
      <c r="AS69" s="212"/>
      <c r="AT69" s="212"/>
      <c r="AU69" s="212"/>
      <c r="AV69" s="212"/>
      <c r="AW69" s="212"/>
      <c r="AX69" s="212"/>
      <c r="AY69" s="212"/>
      <c r="AZ69" s="212"/>
      <c r="BA69" s="212"/>
      <c r="BB69" s="212"/>
      <c r="BC69" s="212"/>
      <c r="BD69" s="212"/>
      <c r="BE69" s="212"/>
      <c r="BF69" s="212">
        <f t="shared" si="4"/>
        <v>0</v>
      </c>
      <c r="BG69" s="212"/>
      <c r="BH69" s="212"/>
      <c r="BI69" s="212"/>
      <c r="BJ69" s="212"/>
      <c r="BK69" s="212"/>
      <c r="BL69" s="212"/>
      <c r="BM69" s="212"/>
      <c r="BN69" s="212"/>
      <c r="BO69" s="212"/>
      <c r="BP69" s="212"/>
      <c r="BQ69" s="212"/>
      <c r="BR69" s="212">
        <f t="shared" si="5"/>
        <v>0</v>
      </c>
      <c r="BS69" s="212">
        <f t="shared" si="6"/>
        <v>0</v>
      </c>
      <c r="BT69" s="203"/>
    </row>
    <row r="70" spans="1:72" ht="15.75" customHeight="1" x14ac:dyDescent="0.2">
      <c r="A70" s="213"/>
      <c r="B70" s="214" t="s">
        <v>553</v>
      </c>
      <c r="C70" s="248" t="s">
        <v>383</v>
      </c>
      <c r="D70" s="216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  <c r="AE70" s="217"/>
      <c r="AF70" s="217"/>
      <c r="AG70" s="217"/>
      <c r="AH70" s="217"/>
      <c r="AI70" s="217"/>
      <c r="AJ70" s="217"/>
      <c r="AK70" s="217"/>
      <c r="AL70" s="217"/>
      <c r="AM70" s="217"/>
      <c r="AN70" s="217"/>
      <c r="AO70" s="217"/>
      <c r="AP70" s="217"/>
      <c r="AQ70" s="217"/>
      <c r="AR70" s="217"/>
      <c r="AS70" s="217"/>
      <c r="AT70" s="217"/>
      <c r="AU70" s="217"/>
      <c r="AV70" s="217"/>
      <c r="AW70" s="217"/>
      <c r="AX70" s="217"/>
      <c r="AY70" s="217"/>
      <c r="AZ70" s="217"/>
      <c r="BA70" s="217"/>
      <c r="BB70" s="217"/>
      <c r="BC70" s="217"/>
      <c r="BD70" s="217"/>
      <c r="BE70" s="217"/>
      <c r="BF70" s="217">
        <f t="shared" si="4"/>
        <v>0</v>
      </c>
      <c r="BG70" s="217"/>
      <c r="BH70" s="217"/>
      <c r="BI70" s="217"/>
      <c r="BJ70" s="217"/>
      <c r="BK70" s="217"/>
      <c r="BL70" s="217"/>
      <c r="BM70" s="217"/>
      <c r="BN70" s="217"/>
      <c r="BO70" s="217"/>
      <c r="BP70" s="217"/>
      <c r="BQ70" s="217"/>
      <c r="BR70" s="217">
        <f t="shared" si="5"/>
        <v>0</v>
      </c>
      <c r="BS70" s="217">
        <f t="shared" si="6"/>
        <v>0</v>
      </c>
      <c r="BT70" s="203"/>
    </row>
    <row r="71" spans="1:72" ht="15.75" customHeight="1" x14ac:dyDescent="0.2">
      <c r="A71" s="218"/>
      <c r="B71" s="219" t="s">
        <v>357</v>
      </c>
      <c r="C71" s="220"/>
      <c r="D71" s="221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2"/>
      <c r="AX71" s="222"/>
      <c r="AY71" s="222"/>
      <c r="AZ71" s="222"/>
      <c r="BA71" s="222"/>
      <c r="BB71" s="222"/>
      <c r="BC71" s="222"/>
      <c r="BD71" s="222"/>
      <c r="BE71" s="222"/>
      <c r="BF71" s="222">
        <f t="shared" si="4"/>
        <v>0</v>
      </c>
      <c r="BG71" s="222"/>
      <c r="BH71" s="222"/>
      <c r="BI71" s="222"/>
      <c r="BJ71" s="222"/>
      <c r="BK71" s="222"/>
      <c r="BL71" s="222"/>
      <c r="BM71" s="222"/>
      <c r="BN71" s="222"/>
      <c r="BO71" s="222"/>
      <c r="BP71" s="222"/>
      <c r="BQ71" s="222"/>
      <c r="BR71" s="222">
        <f t="shared" si="5"/>
        <v>0</v>
      </c>
      <c r="BS71" s="222">
        <f t="shared" si="6"/>
        <v>0</v>
      </c>
      <c r="BT71" s="203"/>
    </row>
    <row r="72" spans="1:72" ht="15.75" customHeight="1" x14ac:dyDescent="0.2">
      <c r="A72" s="223"/>
      <c r="B72" s="224" t="s">
        <v>358</v>
      </c>
      <c r="C72" s="225"/>
      <c r="D72" s="226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  <c r="AB72" s="227"/>
      <c r="AC72" s="227"/>
      <c r="AD72" s="227"/>
      <c r="AE72" s="227"/>
      <c r="AF72" s="227"/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7"/>
      <c r="AT72" s="227"/>
      <c r="AU72" s="227"/>
      <c r="AV72" s="227"/>
      <c r="AW72" s="227"/>
      <c r="AX72" s="227"/>
      <c r="AY72" s="227"/>
      <c r="AZ72" s="227"/>
      <c r="BA72" s="227"/>
      <c r="BB72" s="227"/>
      <c r="BC72" s="227"/>
      <c r="BD72" s="227"/>
      <c r="BE72" s="227"/>
      <c r="BF72" s="227">
        <f t="shared" si="4"/>
        <v>0</v>
      </c>
      <c r="BG72" s="227"/>
      <c r="BH72" s="227"/>
      <c r="BI72" s="227"/>
      <c r="BJ72" s="227"/>
      <c r="BK72" s="227"/>
      <c r="BL72" s="227"/>
      <c r="BM72" s="227"/>
      <c r="BN72" s="227"/>
      <c r="BO72" s="227"/>
      <c r="BP72" s="227"/>
      <c r="BQ72" s="227"/>
      <c r="BR72" s="227">
        <f t="shared" si="5"/>
        <v>0</v>
      </c>
      <c r="BS72" s="227">
        <f t="shared" si="6"/>
        <v>0</v>
      </c>
      <c r="BT72" s="203"/>
    </row>
    <row r="73" spans="1:72" ht="15.75" customHeight="1" x14ac:dyDescent="0.2">
      <c r="A73" s="228"/>
      <c r="B73" s="229" t="s">
        <v>359</v>
      </c>
      <c r="C73" s="255" t="s">
        <v>383</v>
      </c>
      <c r="D73" s="231"/>
      <c r="E73" s="232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2"/>
      <c r="AX73" s="232"/>
      <c r="AY73" s="232"/>
      <c r="AZ73" s="232"/>
      <c r="BA73" s="232"/>
      <c r="BB73" s="232"/>
      <c r="BC73" s="232"/>
      <c r="BD73" s="232"/>
      <c r="BE73" s="232"/>
      <c r="BF73" s="232">
        <f t="shared" si="4"/>
        <v>0</v>
      </c>
      <c r="BG73" s="232"/>
      <c r="BH73" s="232"/>
      <c r="BI73" s="232"/>
      <c r="BJ73" s="232"/>
      <c r="BK73" s="232"/>
      <c r="BL73" s="232"/>
      <c r="BM73" s="232"/>
      <c r="BN73" s="232"/>
      <c r="BO73" s="232"/>
      <c r="BP73" s="232"/>
      <c r="BQ73" s="232"/>
      <c r="BR73" s="232">
        <f t="shared" si="5"/>
        <v>0</v>
      </c>
      <c r="BS73" s="232">
        <f t="shared" si="6"/>
        <v>0</v>
      </c>
      <c r="BT73" s="203"/>
    </row>
    <row r="74" spans="1:72" ht="15.75" customHeight="1" x14ac:dyDescent="0.2">
      <c r="A74" s="233"/>
      <c r="B74" s="234" t="s">
        <v>381</v>
      </c>
      <c r="C74" s="235" t="s">
        <v>383</v>
      </c>
      <c r="D74" s="236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>
        <f t="shared" si="4"/>
        <v>0</v>
      </c>
      <c r="BG74" s="237"/>
      <c r="BH74" s="237"/>
      <c r="BI74" s="237"/>
      <c r="BJ74" s="237"/>
      <c r="BK74" s="237"/>
      <c r="BL74" s="237"/>
      <c r="BM74" s="237"/>
      <c r="BN74" s="237"/>
      <c r="BO74" s="237"/>
      <c r="BP74" s="237"/>
      <c r="BQ74" s="237"/>
      <c r="BR74" s="237">
        <f t="shared" si="5"/>
        <v>0</v>
      </c>
      <c r="BS74" s="237">
        <f t="shared" si="6"/>
        <v>0</v>
      </c>
      <c r="BT74" s="203"/>
    </row>
    <row r="75" spans="1:72" ht="15.75" customHeight="1" x14ac:dyDescent="0.2">
      <c r="A75" s="238"/>
      <c r="B75" s="239" t="s">
        <v>363</v>
      </c>
      <c r="C75" s="240" t="s">
        <v>383</v>
      </c>
      <c r="D75" s="241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2"/>
      <c r="AB75" s="242"/>
      <c r="AC75" s="242"/>
      <c r="AD75" s="242"/>
      <c r="AE75" s="242"/>
      <c r="AF75" s="242"/>
      <c r="AG75" s="242"/>
      <c r="AH75" s="242"/>
      <c r="AI75" s="242"/>
      <c r="AJ75" s="242"/>
      <c r="AK75" s="242"/>
      <c r="AL75" s="242"/>
      <c r="AM75" s="242"/>
      <c r="AN75" s="242"/>
      <c r="AO75" s="242"/>
      <c r="AP75" s="242"/>
      <c r="AQ75" s="242"/>
      <c r="AR75" s="242"/>
      <c r="AS75" s="242"/>
      <c r="AT75" s="242"/>
      <c r="AU75" s="242"/>
      <c r="AV75" s="242"/>
      <c r="AW75" s="242"/>
      <c r="AX75" s="242"/>
      <c r="AY75" s="242"/>
      <c r="AZ75" s="242"/>
      <c r="BA75" s="242"/>
      <c r="BB75" s="242"/>
      <c r="BC75" s="242"/>
      <c r="BD75" s="242"/>
      <c r="BE75" s="242"/>
      <c r="BF75" s="242">
        <f t="shared" si="4"/>
        <v>0</v>
      </c>
      <c r="BG75" s="242"/>
      <c r="BH75" s="242"/>
      <c r="BI75" s="242"/>
      <c r="BJ75" s="242"/>
      <c r="BK75" s="242"/>
      <c r="BL75" s="242"/>
      <c r="BM75" s="242"/>
      <c r="BN75" s="242"/>
      <c r="BO75" s="242"/>
      <c r="BP75" s="242"/>
      <c r="BQ75" s="242"/>
      <c r="BR75" s="242">
        <f t="shared" si="5"/>
        <v>0</v>
      </c>
      <c r="BS75" s="242">
        <f t="shared" si="6"/>
        <v>0</v>
      </c>
      <c r="BT75" s="203"/>
    </row>
    <row r="76" spans="1:72" ht="15.75" customHeight="1" x14ac:dyDescent="0.2">
      <c r="A76" s="243"/>
      <c r="B76" s="244" t="s">
        <v>365</v>
      </c>
      <c r="C76" s="245" t="s">
        <v>383</v>
      </c>
      <c r="D76" s="246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>
        <f t="shared" si="4"/>
        <v>0</v>
      </c>
      <c r="BG76" s="247"/>
      <c r="BH76" s="247"/>
      <c r="BI76" s="247"/>
      <c r="BJ76" s="247"/>
      <c r="BK76" s="247"/>
      <c r="BL76" s="247"/>
      <c r="BM76" s="247"/>
      <c r="BN76" s="247"/>
      <c r="BO76" s="247"/>
      <c r="BP76" s="247"/>
      <c r="BQ76" s="247"/>
      <c r="BR76" s="247">
        <f t="shared" si="5"/>
        <v>0</v>
      </c>
      <c r="BS76" s="247">
        <f t="shared" si="6"/>
        <v>0</v>
      </c>
      <c r="BT76" s="203"/>
    </row>
    <row r="77" spans="1:72" ht="15" customHeight="1" x14ac:dyDescent="0.2">
      <c r="A77" s="330"/>
      <c r="B77" s="323"/>
      <c r="C77" s="324"/>
      <c r="D77" s="325"/>
      <c r="E77" s="326"/>
      <c r="F77" s="326"/>
      <c r="G77" s="326"/>
      <c r="H77" s="326"/>
      <c r="I77" s="326"/>
      <c r="J77" s="326"/>
      <c r="K77" s="326"/>
      <c r="L77" s="326"/>
      <c r="M77" s="326"/>
      <c r="N77" s="326"/>
      <c r="O77" s="326"/>
      <c r="P77" s="326"/>
      <c r="Q77" s="326"/>
      <c r="R77" s="326"/>
      <c r="S77" s="326"/>
      <c r="T77" s="326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26"/>
      <c r="AH77" s="326"/>
      <c r="AI77" s="326"/>
      <c r="AJ77" s="326"/>
      <c r="AK77" s="326"/>
      <c r="AL77" s="326"/>
      <c r="AM77" s="326"/>
      <c r="AN77" s="326"/>
      <c r="AO77" s="326"/>
      <c r="AP77" s="326"/>
      <c r="AQ77" s="326"/>
      <c r="AR77" s="326"/>
      <c r="AS77" s="326"/>
      <c r="AT77" s="326"/>
      <c r="AU77" s="326"/>
      <c r="AV77" s="326"/>
      <c r="AW77" s="326"/>
      <c r="AX77" s="326"/>
      <c r="AY77" s="326"/>
      <c r="AZ77" s="326"/>
      <c r="BA77" s="326"/>
      <c r="BB77" s="326"/>
      <c r="BC77" s="326"/>
      <c r="BD77" s="326"/>
      <c r="BE77" s="326"/>
      <c r="BF77" s="326">
        <f t="shared" si="4"/>
        <v>0</v>
      </c>
      <c r="BG77" s="326"/>
      <c r="BH77" s="326"/>
      <c r="BI77" s="326"/>
      <c r="BJ77" s="326"/>
      <c r="BK77" s="326"/>
      <c r="BL77" s="326"/>
      <c r="BM77" s="326"/>
      <c r="BN77" s="326"/>
      <c r="BO77" s="326"/>
      <c r="BP77" s="326"/>
      <c r="BQ77" s="326"/>
      <c r="BR77" s="326">
        <f t="shared" si="5"/>
        <v>0</v>
      </c>
      <c r="BS77" s="326">
        <f t="shared" si="6"/>
        <v>0</v>
      </c>
      <c r="BT77" s="203">
        <f>SUM(BS78:BS85)</f>
        <v>395150</v>
      </c>
    </row>
    <row r="78" spans="1:72" ht="15.75" customHeight="1" x14ac:dyDescent="0.2">
      <c r="A78" s="208"/>
      <c r="B78" s="209" t="s">
        <v>554</v>
      </c>
      <c r="C78" s="253" t="s">
        <v>383</v>
      </c>
      <c r="D78" s="211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>
        <f t="shared" si="4"/>
        <v>0</v>
      </c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>
        <f t="shared" si="5"/>
        <v>0</v>
      </c>
      <c r="BS78" s="212">
        <f t="shared" si="6"/>
        <v>0</v>
      </c>
      <c r="BT78" s="203"/>
    </row>
    <row r="79" spans="1:72" ht="76.5" customHeight="1" x14ac:dyDescent="0.2">
      <c r="A79" s="213"/>
      <c r="B79" s="214" t="s">
        <v>555</v>
      </c>
      <c r="C79" s="248" t="s">
        <v>383</v>
      </c>
      <c r="D79" s="216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7">
        <f t="shared" si="4"/>
        <v>0</v>
      </c>
      <c r="BG79" s="217"/>
      <c r="BH79" s="217"/>
      <c r="BI79" s="217"/>
      <c r="BJ79" s="217"/>
      <c r="BK79" s="217"/>
      <c r="BL79" s="217"/>
      <c r="BM79" s="217"/>
      <c r="BN79" s="217"/>
      <c r="BO79" s="217"/>
      <c r="BP79" s="217"/>
      <c r="BQ79" s="217"/>
      <c r="BR79" s="217">
        <f t="shared" si="5"/>
        <v>0</v>
      </c>
      <c r="BS79" s="217">
        <f t="shared" si="6"/>
        <v>0</v>
      </c>
      <c r="BT79" s="203"/>
    </row>
    <row r="80" spans="1:72" ht="51" x14ac:dyDescent="0.2">
      <c r="A80" s="218"/>
      <c r="B80" s="219" t="s">
        <v>556</v>
      </c>
      <c r="C80" s="220" t="s">
        <v>383</v>
      </c>
      <c r="D80" s="221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2"/>
      <c r="AX80" s="222"/>
      <c r="AY80" s="222"/>
      <c r="AZ80" s="222"/>
      <c r="BA80" s="222"/>
      <c r="BB80" s="222"/>
      <c r="BC80" s="222"/>
      <c r="BD80" s="222"/>
      <c r="BE80" s="222"/>
      <c r="BF80" s="222">
        <f t="shared" si="4"/>
        <v>0</v>
      </c>
      <c r="BG80" s="222"/>
      <c r="BH80" s="222"/>
      <c r="BI80" s="222"/>
      <c r="BJ80" s="222"/>
      <c r="BK80" s="222"/>
      <c r="BL80" s="222"/>
      <c r="BM80" s="222"/>
      <c r="BN80" s="222"/>
      <c r="BO80" s="222"/>
      <c r="BP80" s="222"/>
      <c r="BQ80" s="222"/>
      <c r="BR80" s="222">
        <f t="shared" si="5"/>
        <v>0</v>
      </c>
      <c r="BS80" s="222">
        <f t="shared" si="6"/>
        <v>0</v>
      </c>
      <c r="BT80" s="203"/>
    </row>
    <row r="81" spans="1:72" ht="15" customHeight="1" x14ac:dyDescent="0.2">
      <c r="A81" s="223"/>
      <c r="B81" s="224" t="s">
        <v>358</v>
      </c>
      <c r="C81" s="225"/>
      <c r="D81" s="226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27"/>
      <c r="AW81" s="227"/>
      <c r="AX81" s="227"/>
      <c r="AY81" s="227"/>
      <c r="AZ81" s="227"/>
      <c r="BA81" s="227"/>
      <c r="BB81" s="227"/>
      <c r="BC81" s="227"/>
      <c r="BD81" s="227"/>
      <c r="BE81" s="227"/>
      <c r="BF81" s="227">
        <f t="shared" si="4"/>
        <v>0</v>
      </c>
      <c r="BG81" s="227"/>
      <c r="BH81" s="227"/>
      <c r="BI81" s="227"/>
      <c r="BJ81" s="227"/>
      <c r="BK81" s="227"/>
      <c r="BL81" s="227"/>
      <c r="BM81" s="227"/>
      <c r="BN81" s="227"/>
      <c r="BO81" s="227"/>
      <c r="BP81" s="227"/>
      <c r="BQ81" s="227"/>
      <c r="BR81" s="227">
        <f t="shared" si="5"/>
        <v>0</v>
      </c>
      <c r="BS81" s="227">
        <f t="shared" si="6"/>
        <v>0</v>
      </c>
      <c r="BT81" s="203"/>
    </row>
    <row r="82" spans="1:72" ht="285" x14ac:dyDescent="0.2">
      <c r="A82" s="228"/>
      <c r="B82" s="229" t="s">
        <v>359</v>
      </c>
      <c r="C82" s="230" t="s">
        <v>557</v>
      </c>
      <c r="D82" s="231">
        <v>50400</v>
      </c>
      <c r="E82" s="232"/>
      <c r="F82" s="232"/>
      <c r="G82" s="232"/>
      <c r="H82" s="232"/>
      <c r="I82" s="232">
        <f>50000+3750+2000+18000+10000</f>
        <v>83750</v>
      </c>
      <c r="J82" s="232">
        <v>2000</v>
      </c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2"/>
      <c r="AX82" s="232">
        <f>30000+54000+36000+77000+12000+50000</f>
        <v>259000</v>
      </c>
      <c r="AY82" s="232"/>
      <c r="AZ82" s="232"/>
      <c r="BA82" s="232"/>
      <c r="BB82" s="232"/>
      <c r="BC82" s="232"/>
      <c r="BD82" s="232"/>
      <c r="BE82" s="232"/>
      <c r="BF82" s="232">
        <f t="shared" si="4"/>
        <v>395150</v>
      </c>
      <c r="BG82" s="232"/>
      <c r="BH82" s="232"/>
      <c r="BI82" s="232"/>
      <c r="BJ82" s="232"/>
      <c r="BK82" s="232"/>
      <c r="BL82" s="232"/>
      <c r="BM82" s="232"/>
      <c r="BN82" s="232"/>
      <c r="BO82" s="232"/>
      <c r="BP82" s="232"/>
      <c r="BQ82" s="232"/>
      <c r="BR82" s="232">
        <f t="shared" si="5"/>
        <v>0</v>
      </c>
      <c r="BS82" s="232">
        <f t="shared" si="6"/>
        <v>395150</v>
      </c>
      <c r="BT82" s="203"/>
    </row>
    <row r="83" spans="1:72" ht="15" customHeight="1" x14ac:dyDescent="0.2">
      <c r="A83" s="233"/>
      <c r="B83" s="234" t="s">
        <v>381</v>
      </c>
      <c r="C83" s="235"/>
      <c r="D83" s="236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237"/>
      <c r="U83" s="237"/>
      <c r="V83" s="237"/>
      <c r="W83" s="237"/>
      <c r="X83" s="237"/>
      <c r="Y83" s="237"/>
      <c r="Z83" s="237"/>
      <c r="AA83" s="237"/>
      <c r="AB83" s="237"/>
      <c r="AC83" s="237"/>
      <c r="AD83" s="237"/>
      <c r="AE83" s="237"/>
      <c r="AF83" s="237"/>
      <c r="AG83" s="237"/>
      <c r="AH83" s="237"/>
      <c r="AI83" s="237"/>
      <c r="AJ83" s="237"/>
      <c r="AK83" s="237"/>
      <c r="AL83" s="237"/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/>
      <c r="BC83" s="237"/>
      <c r="BD83" s="237"/>
      <c r="BE83" s="237"/>
      <c r="BF83" s="237">
        <f t="shared" si="4"/>
        <v>0</v>
      </c>
      <c r="BG83" s="237"/>
      <c r="BH83" s="237"/>
      <c r="BI83" s="237"/>
      <c r="BJ83" s="237"/>
      <c r="BK83" s="237"/>
      <c r="BL83" s="237"/>
      <c r="BM83" s="237"/>
      <c r="BN83" s="237"/>
      <c r="BO83" s="237"/>
      <c r="BP83" s="237"/>
      <c r="BQ83" s="237"/>
      <c r="BR83" s="237">
        <f t="shared" si="5"/>
        <v>0</v>
      </c>
      <c r="BS83" s="237">
        <f t="shared" si="6"/>
        <v>0</v>
      </c>
      <c r="BT83" s="203"/>
    </row>
    <row r="84" spans="1:72" ht="15" customHeight="1" x14ac:dyDescent="0.2">
      <c r="A84" s="238"/>
      <c r="B84" s="239" t="s">
        <v>363</v>
      </c>
      <c r="C84" s="240"/>
      <c r="D84" s="241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>
        <f t="shared" si="4"/>
        <v>0</v>
      </c>
      <c r="BG84" s="242"/>
      <c r="BH84" s="242"/>
      <c r="BI84" s="242"/>
      <c r="BJ84" s="242"/>
      <c r="BK84" s="242"/>
      <c r="BL84" s="242"/>
      <c r="BM84" s="242"/>
      <c r="BN84" s="242"/>
      <c r="BO84" s="242"/>
      <c r="BP84" s="242"/>
      <c r="BQ84" s="242"/>
      <c r="BR84" s="242">
        <f t="shared" si="5"/>
        <v>0</v>
      </c>
      <c r="BS84" s="242">
        <f t="shared" si="6"/>
        <v>0</v>
      </c>
      <c r="BT84" s="203"/>
    </row>
    <row r="85" spans="1:72" ht="15" customHeight="1" x14ac:dyDescent="0.2">
      <c r="A85" s="243"/>
      <c r="B85" s="244" t="s">
        <v>365</v>
      </c>
      <c r="C85" s="245"/>
      <c r="D85" s="246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>
        <f t="shared" si="4"/>
        <v>0</v>
      </c>
      <c r="BG85" s="247"/>
      <c r="BH85" s="247"/>
      <c r="BI85" s="247"/>
      <c r="BJ85" s="247"/>
      <c r="BK85" s="247"/>
      <c r="BL85" s="247"/>
      <c r="BM85" s="247"/>
      <c r="BN85" s="247"/>
      <c r="BO85" s="247"/>
      <c r="BP85" s="247"/>
      <c r="BQ85" s="247"/>
      <c r="BR85" s="247">
        <f t="shared" si="5"/>
        <v>0</v>
      </c>
      <c r="BS85" s="247">
        <f t="shared" si="6"/>
        <v>0</v>
      </c>
      <c r="BT85" s="203"/>
    </row>
    <row r="86" spans="1:72" ht="88.5" customHeight="1" x14ac:dyDescent="0.2">
      <c r="A86" s="197" t="s">
        <v>349</v>
      </c>
      <c r="B86" s="198" t="s">
        <v>352</v>
      </c>
      <c r="C86" s="207" t="s">
        <v>353</v>
      </c>
      <c r="D86" s="200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/>
      <c r="AO86" s="201"/>
      <c r="AP86" s="201"/>
      <c r="AQ86" s="201"/>
      <c r="AR86" s="201"/>
      <c r="AS86" s="201"/>
      <c r="AT86" s="201"/>
      <c r="AU86" s="201"/>
      <c r="AV86" s="201"/>
      <c r="AW86" s="201"/>
      <c r="AX86" s="201"/>
      <c r="AY86" s="201"/>
      <c r="AZ86" s="201"/>
      <c r="BA86" s="201"/>
      <c r="BB86" s="201"/>
      <c r="BC86" s="201"/>
      <c r="BD86" s="201"/>
      <c r="BE86" s="201">
        <v>280000</v>
      </c>
      <c r="BF86" s="201">
        <f t="shared" si="4"/>
        <v>280000</v>
      </c>
      <c r="BG86" s="201"/>
      <c r="BH86" s="201"/>
      <c r="BI86" s="201"/>
      <c r="BJ86" s="201"/>
      <c r="BK86" s="201"/>
      <c r="BL86" s="201"/>
      <c r="BM86" s="201"/>
      <c r="BN86" s="201"/>
      <c r="BO86" s="201"/>
      <c r="BP86" s="201"/>
      <c r="BQ86" s="201"/>
      <c r="BR86" s="201">
        <f t="shared" si="5"/>
        <v>0</v>
      </c>
      <c r="BS86" s="201">
        <f t="shared" si="6"/>
        <v>280000</v>
      </c>
      <c r="BT86" s="203">
        <f>SUM(BS86:BS94)</f>
        <v>375000</v>
      </c>
    </row>
    <row r="87" spans="1:72" ht="30" x14ac:dyDescent="0.2">
      <c r="A87" s="208"/>
      <c r="B87" s="209" t="s">
        <v>354</v>
      </c>
      <c r="C87" s="210" t="s">
        <v>355</v>
      </c>
      <c r="D87" s="211"/>
      <c r="E87" s="212"/>
      <c r="F87" s="212"/>
      <c r="G87" s="212"/>
      <c r="H87" s="212"/>
      <c r="I87" s="212"/>
      <c r="J87" s="212"/>
      <c r="K87" s="212"/>
      <c r="L87" s="212"/>
      <c r="M87" s="212"/>
      <c r="N87" s="212"/>
      <c r="O87" s="212"/>
      <c r="P87" s="212"/>
      <c r="Q87" s="212"/>
      <c r="R87" s="212"/>
      <c r="S87" s="212"/>
      <c r="T87" s="212"/>
      <c r="U87" s="212"/>
      <c r="V87" s="212"/>
      <c r="W87" s="212"/>
      <c r="X87" s="212"/>
      <c r="Y87" s="212"/>
      <c r="Z87" s="212"/>
      <c r="AA87" s="212"/>
      <c r="AB87" s="212"/>
      <c r="AC87" s="212"/>
      <c r="AD87" s="212"/>
      <c r="AE87" s="212"/>
      <c r="AF87" s="212"/>
      <c r="AG87" s="212"/>
      <c r="AH87" s="212"/>
      <c r="AI87" s="212"/>
      <c r="AJ87" s="212"/>
      <c r="AK87" s="212"/>
      <c r="AL87" s="212"/>
      <c r="AM87" s="212"/>
      <c r="AN87" s="212"/>
      <c r="AO87" s="212"/>
      <c r="AP87" s="212"/>
      <c r="AQ87" s="212"/>
      <c r="AR87" s="212"/>
      <c r="AS87" s="212"/>
      <c r="AT87" s="212"/>
      <c r="AU87" s="212"/>
      <c r="AV87" s="212"/>
      <c r="AW87" s="212">
        <v>20000</v>
      </c>
      <c r="AX87" s="212"/>
      <c r="AY87" s="212"/>
      <c r="AZ87" s="212"/>
      <c r="BA87" s="212"/>
      <c r="BB87" s="212"/>
      <c r="BC87" s="212"/>
      <c r="BD87" s="212"/>
      <c r="BE87" s="212"/>
      <c r="BF87" s="212">
        <f t="shared" si="4"/>
        <v>20000</v>
      </c>
      <c r="BG87" s="212"/>
      <c r="BH87" s="212"/>
      <c r="BI87" s="212"/>
      <c r="BJ87" s="212"/>
      <c r="BK87" s="212"/>
      <c r="BL87" s="212"/>
      <c r="BM87" s="212"/>
      <c r="BN87" s="212"/>
      <c r="BO87" s="212"/>
      <c r="BP87" s="212"/>
      <c r="BQ87" s="212"/>
      <c r="BR87" s="212">
        <f t="shared" si="5"/>
        <v>0</v>
      </c>
      <c r="BS87" s="212">
        <f t="shared" si="6"/>
        <v>20000</v>
      </c>
      <c r="BT87" s="203"/>
    </row>
    <row r="88" spans="1:72" ht="100.5" customHeight="1" x14ac:dyDescent="0.2">
      <c r="A88" s="213"/>
      <c r="B88" s="214" t="s">
        <v>558</v>
      </c>
      <c r="C88" s="215"/>
      <c r="D88" s="216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  <c r="AA88" s="217"/>
      <c r="AB88" s="217"/>
      <c r="AC88" s="217"/>
      <c r="AD88" s="217"/>
      <c r="AE88" s="217"/>
      <c r="AF88" s="217"/>
      <c r="AG88" s="217"/>
      <c r="AH88" s="217"/>
      <c r="AI88" s="217"/>
      <c r="AJ88" s="217"/>
      <c r="AK88" s="217"/>
      <c r="AL88" s="217"/>
      <c r="AM88" s="217"/>
      <c r="AN88" s="217"/>
      <c r="AO88" s="217"/>
      <c r="AP88" s="217"/>
      <c r="AQ88" s="217"/>
      <c r="AR88" s="217"/>
      <c r="AS88" s="217"/>
      <c r="AT88" s="217"/>
      <c r="AU88" s="217"/>
      <c r="AV88" s="217"/>
      <c r="AW88" s="217"/>
      <c r="AX88" s="217"/>
      <c r="AY88" s="217"/>
      <c r="AZ88" s="217"/>
      <c r="BA88" s="217"/>
      <c r="BB88" s="217"/>
      <c r="BC88" s="217"/>
      <c r="BD88" s="217"/>
      <c r="BE88" s="217"/>
      <c r="BF88" s="217">
        <f t="shared" si="4"/>
        <v>0</v>
      </c>
      <c r="BG88" s="217"/>
      <c r="BH88" s="217"/>
      <c r="BI88" s="217"/>
      <c r="BJ88" s="217"/>
      <c r="BK88" s="217"/>
      <c r="BL88" s="217"/>
      <c r="BM88" s="217"/>
      <c r="BN88" s="217"/>
      <c r="BO88" s="217"/>
      <c r="BP88" s="217"/>
      <c r="BQ88" s="217"/>
      <c r="BR88" s="217">
        <f t="shared" si="5"/>
        <v>0</v>
      </c>
      <c r="BS88" s="217">
        <f t="shared" si="6"/>
        <v>0</v>
      </c>
      <c r="BT88" s="203"/>
    </row>
    <row r="89" spans="1:72" ht="15" customHeight="1" x14ac:dyDescent="0.2">
      <c r="A89" s="218"/>
      <c r="B89" s="219" t="s">
        <v>357</v>
      </c>
      <c r="C89" s="220"/>
      <c r="D89" s="221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22"/>
      <c r="AE89" s="222"/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2"/>
      <c r="AX89" s="222"/>
      <c r="AY89" s="222"/>
      <c r="AZ89" s="222"/>
      <c r="BA89" s="222"/>
      <c r="BB89" s="222"/>
      <c r="BC89" s="222"/>
      <c r="BD89" s="222"/>
      <c r="BE89" s="222"/>
      <c r="BF89" s="222">
        <f t="shared" si="4"/>
        <v>0</v>
      </c>
      <c r="BG89" s="222"/>
      <c r="BH89" s="222"/>
      <c r="BI89" s="222"/>
      <c r="BJ89" s="222"/>
      <c r="BK89" s="222"/>
      <c r="BL89" s="222"/>
      <c r="BM89" s="222"/>
      <c r="BN89" s="222"/>
      <c r="BO89" s="222"/>
      <c r="BP89" s="222"/>
      <c r="BQ89" s="222"/>
      <c r="BR89" s="222">
        <f t="shared" si="5"/>
        <v>0</v>
      </c>
      <c r="BS89" s="222">
        <f t="shared" si="6"/>
        <v>0</v>
      </c>
      <c r="BT89" s="203"/>
    </row>
    <row r="90" spans="1:72" ht="15" customHeight="1" x14ac:dyDescent="0.2">
      <c r="A90" s="223"/>
      <c r="B90" s="224" t="s">
        <v>358</v>
      </c>
      <c r="C90" s="225"/>
      <c r="D90" s="226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27"/>
      <c r="AW90" s="227"/>
      <c r="AX90" s="227"/>
      <c r="AY90" s="227"/>
      <c r="AZ90" s="227"/>
      <c r="BA90" s="227"/>
      <c r="BB90" s="227"/>
      <c r="BC90" s="227"/>
      <c r="BD90" s="227"/>
      <c r="BE90" s="227"/>
      <c r="BF90" s="227">
        <f t="shared" si="4"/>
        <v>0</v>
      </c>
      <c r="BG90" s="227"/>
      <c r="BH90" s="227"/>
      <c r="BI90" s="227"/>
      <c r="BJ90" s="227"/>
      <c r="BK90" s="227"/>
      <c r="BL90" s="227"/>
      <c r="BM90" s="227"/>
      <c r="BN90" s="227"/>
      <c r="BO90" s="227"/>
      <c r="BP90" s="227"/>
      <c r="BQ90" s="227"/>
      <c r="BR90" s="227">
        <f t="shared" si="5"/>
        <v>0</v>
      </c>
      <c r="BS90" s="227">
        <f t="shared" si="6"/>
        <v>0</v>
      </c>
      <c r="BT90" s="203"/>
    </row>
    <row r="91" spans="1:72" ht="30" customHeight="1" x14ac:dyDescent="0.2">
      <c r="A91" s="228"/>
      <c r="B91" s="229" t="s">
        <v>359</v>
      </c>
      <c r="C91" s="230" t="s">
        <v>360</v>
      </c>
      <c r="D91" s="231"/>
      <c r="E91" s="232"/>
      <c r="F91" s="232"/>
      <c r="G91" s="232"/>
      <c r="H91" s="232"/>
      <c r="I91" s="232"/>
      <c r="J91" s="232"/>
      <c r="K91" s="232"/>
      <c r="L91" s="232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2"/>
      <c r="AQ91" s="232"/>
      <c r="AR91" s="232"/>
      <c r="AS91" s="232"/>
      <c r="AT91" s="232"/>
      <c r="AU91" s="232"/>
      <c r="AV91" s="232"/>
      <c r="AW91" s="232">
        <v>40000</v>
      </c>
      <c r="AX91" s="232"/>
      <c r="AY91" s="232"/>
      <c r="AZ91" s="232"/>
      <c r="BA91" s="232"/>
      <c r="BB91" s="232"/>
      <c r="BC91" s="232"/>
      <c r="BD91" s="232"/>
      <c r="BE91" s="232"/>
      <c r="BF91" s="232">
        <f t="shared" si="4"/>
        <v>40000</v>
      </c>
      <c r="BG91" s="232"/>
      <c r="BH91" s="232"/>
      <c r="BI91" s="232"/>
      <c r="BJ91" s="232"/>
      <c r="BK91" s="232"/>
      <c r="BL91" s="232"/>
      <c r="BM91" s="232"/>
      <c r="BN91" s="232"/>
      <c r="BO91" s="232"/>
      <c r="BP91" s="232"/>
      <c r="BQ91" s="232"/>
      <c r="BR91" s="232">
        <f t="shared" si="5"/>
        <v>0</v>
      </c>
      <c r="BS91" s="232">
        <f t="shared" si="6"/>
        <v>40000</v>
      </c>
      <c r="BT91" s="203"/>
    </row>
    <row r="92" spans="1:72" ht="48" customHeight="1" x14ac:dyDescent="0.2">
      <c r="A92" s="233"/>
      <c r="B92" s="234" t="s">
        <v>361</v>
      </c>
      <c r="C92" s="235" t="s">
        <v>559</v>
      </c>
      <c r="D92" s="236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7">
        <f>15000</f>
        <v>15000</v>
      </c>
      <c r="AX92" s="237"/>
      <c r="AY92" s="237"/>
      <c r="AZ92" s="237"/>
      <c r="BA92" s="237"/>
      <c r="BB92" s="237"/>
      <c r="BC92" s="237"/>
      <c r="BD92" s="237"/>
      <c r="BE92" s="237"/>
      <c r="BF92" s="237">
        <f t="shared" si="4"/>
        <v>15000</v>
      </c>
      <c r="BG92" s="237"/>
      <c r="BH92" s="237"/>
      <c r="BI92" s="237"/>
      <c r="BJ92" s="237"/>
      <c r="BK92" s="237"/>
      <c r="BL92" s="237"/>
      <c r="BM92" s="237"/>
      <c r="BN92" s="237"/>
      <c r="BO92" s="237"/>
      <c r="BP92" s="237"/>
      <c r="BQ92" s="237"/>
      <c r="BR92" s="237">
        <f t="shared" si="5"/>
        <v>0</v>
      </c>
      <c r="BS92" s="237">
        <f t="shared" si="6"/>
        <v>15000</v>
      </c>
      <c r="BT92" s="203"/>
    </row>
    <row r="93" spans="1:72" ht="30" x14ac:dyDescent="0.2">
      <c r="A93" s="238"/>
      <c r="B93" s="239" t="s">
        <v>363</v>
      </c>
      <c r="C93" s="240" t="s">
        <v>560</v>
      </c>
      <c r="D93" s="241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242"/>
      <c r="AB93" s="242"/>
      <c r="AC93" s="242"/>
      <c r="AD93" s="242"/>
      <c r="AE93" s="242"/>
      <c r="AF93" s="242"/>
      <c r="AG93" s="242"/>
      <c r="AH93" s="242"/>
      <c r="AI93" s="242"/>
      <c r="AJ93" s="242"/>
      <c r="AK93" s="242"/>
      <c r="AL93" s="242"/>
      <c r="AM93" s="242"/>
      <c r="AN93" s="242"/>
      <c r="AO93" s="242"/>
      <c r="AP93" s="242"/>
      <c r="AQ93" s="242"/>
      <c r="AR93" s="242"/>
      <c r="AS93" s="242"/>
      <c r="AT93" s="242"/>
      <c r="AU93" s="242"/>
      <c r="AV93" s="242"/>
      <c r="AW93" s="242">
        <v>20000</v>
      </c>
      <c r="AX93" s="242"/>
      <c r="AY93" s="242"/>
      <c r="AZ93" s="242"/>
      <c r="BA93" s="242"/>
      <c r="BB93" s="242"/>
      <c r="BC93" s="242"/>
      <c r="BD93" s="242"/>
      <c r="BE93" s="242"/>
      <c r="BF93" s="242">
        <f t="shared" si="4"/>
        <v>20000</v>
      </c>
      <c r="BG93" s="242"/>
      <c r="BH93" s="242"/>
      <c r="BI93" s="242"/>
      <c r="BJ93" s="242"/>
      <c r="BK93" s="242"/>
      <c r="BL93" s="242"/>
      <c r="BM93" s="242"/>
      <c r="BN93" s="242"/>
      <c r="BO93" s="242"/>
      <c r="BP93" s="242"/>
      <c r="BQ93" s="242"/>
      <c r="BR93" s="242">
        <f t="shared" si="5"/>
        <v>0</v>
      </c>
      <c r="BS93" s="242">
        <f t="shared" si="6"/>
        <v>20000</v>
      </c>
      <c r="BT93" s="203"/>
    </row>
    <row r="94" spans="1:72" ht="15" customHeight="1" x14ac:dyDescent="0.2">
      <c r="A94" s="243"/>
      <c r="B94" s="244" t="s">
        <v>365</v>
      </c>
      <c r="C94" s="245"/>
      <c r="D94" s="246"/>
      <c r="E94" s="247"/>
      <c r="F94" s="247"/>
      <c r="G94" s="247"/>
      <c r="H94" s="247"/>
      <c r="I94" s="247"/>
      <c r="J94" s="247"/>
      <c r="K94" s="247"/>
      <c r="L94" s="247"/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>
        <f t="shared" si="4"/>
        <v>0</v>
      </c>
      <c r="BG94" s="247"/>
      <c r="BH94" s="247"/>
      <c r="BI94" s="247"/>
      <c r="BJ94" s="247"/>
      <c r="BK94" s="247"/>
      <c r="BL94" s="247"/>
      <c r="BM94" s="247"/>
      <c r="BN94" s="247"/>
      <c r="BO94" s="247"/>
      <c r="BP94" s="247"/>
      <c r="BQ94" s="247"/>
      <c r="BR94" s="247">
        <f t="shared" si="5"/>
        <v>0</v>
      </c>
      <c r="BS94" s="247">
        <f t="shared" si="6"/>
        <v>0</v>
      </c>
      <c r="BT94" s="203"/>
    </row>
    <row r="95" spans="1:72" ht="88.5" customHeight="1" x14ac:dyDescent="0.2">
      <c r="A95" s="197" t="s">
        <v>366</v>
      </c>
      <c r="B95" s="198" t="s">
        <v>367</v>
      </c>
      <c r="C95" s="199"/>
      <c r="D95" s="200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>
        <f t="shared" si="4"/>
        <v>0</v>
      </c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>
        <f t="shared" si="5"/>
        <v>0</v>
      </c>
      <c r="BS95" s="201">
        <f t="shared" si="6"/>
        <v>0</v>
      </c>
      <c r="BT95" s="203">
        <f>SUM(BS95:BS97)</f>
        <v>0</v>
      </c>
    </row>
    <row r="96" spans="1:72" ht="88.5" customHeight="1" x14ac:dyDescent="0.2">
      <c r="A96" s="197" t="s">
        <v>368</v>
      </c>
      <c r="B96" s="198" t="s">
        <v>369</v>
      </c>
      <c r="C96" s="199"/>
      <c r="D96" s="200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/>
      <c r="AR96" s="201"/>
      <c r="AS96" s="201"/>
      <c r="AT96" s="201"/>
      <c r="AU96" s="201"/>
      <c r="AV96" s="201"/>
      <c r="AW96" s="201"/>
      <c r="AX96" s="201"/>
      <c r="AY96" s="201"/>
      <c r="AZ96" s="201"/>
      <c r="BA96" s="201"/>
      <c r="BB96" s="201"/>
      <c r="BC96" s="201"/>
      <c r="BD96" s="201"/>
      <c r="BE96" s="201"/>
      <c r="BF96" s="201">
        <f t="shared" si="4"/>
        <v>0</v>
      </c>
      <c r="BG96" s="201"/>
      <c r="BH96" s="201"/>
      <c r="BI96" s="201"/>
      <c r="BJ96" s="201"/>
      <c r="BK96" s="201"/>
      <c r="BL96" s="201"/>
      <c r="BM96" s="201"/>
      <c r="BN96" s="201"/>
      <c r="BO96" s="201"/>
      <c r="BP96" s="201"/>
      <c r="BQ96" s="201"/>
      <c r="BR96" s="201">
        <f t="shared" si="5"/>
        <v>0</v>
      </c>
      <c r="BS96" s="201">
        <f t="shared" si="6"/>
        <v>0</v>
      </c>
      <c r="BT96" s="203"/>
    </row>
    <row r="97" spans="1:72" ht="69.75" customHeight="1" x14ac:dyDescent="0.2">
      <c r="A97" s="197" t="s">
        <v>370</v>
      </c>
      <c r="B97" s="198" t="s">
        <v>371</v>
      </c>
      <c r="C97" s="199"/>
      <c r="D97" s="200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1"/>
      <c r="AT97" s="201"/>
      <c r="AU97" s="201"/>
      <c r="AV97" s="201"/>
      <c r="AW97" s="201"/>
      <c r="AX97" s="201"/>
      <c r="AY97" s="201"/>
      <c r="AZ97" s="201"/>
      <c r="BA97" s="201"/>
      <c r="BB97" s="201"/>
      <c r="BC97" s="201"/>
      <c r="BD97" s="201"/>
      <c r="BE97" s="201"/>
      <c r="BF97" s="201">
        <f t="shared" si="4"/>
        <v>0</v>
      </c>
      <c r="BG97" s="201"/>
      <c r="BH97" s="201"/>
      <c r="BI97" s="201"/>
      <c r="BJ97" s="201"/>
      <c r="BK97" s="201"/>
      <c r="BL97" s="201"/>
      <c r="BM97" s="201"/>
      <c r="BN97" s="201"/>
      <c r="BO97" s="201"/>
      <c r="BP97" s="201"/>
      <c r="BQ97" s="201"/>
      <c r="BR97" s="201">
        <f t="shared" si="5"/>
        <v>0</v>
      </c>
      <c r="BS97" s="201">
        <f t="shared" si="6"/>
        <v>0</v>
      </c>
      <c r="BT97" s="203"/>
    </row>
    <row r="98" spans="1:72" ht="36" x14ac:dyDescent="0.2">
      <c r="A98" s="197" t="s">
        <v>372</v>
      </c>
      <c r="B98" s="198" t="s">
        <v>373</v>
      </c>
      <c r="C98" s="207" t="s">
        <v>374</v>
      </c>
      <c r="D98" s="200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1"/>
      <c r="AT98" s="201"/>
      <c r="AU98" s="201"/>
      <c r="AV98" s="201"/>
      <c r="AW98" s="201"/>
      <c r="AX98" s="201"/>
      <c r="AY98" s="201"/>
      <c r="AZ98" s="201"/>
      <c r="BA98" s="201"/>
      <c r="BB98" s="201"/>
      <c r="BC98" s="201"/>
      <c r="BD98" s="201"/>
      <c r="BE98" s="201"/>
      <c r="BF98" s="201">
        <f t="shared" si="4"/>
        <v>0</v>
      </c>
      <c r="BG98" s="201"/>
      <c r="BH98" s="201"/>
      <c r="BI98" s="201"/>
      <c r="BJ98" s="201"/>
      <c r="BK98" s="201"/>
      <c r="BL98" s="201"/>
      <c r="BM98" s="201"/>
      <c r="BN98" s="201"/>
      <c r="BO98" s="201"/>
      <c r="BP98" s="201"/>
      <c r="BQ98" s="201"/>
      <c r="BR98" s="201">
        <f t="shared" si="5"/>
        <v>0</v>
      </c>
      <c r="BS98" s="201">
        <f t="shared" si="6"/>
        <v>0</v>
      </c>
      <c r="BT98" s="203">
        <f>SUM(BS99:BS106)</f>
        <v>3052000</v>
      </c>
    </row>
    <row r="99" spans="1:72" ht="390" x14ac:dyDescent="0.2">
      <c r="A99" s="208"/>
      <c r="B99" s="209" t="s">
        <v>354</v>
      </c>
      <c r="C99" s="210" t="s">
        <v>561</v>
      </c>
      <c r="D99" s="211">
        <f>30000+30000+36000</f>
        <v>96000</v>
      </c>
      <c r="E99" s="212"/>
      <c r="F99" s="212"/>
      <c r="G99" s="212">
        <f>(175000+178500)*3</f>
        <v>1060500</v>
      </c>
      <c r="H99" s="212"/>
      <c r="I99" s="212"/>
      <c r="J99" s="212">
        <v>30000</v>
      </c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  <c r="AA99" s="212"/>
      <c r="AB99" s="212"/>
      <c r="AC99" s="212"/>
      <c r="AD99" s="212"/>
      <c r="AE99" s="212"/>
      <c r="AF99" s="212"/>
      <c r="AG99" s="212"/>
      <c r="AH99" s="212"/>
      <c r="AI99" s="212"/>
      <c r="AJ99" s="212"/>
      <c r="AK99" s="212"/>
      <c r="AL99" s="212"/>
      <c r="AM99" s="212"/>
      <c r="AN99" s="212"/>
      <c r="AO99" s="212"/>
      <c r="AP99" s="212"/>
      <c r="AQ99" s="212"/>
      <c r="AR99" s="212"/>
      <c r="AS99" s="212"/>
      <c r="AT99" s="212"/>
      <c r="AU99" s="212"/>
      <c r="AV99" s="212"/>
      <c r="AW99" s="212"/>
      <c r="AX99" s="212">
        <v>60000</v>
      </c>
      <c r="AY99" s="212"/>
      <c r="AZ99" s="212"/>
      <c r="BA99" s="212"/>
      <c r="BB99" s="212"/>
      <c r="BC99" s="212"/>
      <c r="BD99" s="212"/>
      <c r="BE99" s="212"/>
      <c r="BF99" s="212">
        <f t="shared" si="4"/>
        <v>1246500</v>
      </c>
      <c r="BG99" s="212"/>
      <c r="BH99" s="212"/>
      <c r="BI99" s="212"/>
      <c r="BJ99" s="212"/>
      <c r="BK99" s="212"/>
      <c r="BL99" s="212"/>
      <c r="BM99" s="212"/>
      <c r="BN99" s="212"/>
      <c r="BO99" s="212"/>
      <c r="BP99" s="212"/>
      <c r="BQ99" s="212"/>
      <c r="BR99" s="212">
        <f t="shared" si="5"/>
        <v>0</v>
      </c>
      <c r="BS99" s="212">
        <f t="shared" si="6"/>
        <v>1246500</v>
      </c>
      <c r="BT99" s="203"/>
    </row>
    <row r="100" spans="1:72" ht="30" x14ac:dyDescent="0.2">
      <c r="A100" s="213"/>
      <c r="B100" s="214" t="s">
        <v>376</v>
      </c>
      <c r="C100" s="248" t="s">
        <v>377</v>
      </c>
      <c r="D100" s="216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  <c r="AA100" s="217"/>
      <c r="AB100" s="217"/>
      <c r="AC100" s="217"/>
      <c r="AD100" s="217"/>
      <c r="AE100" s="217"/>
      <c r="AF100" s="217"/>
      <c r="AG100" s="217"/>
      <c r="AH100" s="217"/>
      <c r="AI100" s="217"/>
      <c r="AJ100" s="217"/>
      <c r="AK100" s="217"/>
      <c r="AL100" s="217"/>
      <c r="AM100" s="217"/>
      <c r="AN100" s="217"/>
      <c r="AO100" s="217"/>
      <c r="AP100" s="217"/>
      <c r="AQ100" s="217"/>
      <c r="AR100" s="217"/>
      <c r="AS100" s="217"/>
      <c r="AT100" s="217"/>
      <c r="AU100" s="217"/>
      <c r="AV100" s="217"/>
      <c r="AW100" s="217"/>
      <c r="AX100" s="217"/>
      <c r="AY100" s="217"/>
      <c r="AZ100" s="217"/>
      <c r="BA100" s="217"/>
      <c r="BB100" s="217"/>
      <c r="BC100" s="217"/>
      <c r="BD100" s="217"/>
      <c r="BE100" s="217"/>
      <c r="BF100" s="217">
        <f t="shared" si="4"/>
        <v>0</v>
      </c>
      <c r="BG100" s="217"/>
      <c r="BH100" s="217"/>
      <c r="BI100" s="217"/>
      <c r="BJ100" s="217"/>
      <c r="BK100" s="217"/>
      <c r="BL100" s="217"/>
      <c r="BM100" s="217"/>
      <c r="BN100" s="217"/>
      <c r="BO100" s="217"/>
      <c r="BP100" s="217"/>
      <c r="BQ100" s="217"/>
      <c r="BR100" s="217">
        <f t="shared" si="5"/>
        <v>0</v>
      </c>
      <c r="BS100" s="217">
        <f t="shared" si="6"/>
        <v>0</v>
      </c>
      <c r="BT100" s="203"/>
    </row>
    <row r="101" spans="1:72" ht="51" x14ac:dyDescent="0.2">
      <c r="A101" s="218"/>
      <c r="B101" s="219" t="s">
        <v>378</v>
      </c>
      <c r="C101" s="220" t="s">
        <v>377</v>
      </c>
      <c r="D101" s="221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>
        <f t="shared" si="5"/>
        <v>0</v>
      </c>
      <c r="BS101" s="222">
        <f t="shared" si="6"/>
        <v>0</v>
      </c>
      <c r="BT101" s="203"/>
    </row>
    <row r="102" spans="1:72" ht="90" x14ac:dyDescent="0.2">
      <c r="A102" s="223"/>
      <c r="B102" s="224" t="s">
        <v>358</v>
      </c>
      <c r="C102" s="225" t="s">
        <v>562</v>
      </c>
      <c r="D102" s="226"/>
      <c r="E102" s="227"/>
      <c r="F102" s="227"/>
      <c r="G102" s="227"/>
      <c r="H102" s="227"/>
      <c r="I102" s="227">
        <v>7500</v>
      </c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  <c r="AA102" s="227"/>
      <c r="AB102" s="227"/>
      <c r="AC102" s="227"/>
      <c r="AD102" s="227"/>
      <c r="AE102" s="227"/>
      <c r="AF102" s="227"/>
      <c r="AG102" s="227"/>
      <c r="AH102" s="227"/>
      <c r="AI102" s="227"/>
      <c r="AJ102" s="227"/>
      <c r="AK102" s="227"/>
      <c r="AL102" s="227"/>
      <c r="AM102" s="227"/>
      <c r="AN102" s="227"/>
      <c r="AO102" s="227"/>
      <c r="AP102" s="227"/>
      <c r="AQ102" s="227"/>
      <c r="AR102" s="227"/>
      <c r="AS102" s="227"/>
      <c r="AT102" s="227"/>
      <c r="AU102" s="227"/>
      <c r="AV102" s="227"/>
      <c r="AW102" s="227"/>
      <c r="AX102" s="227">
        <v>165000</v>
      </c>
      <c r="AY102" s="227"/>
      <c r="AZ102" s="227"/>
      <c r="BA102" s="227"/>
      <c r="BB102" s="227"/>
      <c r="BC102" s="227"/>
      <c r="BD102" s="227"/>
      <c r="BE102" s="227"/>
      <c r="BF102" s="227">
        <f t="shared" ref="BF102:BF130" si="7">SUM(D102:BE102)</f>
        <v>172500</v>
      </c>
      <c r="BG102" s="227"/>
      <c r="BH102" s="227"/>
      <c r="BI102" s="227"/>
      <c r="BJ102" s="227"/>
      <c r="BK102" s="227"/>
      <c r="BL102" s="227"/>
      <c r="BM102" s="227"/>
      <c r="BN102" s="227"/>
      <c r="BO102" s="227"/>
      <c r="BP102" s="227"/>
      <c r="BQ102" s="227"/>
      <c r="BR102" s="227">
        <f t="shared" si="5"/>
        <v>0</v>
      </c>
      <c r="BS102" s="227">
        <f t="shared" si="6"/>
        <v>172500</v>
      </c>
      <c r="BT102" s="203"/>
    </row>
    <row r="103" spans="1:72" ht="409.5" x14ac:dyDescent="0.2">
      <c r="A103" s="228"/>
      <c r="B103" s="229" t="s">
        <v>359</v>
      </c>
      <c r="C103" s="230" t="s">
        <v>563</v>
      </c>
      <c r="D103" s="249">
        <v>68400</v>
      </c>
      <c r="E103" s="232"/>
      <c r="F103" s="232"/>
      <c r="G103" s="232"/>
      <c r="H103" s="232"/>
      <c r="I103" s="232"/>
      <c r="J103" s="232">
        <v>2000</v>
      </c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2"/>
      <c r="AX103" s="232">
        <v>996600</v>
      </c>
      <c r="AY103" s="232"/>
      <c r="AZ103" s="232"/>
      <c r="BA103" s="232"/>
      <c r="BB103" s="232"/>
      <c r="BC103" s="232"/>
      <c r="BD103" s="232"/>
      <c r="BE103" s="232"/>
      <c r="BF103" s="232">
        <f t="shared" si="7"/>
        <v>1067000</v>
      </c>
      <c r="BG103" s="232"/>
      <c r="BH103" s="232"/>
      <c r="BI103" s="232"/>
      <c r="BJ103" s="232"/>
      <c r="BK103" s="232"/>
      <c r="BL103" s="232"/>
      <c r="BM103" s="232"/>
      <c r="BN103" s="232"/>
      <c r="BO103" s="232"/>
      <c r="BP103" s="232"/>
      <c r="BQ103" s="232"/>
      <c r="BR103" s="232">
        <f t="shared" si="5"/>
        <v>0</v>
      </c>
      <c r="BS103" s="232">
        <f t="shared" si="6"/>
        <v>1067000</v>
      </c>
      <c r="BT103" s="203"/>
    </row>
    <row r="104" spans="1:72" ht="210" x14ac:dyDescent="0.2">
      <c r="A104" s="233"/>
      <c r="B104" s="234" t="s">
        <v>381</v>
      </c>
      <c r="C104" s="250" t="s">
        <v>564</v>
      </c>
      <c r="D104" s="236"/>
      <c r="E104" s="237"/>
      <c r="F104" s="237">
        <f>12000+8000+135000</f>
        <v>155000</v>
      </c>
      <c r="G104" s="237"/>
      <c r="H104" s="237"/>
      <c r="I104" s="237">
        <f>2000</f>
        <v>2000</v>
      </c>
      <c r="J104" s="237"/>
      <c r="K104" s="237"/>
      <c r="L104" s="237"/>
      <c r="M104" s="237"/>
      <c r="N104" s="237"/>
      <c r="O104" s="237"/>
      <c r="P104" s="237"/>
      <c r="Q104" s="237"/>
      <c r="R104" s="237"/>
      <c r="S104" s="237"/>
      <c r="T104" s="237"/>
      <c r="U104" s="237"/>
      <c r="V104" s="237"/>
      <c r="W104" s="237"/>
      <c r="X104" s="237"/>
      <c r="Y104" s="237"/>
      <c r="Z104" s="237"/>
      <c r="AA104" s="237"/>
      <c r="AB104" s="237"/>
      <c r="AC104" s="237"/>
      <c r="AD104" s="237"/>
      <c r="AE104" s="237"/>
      <c r="AF104" s="237"/>
      <c r="AG104" s="237"/>
      <c r="AH104" s="237"/>
      <c r="AI104" s="237"/>
      <c r="AJ104" s="237"/>
      <c r="AK104" s="237"/>
      <c r="AL104" s="237"/>
      <c r="AM104" s="237"/>
      <c r="AN104" s="237"/>
      <c r="AO104" s="237"/>
      <c r="AP104" s="237"/>
      <c r="AQ104" s="237"/>
      <c r="AR104" s="237"/>
      <c r="AS104" s="237"/>
      <c r="AT104" s="237"/>
      <c r="AU104" s="237"/>
      <c r="AV104" s="237"/>
      <c r="AW104" s="237"/>
      <c r="AX104" s="237">
        <f>3000</f>
        <v>3000</v>
      </c>
      <c r="AY104" s="237"/>
      <c r="AZ104" s="237"/>
      <c r="BA104" s="237"/>
      <c r="BB104" s="237"/>
      <c r="BC104" s="237"/>
      <c r="BD104" s="237"/>
      <c r="BE104" s="237"/>
      <c r="BF104" s="237">
        <f t="shared" si="7"/>
        <v>160000</v>
      </c>
      <c r="BG104" s="237"/>
      <c r="BH104" s="237"/>
      <c r="BI104" s="237"/>
      <c r="BJ104" s="237"/>
      <c r="BK104" s="237"/>
      <c r="BL104" s="237"/>
      <c r="BM104" s="237"/>
      <c r="BN104" s="237"/>
      <c r="BO104" s="237"/>
      <c r="BP104" s="237"/>
      <c r="BQ104" s="237"/>
      <c r="BR104" s="237">
        <f t="shared" si="5"/>
        <v>0</v>
      </c>
      <c r="BS104" s="237">
        <f t="shared" si="6"/>
        <v>160000</v>
      </c>
      <c r="BT104" s="203"/>
    </row>
    <row r="105" spans="1:72" ht="15" customHeight="1" x14ac:dyDescent="0.2">
      <c r="A105" s="238"/>
      <c r="B105" s="239" t="s">
        <v>363</v>
      </c>
      <c r="C105" s="240" t="s">
        <v>383</v>
      </c>
      <c r="D105" s="241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  <c r="AA105" s="242"/>
      <c r="AB105" s="242"/>
      <c r="AC105" s="242"/>
      <c r="AD105" s="242"/>
      <c r="AE105" s="242"/>
      <c r="AF105" s="242"/>
      <c r="AG105" s="242"/>
      <c r="AH105" s="242"/>
      <c r="AI105" s="242"/>
      <c r="AJ105" s="242"/>
      <c r="AK105" s="242"/>
      <c r="AL105" s="242"/>
      <c r="AM105" s="242"/>
      <c r="AN105" s="242"/>
      <c r="AO105" s="242"/>
      <c r="AP105" s="242"/>
      <c r="AQ105" s="242"/>
      <c r="AR105" s="242"/>
      <c r="AS105" s="242"/>
      <c r="AT105" s="242"/>
      <c r="AU105" s="242"/>
      <c r="AV105" s="242"/>
      <c r="AW105" s="242"/>
      <c r="AX105" s="242"/>
      <c r="AY105" s="242"/>
      <c r="AZ105" s="242"/>
      <c r="BA105" s="242"/>
      <c r="BB105" s="242"/>
      <c r="BC105" s="242"/>
      <c r="BD105" s="242"/>
      <c r="BE105" s="242"/>
      <c r="BF105" s="242">
        <f t="shared" si="7"/>
        <v>0</v>
      </c>
      <c r="BG105" s="242"/>
      <c r="BH105" s="242"/>
      <c r="BI105" s="242"/>
      <c r="BJ105" s="242"/>
      <c r="BK105" s="242"/>
      <c r="BL105" s="242"/>
      <c r="BM105" s="242"/>
      <c r="BN105" s="242"/>
      <c r="BO105" s="242"/>
      <c r="BP105" s="242"/>
      <c r="BQ105" s="242"/>
      <c r="BR105" s="242">
        <f t="shared" si="5"/>
        <v>0</v>
      </c>
      <c r="BS105" s="242">
        <f t="shared" si="6"/>
        <v>0</v>
      </c>
      <c r="BT105" s="203"/>
    </row>
    <row r="106" spans="1:72" ht="180" x14ac:dyDescent="0.2">
      <c r="A106" s="243"/>
      <c r="B106" s="244" t="s">
        <v>365</v>
      </c>
      <c r="C106" s="245" t="s">
        <v>565</v>
      </c>
      <c r="D106" s="246">
        <v>396000</v>
      </c>
      <c r="E106" s="247"/>
      <c r="F106" s="247"/>
      <c r="G106" s="247"/>
      <c r="H106" s="247"/>
      <c r="I106" s="247"/>
      <c r="J106" s="247">
        <v>10000</v>
      </c>
      <c r="K106" s="247"/>
      <c r="L106" s="247"/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7"/>
      <c r="AH106" s="247"/>
      <c r="AI106" s="247"/>
      <c r="AJ106" s="247"/>
      <c r="AK106" s="247"/>
      <c r="AL106" s="247"/>
      <c r="AM106" s="247"/>
      <c r="AN106" s="247"/>
      <c r="AO106" s="247"/>
      <c r="AP106" s="247"/>
      <c r="AQ106" s="247"/>
      <c r="AR106" s="247"/>
      <c r="AS106" s="247"/>
      <c r="AT106" s="247"/>
      <c r="AU106" s="247"/>
      <c r="AV106" s="247"/>
      <c r="AW106" s="247"/>
      <c r="AX106" s="247"/>
      <c r="AY106" s="247"/>
      <c r="AZ106" s="247"/>
      <c r="BA106" s="247"/>
      <c r="BB106" s="247"/>
      <c r="BC106" s="247"/>
      <c r="BD106" s="247"/>
      <c r="BE106" s="247"/>
      <c r="BF106" s="247">
        <f t="shared" si="7"/>
        <v>406000</v>
      </c>
      <c r="BG106" s="247"/>
      <c r="BH106" s="247"/>
      <c r="BI106" s="247"/>
      <c r="BJ106" s="247"/>
      <c r="BK106" s="247"/>
      <c r="BL106" s="247"/>
      <c r="BM106" s="247"/>
      <c r="BN106" s="247"/>
      <c r="BO106" s="247"/>
      <c r="BP106" s="247"/>
      <c r="BQ106" s="247"/>
      <c r="BR106" s="247">
        <f t="shared" si="5"/>
        <v>0</v>
      </c>
      <c r="BS106" s="247">
        <f t="shared" si="6"/>
        <v>406000</v>
      </c>
      <c r="BT106" s="203"/>
    </row>
    <row r="107" spans="1:72" ht="36" x14ac:dyDescent="0.2">
      <c r="A107" s="197" t="s">
        <v>372</v>
      </c>
      <c r="B107" s="198" t="s">
        <v>385</v>
      </c>
      <c r="C107" s="199" t="s">
        <v>386</v>
      </c>
      <c r="D107" s="200"/>
      <c r="E107" s="201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  <c r="AA107" s="201"/>
      <c r="AB107" s="201"/>
      <c r="AC107" s="201"/>
      <c r="AD107" s="201"/>
      <c r="AE107" s="201"/>
      <c r="AF107" s="201"/>
      <c r="AG107" s="201"/>
      <c r="AH107" s="201"/>
      <c r="AI107" s="201"/>
      <c r="AJ107" s="201"/>
      <c r="AK107" s="201"/>
      <c r="AL107" s="201"/>
      <c r="AM107" s="201"/>
      <c r="AN107" s="201"/>
      <c r="AO107" s="201"/>
      <c r="AP107" s="201"/>
      <c r="AQ107" s="201"/>
      <c r="AR107" s="201"/>
      <c r="AS107" s="201"/>
      <c r="AT107" s="201"/>
      <c r="AU107" s="201"/>
      <c r="AV107" s="201"/>
      <c r="AW107" s="201"/>
      <c r="AX107" s="201"/>
      <c r="AY107" s="201"/>
      <c r="AZ107" s="201"/>
      <c r="BA107" s="201"/>
      <c r="BB107" s="201"/>
      <c r="BC107" s="201"/>
      <c r="BD107" s="201"/>
      <c r="BE107" s="201"/>
      <c r="BF107" s="201">
        <f t="shared" si="7"/>
        <v>0</v>
      </c>
      <c r="BG107" s="201"/>
      <c r="BH107" s="201"/>
      <c r="BI107" s="201"/>
      <c r="BJ107" s="201"/>
      <c r="BK107" s="201"/>
      <c r="BL107" s="201"/>
      <c r="BM107" s="201"/>
      <c r="BN107" s="201"/>
      <c r="BO107" s="201"/>
      <c r="BP107" s="201"/>
      <c r="BQ107" s="201"/>
      <c r="BR107" s="201">
        <f t="shared" si="5"/>
        <v>0</v>
      </c>
      <c r="BS107" s="201">
        <f t="shared" si="6"/>
        <v>0</v>
      </c>
      <c r="BT107" s="203">
        <f>SUM(BS107:BS115)</f>
        <v>2053400</v>
      </c>
    </row>
    <row r="108" spans="1:72" ht="409.5" x14ac:dyDescent="0.2">
      <c r="A108" s="208"/>
      <c r="B108" s="209" t="s">
        <v>354</v>
      </c>
      <c r="C108" s="210" t="s">
        <v>566</v>
      </c>
      <c r="D108" s="211">
        <v>384000</v>
      </c>
      <c r="E108" s="212"/>
      <c r="F108" s="212">
        <v>510000</v>
      </c>
      <c r="G108" s="212"/>
      <c r="H108" s="212"/>
      <c r="I108" s="212"/>
      <c r="J108" s="212">
        <v>30000</v>
      </c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212"/>
      <c r="AT108" s="212"/>
      <c r="AU108" s="212"/>
      <c r="AV108" s="212"/>
      <c r="AW108" s="212"/>
      <c r="AX108" s="212">
        <v>60000</v>
      </c>
      <c r="AY108" s="212"/>
      <c r="AZ108" s="212"/>
      <c r="BA108" s="212"/>
      <c r="BB108" s="212"/>
      <c r="BC108" s="212"/>
      <c r="BD108" s="212"/>
      <c r="BE108" s="212"/>
      <c r="BF108" s="212">
        <f t="shared" si="7"/>
        <v>984000</v>
      </c>
      <c r="BG108" s="212"/>
      <c r="BH108" s="212"/>
      <c r="BI108" s="212"/>
      <c r="BJ108" s="212"/>
      <c r="BK108" s="212"/>
      <c r="BL108" s="212"/>
      <c r="BM108" s="212"/>
      <c r="BN108" s="212"/>
      <c r="BO108" s="212"/>
      <c r="BP108" s="212"/>
      <c r="BQ108" s="212"/>
      <c r="BR108" s="212">
        <f t="shared" si="5"/>
        <v>0</v>
      </c>
      <c r="BS108" s="212">
        <f t="shared" si="6"/>
        <v>984000</v>
      </c>
      <c r="BT108" s="203"/>
    </row>
    <row r="109" spans="1:72" ht="150" x14ac:dyDescent="0.2">
      <c r="A109" s="213"/>
      <c r="B109" s="214" t="s">
        <v>376</v>
      </c>
      <c r="C109" s="215" t="s">
        <v>567</v>
      </c>
      <c r="D109" s="216">
        <v>162800</v>
      </c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  <c r="AA109" s="217"/>
      <c r="AB109" s="217"/>
      <c r="AC109" s="217"/>
      <c r="AD109" s="217"/>
      <c r="AE109" s="217"/>
      <c r="AF109" s="217"/>
      <c r="AG109" s="217"/>
      <c r="AH109" s="217"/>
      <c r="AI109" s="217"/>
      <c r="AJ109" s="217"/>
      <c r="AK109" s="217"/>
      <c r="AL109" s="217"/>
      <c r="AM109" s="217"/>
      <c r="AN109" s="217"/>
      <c r="AO109" s="217"/>
      <c r="AP109" s="217"/>
      <c r="AQ109" s="217"/>
      <c r="AR109" s="217"/>
      <c r="AS109" s="217"/>
      <c r="AT109" s="217"/>
      <c r="AU109" s="217"/>
      <c r="AV109" s="217"/>
      <c r="AW109" s="217"/>
      <c r="AX109" s="217"/>
      <c r="AY109" s="217"/>
      <c r="AZ109" s="217"/>
      <c r="BA109" s="217"/>
      <c r="BB109" s="217"/>
      <c r="BC109" s="217"/>
      <c r="BD109" s="217"/>
      <c r="BE109" s="217"/>
      <c r="BF109" s="217">
        <f t="shared" si="7"/>
        <v>162800</v>
      </c>
      <c r="BG109" s="217"/>
      <c r="BH109" s="217"/>
      <c r="BI109" s="217"/>
      <c r="BJ109" s="217"/>
      <c r="BK109" s="217"/>
      <c r="BL109" s="217"/>
      <c r="BM109" s="217"/>
      <c r="BN109" s="217"/>
      <c r="BO109" s="217"/>
      <c r="BP109" s="217"/>
      <c r="BQ109" s="217"/>
      <c r="BR109" s="217">
        <f t="shared" si="5"/>
        <v>0</v>
      </c>
      <c r="BS109" s="217">
        <f t="shared" si="6"/>
        <v>162800</v>
      </c>
      <c r="BT109" s="203"/>
    </row>
    <row r="110" spans="1:72" ht="15.75" customHeight="1" x14ac:dyDescent="0.2">
      <c r="A110" s="218"/>
      <c r="B110" s="219" t="s">
        <v>389</v>
      </c>
      <c r="C110" s="251" t="s">
        <v>568</v>
      </c>
      <c r="D110" s="221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>
        <f t="shared" si="7"/>
        <v>0</v>
      </c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>
        <f t="shared" si="5"/>
        <v>0</v>
      </c>
      <c r="BS110" s="222">
        <f t="shared" si="6"/>
        <v>0</v>
      </c>
      <c r="BT110" s="203"/>
    </row>
    <row r="111" spans="1:72" ht="15.75" customHeight="1" x14ac:dyDescent="0.2">
      <c r="A111" s="223"/>
      <c r="B111" s="224" t="s">
        <v>358</v>
      </c>
      <c r="C111" s="225"/>
      <c r="D111" s="226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  <c r="AA111" s="227"/>
      <c r="AB111" s="227"/>
      <c r="AC111" s="227"/>
      <c r="AD111" s="227"/>
      <c r="AE111" s="227"/>
      <c r="AF111" s="227"/>
      <c r="AG111" s="227"/>
      <c r="AH111" s="227"/>
      <c r="AI111" s="227"/>
      <c r="AJ111" s="227"/>
      <c r="AK111" s="227"/>
      <c r="AL111" s="227"/>
      <c r="AM111" s="227"/>
      <c r="AN111" s="227"/>
      <c r="AO111" s="227"/>
      <c r="AP111" s="227"/>
      <c r="AQ111" s="227"/>
      <c r="AR111" s="227"/>
      <c r="AS111" s="227"/>
      <c r="AT111" s="227"/>
      <c r="AU111" s="227"/>
      <c r="AV111" s="227"/>
      <c r="AW111" s="227"/>
      <c r="AX111" s="227"/>
      <c r="AY111" s="227"/>
      <c r="AZ111" s="227"/>
      <c r="BA111" s="227"/>
      <c r="BB111" s="227"/>
      <c r="BC111" s="227"/>
      <c r="BD111" s="227"/>
      <c r="BE111" s="227"/>
      <c r="BF111" s="227">
        <f t="shared" si="7"/>
        <v>0</v>
      </c>
      <c r="BG111" s="227"/>
      <c r="BH111" s="227"/>
      <c r="BI111" s="227"/>
      <c r="BJ111" s="227"/>
      <c r="BK111" s="227"/>
      <c r="BL111" s="227"/>
      <c r="BM111" s="227"/>
      <c r="BN111" s="227"/>
      <c r="BO111" s="227"/>
      <c r="BP111" s="227"/>
      <c r="BQ111" s="227"/>
      <c r="BR111" s="227">
        <f t="shared" si="5"/>
        <v>0</v>
      </c>
      <c r="BS111" s="227">
        <f t="shared" si="6"/>
        <v>0</v>
      </c>
      <c r="BT111" s="203"/>
    </row>
    <row r="112" spans="1:72" ht="180" x14ac:dyDescent="0.2">
      <c r="A112" s="228"/>
      <c r="B112" s="229" t="s">
        <v>359</v>
      </c>
      <c r="C112" s="230" t="s">
        <v>569</v>
      </c>
      <c r="D112" s="231">
        <v>222000</v>
      </c>
      <c r="E112" s="232"/>
      <c r="F112" s="232"/>
      <c r="G112" s="232"/>
      <c r="H112" s="232"/>
      <c r="I112" s="232"/>
      <c r="J112" s="232">
        <v>10000</v>
      </c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2"/>
      <c r="AX112" s="232"/>
      <c r="AY112" s="232"/>
      <c r="AZ112" s="232"/>
      <c r="BA112" s="232"/>
      <c r="BB112" s="232">
        <v>120000</v>
      </c>
      <c r="BC112" s="232"/>
      <c r="BD112" s="232"/>
      <c r="BE112" s="232"/>
      <c r="BF112" s="232">
        <f t="shared" si="7"/>
        <v>352000</v>
      </c>
      <c r="BG112" s="232"/>
      <c r="BH112" s="232"/>
      <c r="BI112" s="232"/>
      <c r="BJ112" s="232"/>
      <c r="BK112" s="232"/>
      <c r="BL112" s="232"/>
      <c r="BM112" s="232"/>
      <c r="BN112" s="232"/>
      <c r="BO112" s="232"/>
      <c r="BP112" s="232"/>
      <c r="BQ112" s="232"/>
      <c r="BR112" s="232">
        <f t="shared" si="5"/>
        <v>0</v>
      </c>
      <c r="BS112" s="232">
        <f t="shared" si="6"/>
        <v>352000</v>
      </c>
      <c r="BT112" s="203"/>
    </row>
    <row r="113" spans="1:72" ht="15.75" customHeight="1" x14ac:dyDescent="0.2">
      <c r="A113" s="233"/>
      <c r="B113" s="234" t="s">
        <v>381</v>
      </c>
      <c r="C113" s="235" t="s">
        <v>383</v>
      </c>
      <c r="D113" s="236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P113" s="237"/>
      <c r="Q113" s="237"/>
      <c r="R113" s="237"/>
      <c r="S113" s="237"/>
      <c r="T113" s="237"/>
      <c r="U113" s="237"/>
      <c r="V113" s="237"/>
      <c r="W113" s="237"/>
      <c r="X113" s="237"/>
      <c r="Y113" s="237"/>
      <c r="Z113" s="237"/>
      <c r="AA113" s="237"/>
      <c r="AB113" s="237"/>
      <c r="AC113" s="237"/>
      <c r="AD113" s="237"/>
      <c r="AE113" s="237"/>
      <c r="AF113" s="237"/>
      <c r="AG113" s="237"/>
      <c r="AH113" s="237"/>
      <c r="AI113" s="237"/>
      <c r="AJ113" s="237"/>
      <c r="AK113" s="237"/>
      <c r="AL113" s="237"/>
      <c r="AM113" s="237"/>
      <c r="AN113" s="237"/>
      <c r="AO113" s="237"/>
      <c r="AP113" s="237"/>
      <c r="AQ113" s="237"/>
      <c r="AR113" s="237"/>
      <c r="AS113" s="237"/>
      <c r="AT113" s="237"/>
      <c r="AU113" s="237"/>
      <c r="AV113" s="237"/>
      <c r="AW113" s="237"/>
      <c r="AX113" s="237"/>
      <c r="AY113" s="237"/>
      <c r="AZ113" s="237"/>
      <c r="BA113" s="237"/>
      <c r="BB113" s="237"/>
      <c r="BC113" s="237"/>
      <c r="BD113" s="237"/>
      <c r="BE113" s="237"/>
      <c r="BF113" s="237">
        <f t="shared" si="7"/>
        <v>0</v>
      </c>
      <c r="BG113" s="237"/>
      <c r="BH113" s="237"/>
      <c r="BI113" s="237"/>
      <c r="BJ113" s="237"/>
      <c r="BK113" s="237"/>
      <c r="BL113" s="237"/>
      <c r="BM113" s="237"/>
      <c r="BN113" s="237"/>
      <c r="BO113" s="237"/>
      <c r="BP113" s="237"/>
      <c r="BQ113" s="237"/>
      <c r="BR113" s="237">
        <f t="shared" si="5"/>
        <v>0</v>
      </c>
      <c r="BS113" s="237">
        <f t="shared" si="6"/>
        <v>0</v>
      </c>
      <c r="BT113" s="203"/>
    </row>
    <row r="114" spans="1:72" ht="210" x14ac:dyDescent="0.2">
      <c r="A114" s="238"/>
      <c r="B114" s="239" t="s">
        <v>363</v>
      </c>
      <c r="C114" s="240" t="s">
        <v>570</v>
      </c>
      <c r="D114" s="252">
        <v>138600</v>
      </c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  <c r="AA114" s="242"/>
      <c r="AB114" s="242"/>
      <c r="AC114" s="242"/>
      <c r="AD114" s="242"/>
      <c r="AE114" s="242"/>
      <c r="AF114" s="242"/>
      <c r="AG114" s="242"/>
      <c r="AH114" s="242"/>
      <c r="AI114" s="242"/>
      <c r="AJ114" s="242"/>
      <c r="AK114" s="242"/>
      <c r="AL114" s="242"/>
      <c r="AM114" s="242"/>
      <c r="AN114" s="242"/>
      <c r="AO114" s="242"/>
      <c r="AP114" s="242"/>
      <c r="AQ114" s="242"/>
      <c r="AR114" s="242"/>
      <c r="AS114" s="242"/>
      <c r="AT114" s="242"/>
      <c r="AU114" s="242"/>
      <c r="AV114" s="242"/>
      <c r="AW114" s="242"/>
      <c r="AX114" s="242">
        <v>10000</v>
      </c>
      <c r="AY114" s="242"/>
      <c r="AZ114" s="242"/>
      <c r="BA114" s="242"/>
      <c r="BB114" s="242"/>
      <c r="BC114" s="242"/>
      <c r="BD114" s="242"/>
      <c r="BE114" s="242"/>
      <c r="BF114" s="242">
        <f t="shared" si="7"/>
        <v>148600</v>
      </c>
      <c r="BG114" s="242"/>
      <c r="BH114" s="242"/>
      <c r="BI114" s="242"/>
      <c r="BJ114" s="242"/>
      <c r="BK114" s="242"/>
      <c r="BL114" s="242"/>
      <c r="BM114" s="242"/>
      <c r="BN114" s="242"/>
      <c r="BO114" s="242"/>
      <c r="BP114" s="242"/>
      <c r="BQ114" s="242"/>
      <c r="BR114" s="242">
        <f t="shared" si="5"/>
        <v>0</v>
      </c>
      <c r="BS114" s="242">
        <f t="shared" si="6"/>
        <v>148600</v>
      </c>
      <c r="BT114" s="203"/>
    </row>
    <row r="115" spans="1:72" ht="195" x14ac:dyDescent="0.2">
      <c r="A115" s="243"/>
      <c r="B115" s="244" t="s">
        <v>365</v>
      </c>
      <c r="C115" s="245" t="s">
        <v>571</v>
      </c>
      <c r="D115" s="246">
        <v>396000</v>
      </c>
      <c r="E115" s="247"/>
      <c r="F115" s="247"/>
      <c r="G115" s="247"/>
      <c r="H115" s="247"/>
      <c r="I115" s="247"/>
      <c r="J115" s="247">
        <v>10000</v>
      </c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>
        <f t="shared" si="7"/>
        <v>406000</v>
      </c>
      <c r="BG115" s="247"/>
      <c r="BH115" s="247"/>
      <c r="BI115" s="247"/>
      <c r="BJ115" s="247"/>
      <c r="BK115" s="247"/>
      <c r="BL115" s="247"/>
      <c r="BM115" s="247"/>
      <c r="BN115" s="247"/>
      <c r="BO115" s="247"/>
      <c r="BP115" s="247"/>
      <c r="BQ115" s="247"/>
      <c r="BR115" s="247">
        <f t="shared" si="5"/>
        <v>0</v>
      </c>
      <c r="BS115" s="247">
        <f t="shared" si="6"/>
        <v>406000</v>
      </c>
      <c r="BT115" s="203"/>
    </row>
    <row r="116" spans="1:72" ht="36" x14ac:dyDescent="0.2">
      <c r="A116" s="197" t="s">
        <v>372</v>
      </c>
      <c r="B116" s="198" t="s">
        <v>394</v>
      </c>
      <c r="C116" s="199"/>
      <c r="D116" s="200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  <c r="AK116" s="201"/>
      <c r="AL116" s="201"/>
      <c r="AM116" s="201"/>
      <c r="AN116" s="201"/>
      <c r="AO116" s="201"/>
      <c r="AP116" s="201"/>
      <c r="AQ116" s="201"/>
      <c r="AR116" s="201"/>
      <c r="AS116" s="201"/>
      <c r="AT116" s="201"/>
      <c r="AU116" s="201"/>
      <c r="AV116" s="201"/>
      <c r="AW116" s="201"/>
      <c r="AX116" s="201"/>
      <c r="AY116" s="201"/>
      <c r="AZ116" s="201"/>
      <c r="BA116" s="201"/>
      <c r="BB116" s="201"/>
      <c r="BC116" s="201"/>
      <c r="BD116" s="201"/>
      <c r="BE116" s="201"/>
      <c r="BF116" s="201">
        <f t="shared" si="7"/>
        <v>0</v>
      </c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>
        <f t="shared" si="5"/>
        <v>0</v>
      </c>
      <c r="BS116" s="201">
        <f t="shared" si="6"/>
        <v>0</v>
      </c>
      <c r="BT116" s="203">
        <f>SUM(BS116:BS124)</f>
        <v>406000</v>
      </c>
    </row>
    <row r="117" spans="1:72" ht="98.25" customHeight="1" x14ac:dyDescent="0.2">
      <c r="A117" s="208"/>
      <c r="B117" s="209" t="s">
        <v>354</v>
      </c>
      <c r="C117" s="253" t="s">
        <v>383</v>
      </c>
      <c r="D117" s="211"/>
      <c r="E117" s="212"/>
      <c r="F117" s="254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12"/>
      <c r="AH117" s="212"/>
      <c r="AI117" s="212"/>
      <c r="AJ117" s="212"/>
      <c r="AK117" s="212"/>
      <c r="AL117" s="212"/>
      <c r="AM117" s="212"/>
      <c r="AN117" s="212"/>
      <c r="AO117" s="212"/>
      <c r="AP117" s="212"/>
      <c r="AQ117" s="212"/>
      <c r="AR117" s="212"/>
      <c r="AS117" s="212"/>
      <c r="AT117" s="212"/>
      <c r="AU117" s="212"/>
      <c r="AV117" s="212"/>
      <c r="AW117" s="212"/>
      <c r="AX117" s="212"/>
      <c r="AY117" s="212"/>
      <c r="AZ117" s="212"/>
      <c r="BA117" s="212"/>
      <c r="BB117" s="212"/>
      <c r="BC117" s="212"/>
      <c r="BD117" s="212"/>
      <c r="BE117" s="212"/>
      <c r="BF117" s="212">
        <f t="shared" si="7"/>
        <v>0</v>
      </c>
      <c r="BG117" s="212"/>
      <c r="BH117" s="212"/>
      <c r="BI117" s="212"/>
      <c r="BJ117" s="212"/>
      <c r="BK117" s="212"/>
      <c r="BL117" s="212"/>
      <c r="BM117" s="212"/>
      <c r="BN117" s="212"/>
      <c r="BO117" s="212"/>
      <c r="BP117" s="212"/>
      <c r="BQ117" s="212"/>
      <c r="BR117" s="212">
        <f t="shared" si="5"/>
        <v>0</v>
      </c>
      <c r="BS117" s="212">
        <f t="shared" si="6"/>
        <v>0</v>
      </c>
      <c r="BT117" s="203"/>
    </row>
    <row r="118" spans="1:72" ht="97.5" customHeight="1" x14ac:dyDescent="0.2">
      <c r="A118" s="213"/>
      <c r="B118" s="214" t="s">
        <v>376</v>
      </c>
      <c r="C118" s="248" t="s">
        <v>395</v>
      </c>
      <c r="D118" s="216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217"/>
      <c r="AH118" s="217"/>
      <c r="AI118" s="217"/>
      <c r="AJ118" s="217"/>
      <c r="AK118" s="217"/>
      <c r="AL118" s="217"/>
      <c r="AM118" s="217"/>
      <c r="AN118" s="217"/>
      <c r="AO118" s="217"/>
      <c r="AP118" s="217"/>
      <c r="AQ118" s="217"/>
      <c r="AR118" s="217"/>
      <c r="AS118" s="217"/>
      <c r="AT118" s="217"/>
      <c r="AU118" s="217"/>
      <c r="AV118" s="217"/>
      <c r="AW118" s="217"/>
      <c r="AX118" s="217"/>
      <c r="AY118" s="217"/>
      <c r="AZ118" s="217"/>
      <c r="BA118" s="217"/>
      <c r="BB118" s="217"/>
      <c r="BC118" s="217"/>
      <c r="BD118" s="217"/>
      <c r="BE118" s="217"/>
      <c r="BF118" s="217">
        <f t="shared" si="7"/>
        <v>0</v>
      </c>
      <c r="BG118" s="217"/>
      <c r="BH118" s="217"/>
      <c r="BI118" s="217"/>
      <c r="BJ118" s="217"/>
      <c r="BK118" s="217"/>
      <c r="BL118" s="217"/>
      <c r="BM118" s="217"/>
      <c r="BN118" s="217"/>
      <c r="BO118" s="217"/>
      <c r="BP118" s="217"/>
      <c r="BQ118" s="217"/>
      <c r="BR118" s="217">
        <f t="shared" si="5"/>
        <v>0</v>
      </c>
      <c r="BS118" s="217">
        <f t="shared" si="6"/>
        <v>0</v>
      </c>
      <c r="BT118" s="203"/>
    </row>
    <row r="119" spans="1:72" ht="15" customHeight="1" x14ac:dyDescent="0.2">
      <c r="A119" s="218"/>
      <c r="B119" s="219" t="s">
        <v>357</v>
      </c>
      <c r="C119" s="220"/>
      <c r="D119" s="221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>
        <f t="shared" si="7"/>
        <v>0</v>
      </c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>
        <f t="shared" si="5"/>
        <v>0</v>
      </c>
      <c r="BS119" s="222">
        <f t="shared" si="6"/>
        <v>0</v>
      </c>
      <c r="BT119" s="203"/>
    </row>
    <row r="120" spans="1:72" ht="15" customHeight="1" x14ac:dyDescent="0.2">
      <c r="A120" s="223"/>
      <c r="B120" s="224" t="s">
        <v>358</v>
      </c>
      <c r="C120" s="225"/>
      <c r="D120" s="226"/>
      <c r="E120" s="227"/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  <c r="AA120" s="227"/>
      <c r="AB120" s="227"/>
      <c r="AC120" s="227"/>
      <c r="AD120" s="227"/>
      <c r="AE120" s="227"/>
      <c r="AF120" s="227"/>
      <c r="AG120" s="227"/>
      <c r="AH120" s="227"/>
      <c r="AI120" s="227"/>
      <c r="AJ120" s="227"/>
      <c r="AK120" s="227"/>
      <c r="AL120" s="227"/>
      <c r="AM120" s="227"/>
      <c r="AN120" s="227"/>
      <c r="AO120" s="227"/>
      <c r="AP120" s="227"/>
      <c r="AQ120" s="227"/>
      <c r="AR120" s="227"/>
      <c r="AS120" s="227"/>
      <c r="AT120" s="227"/>
      <c r="AU120" s="227"/>
      <c r="AV120" s="227"/>
      <c r="AW120" s="227"/>
      <c r="AX120" s="227"/>
      <c r="AY120" s="227"/>
      <c r="AZ120" s="227"/>
      <c r="BA120" s="227"/>
      <c r="BB120" s="227"/>
      <c r="BC120" s="227"/>
      <c r="BD120" s="227"/>
      <c r="BE120" s="227"/>
      <c r="BF120" s="227">
        <f t="shared" si="7"/>
        <v>0</v>
      </c>
      <c r="BG120" s="227"/>
      <c r="BH120" s="227"/>
      <c r="BI120" s="227"/>
      <c r="BJ120" s="227"/>
      <c r="BK120" s="227"/>
      <c r="BL120" s="227"/>
      <c r="BM120" s="227"/>
      <c r="BN120" s="227"/>
      <c r="BO120" s="227"/>
      <c r="BP120" s="227"/>
      <c r="BQ120" s="227"/>
      <c r="BR120" s="227">
        <f t="shared" si="5"/>
        <v>0</v>
      </c>
      <c r="BS120" s="227">
        <f t="shared" si="6"/>
        <v>0</v>
      </c>
      <c r="BT120" s="203"/>
    </row>
    <row r="121" spans="1:72" ht="15" customHeight="1" x14ac:dyDescent="0.2">
      <c r="A121" s="228"/>
      <c r="B121" s="229" t="s">
        <v>359</v>
      </c>
      <c r="C121" s="255" t="s">
        <v>383</v>
      </c>
      <c r="D121" s="231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232"/>
      <c r="AV121" s="232"/>
      <c r="AW121" s="232"/>
      <c r="AX121" s="232"/>
      <c r="AY121" s="232"/>
      <c r="AZ121" s="232"/>
      <c r="BA121" s="232"/>
      <c r="BB121" s="232"/>
      <c r="BC121" s="232"/>
      <c r="BD121" s="232"/>
      <c r="BE121" s="232"/>
      <c r="BF121" s="232">
        <f t="shared" si="7"/>
        <v>0</v>
      </c>
      <c r="BG121" s="232"/>
      <c r="BH121" s="232"/>
      <c r="BI121" s="232"/>
      <c r="BJ121" s="232"/>
      <c r="BK121" s="232"/>
      <c r="BL121" s="232"/>
      <c r="BM121" s="232"/>
      <c r="BN121" s="232"/>
      <c r="BO121" s="232"/>
      <c r="BP121" s="232"/>
      <c r="BQ121" s="232"/>
      <c r="BR121" s="232">
        <f t="shared" si="5"/>
        <v>0</v>
      </c>
      <c r="BS121" s="232">
        <f t="shared" si="6"/>
        <v>0</v>
      </c>
      <c r="BT121" s="203"/>
    </row>
    <row r="122" spans="1:72" ht="46.5" customHeight="1" x14ac:dyDescent="0.2">
      <c r="A122" s="233"/>
      <c r="B122" s="234" t="s">
        <v>381</v>
      </c>
      <c r="C122" s="235" t="s">
        <v>383</v>
      </c>
      <c r="D122" s="236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  <c r="AA122" s="237"/>
      <c r="AB122" s="237"/>
      <c r="AC122" s="237"/>
      <c r="AD122" s="237"/>
      <c r="AE122" s="237"/>
      <c r="AF122" s="237"/>
      <c r="AG122" s="237"/>
      <c r="AH122" s="237"/>
      <c r="AI122" s="237"/>
      <c r="AJ122" s="237"/>
      <c r="AK122" s="237"/>
      <c r="AL122" s="237"/>
      <c r="AM122" s="237"/>
      <c r="AN122" s="237"/>
      <c r="AO122" s="237"/>
      <c r="AP122" s="237"/>
      <c r="AQ122" s="237"/>
      <c r="AR122" s="237"/>
      <c r="AS122" s="237"/>
      <c r="AT122" s="237"/>
      <c r="AU122" s="237"/>
      <c r="AV122" s="237"/>
      <c r="AW122" s="237"/>
      <c r="AX122" s="237"/>
      <c r="AY122" s="237"/>
      <c r="AZ122" s="237"/>
      <c r="BA122" s="237"/>
      <c r="BB122" s="237"/>
      <c r="BC122" s="237"/>
      <c r="BD122" s="237"/>
      <c r="BE122" s="237"/>
      <c r="BF122" s="237">
        <f t="shared" si="7"/>
        <v>0</v>
      </c>
      <c r="BG122" s="237"/>
      <c r="BH122" s="237"/>
      <c r="BI122" s="237"/>
      <c r="BJ122" s="237"/>
      <c r="BK122" s="237"/>
      <c r="BL122" s="237"/>
      <c r="BM122" s="237"/>
      <c r="BN122" s="237"/>
      <c r="BO122" s="237"/>
      <c r="BP122" s="237"/>
      <c r="BQ122" s="237"/>
      <c r="BR122" s="237">
        <f t="shared" si="5"/>
        <v>0</v>
      </c>
      <c r="BS122" s="237">
        <f t="shared" si="6"/>
        <v>0</v>
      </c>
      <c r="BT122" s="203"/>
    </row>
    <row r="123" spans="1:72" ht="15" customHeight="1" x14ac:dyDescent="0.2">
      <c r="A123" s="238"/>
      <c r="B123" s="239" t="s">
        <v>363</v>
      </c>
      <c r="C123" s="240" t="s">
        <v>383</v>
      </c>
      <c r="D123" s="241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  <c r="R123" s="242"/>
      <c r="S123" s="242"/>
      <c r="T123" s="242"/>
      <c r="U123" s="242"/>
      <c r="V123" s="242"/>
      <c r="W123" s="242"/>
      <c r="X123" s="242"/>
      <c r="Y123" s="242"/>
      <c r="Z123" s="242"/>
      <c r="AA123" s="242"/>
      <c r="AB123" s="242"/>
      <c r="AC123" s="242"/>
      <c r="AD123" s="242"/>
      <c r="AE123" s="242"/>
      <c r="AF123" s="242"/>
      <c r="AG123" s="242"/>
      <c r="AH123" s="242"/>
      <c r="AI123" s="242"/>
      <c r="AJ123" s="242"/>
      <c r="AK123" s="242"/>
      <c r="AL123" s="242"/>
      <c r="AM123" s="242"/>
      <c r="AN123" s="242"/>
      <c r="AO123" s="242"/>
      <c r="AP123" s="242"/>
      <c r="AQ123" s="242"/>
      <c r="AR123" s="242"/>
      <c r="AS123" s="242"/>
      <c r="AT123" s="242"/>
      <c r="AU123" s="242"/>
      <c r="AV123" s="242"/>
      <c r="AW123" s="242"/>
      <c r="AX123" s="242"/>
      <c r="AY123" s="242"/>
      <c r="AZ123" s="242"/>
      <c r="BA123" s="242"/>
      <c r="BB123" s="242"/>
      <c r="BC123" s="242"/>
      <c r="BD123" s="242"/>
      <c r="BE123" s="242"/>
      <c r="BF123" s="242">
        <f t="shared" si="7"/>
        <v>0</v>
      </c>
      <c r="BG123" s="242"/>
      <c r="BH123" s="242"/>
      <c r="BI123" s="242"/>
      <c r="BJ123" s="242"/>
      <c r="BK123" s="242"/>
      <c r="BL123" s="242"/>
      <c r="BM123" s="242"/>
      <c r="BN123" s="242"/>
      <c r="BO123" s="242"/>
      <c r="BP123" s="242"/>
      <c r="BQ123" s="242"/>
      <c r="BR123" s="242">
        <f t="shared" si="5"/>
        <v>0</v>
      </c>
      <c r="BS123" s="242">
        <f t="shared" si="6"/>
        <v>0</v>
      </c>
      <c r="BT123" s="203"/>
    </row>
    <row r="124" spans="1:72" ht="180" x14ac:dyDescent="0.2">
      <c r="A124" s="243"/>
      <c r="B124" s="244" t="s">
        <v>365</v>
      </c>
      <c r="C124" s="245" t="s">
        <v>572</v>
      </c>
      <c r="D124" s="246">
        <v>396000</v>
      </c>
      <c r="E124" s="247"/>
      <c r="F124" s="247"/>
      <c r="G124" s="247"/>
      <c r="H124" s="247"/>
      <c r="I124" s="247"/>
      <c r="J124" s="247">
        <v>10000</v>
      </c>
      <c r="K124" s="247"/>
      <c r="L124" s="247"/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>
        <f t="shared" si="7"/>
        <v>406000</v>
      </c>
      <c r="BG124" s="247"/>
      <c r="BH124" s="247"/>
      <c r="BI124" s="247"/>
      <c r="BJ124" s="247"/>
      <c r="BK124" s="247"/>
      <c r="BL124" s="247"/>
      <c r="BM124" s="247"/>
      <c r="BN124" s="247"/>
      <c r="BO124" s="247"/>
      <c r="BP124" s="247"/>
      <c r="BQ124" s="247"/>
      <c r="BR124" s="247">
        <f t="shared" si="5"/>
        <v>0</v>
      </c>
      <c r="BS124" s="247">
        <f t="shared" si="6"/>
        <v>406000</v>
      </c>
      <c r="BT124" s="203"/>
    </row>
    <row r="125" spans="1:72" ht="36" x14ac:dyDescent="0.2">
      <c r="A125" s="197" t="s">
        <v>397</v>
      </c>
      <c r="B125" s="198" t="s">
        <v>398</v>
      </c>
      <c r="C125" s="199"/>
      <c r="D125" s="200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  <c r="AS125" s="201"/>
      <c r="AT125" s="201"/>
      <c r="AU125" s="201"/>
      <c r="AV125" s="201"/>
      <c r="AW125" s="201"/>
      <c r="AX125" s="201"/>
      <c r="AY125" s="201"/>
      <c r="AZ125" s="201"/>
      <c r="BA125" s="201"/>
      <c r="BB125" s="201"/>
      <c r="BC125" s="201"/>
      <c r="BD125" s="201"/>
      <c r="BE125" s="201"/>
      <c r="BF125" s="201">
        <f t="shared" si="7"/>
        <v>0</v>
      </c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>
        <f t="shared" si="5"/>
        <v>0</v>
      </c>
      <c r="BS125" s="201">
        <f t="shared" si="6"/>
        <v>0</v>
      </c>
      <c r="BT125" s="203">
        <f>SUM(BS125:BS133)</f>
        <v>259600</v>
      </c>
    </row>
    <row r="126" spans="1:72" ht="15.75" customHeight="1" x14ac:dyDescent="0.2">
      <c r="A126" s="208"/>
      <c r="B126" s="209" t="s">
        <v>354</v>
      </c>
      <c r="C126" s="253" t="s">
        <v>399</v>
      </c>
      <c r="D126" s="211"/>
      <c r="E126" s="212"/>
      <c r="F126" s="212"/>
      <c r="G126" s="212"/>
      <c r="H126" s="212"/>
      <c r="I126" s="212"/>
      <c r="J126" s="212"/>
      <c r="K126" s="212"/>
      <c r="L126" s="212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  <c r="AA126" s="212"/>
      <c r="AB126" s="212"/>
      <c r="AC126" s="212"/>
      <c r="AD126" s="212"/>
      <c r="AE126" s="212"/>
      <c r="AF126" s="212"/>
      <c r="AG126" s="212"/>
      <c r="AH126" s="212"/>
      <c r="AI126" s="212"/>
      <c r="AJ126" s="212"/>
      <c r="AK126" s="212"/>
      <c r="AL126" s="212"/>
      <c r="AM126" s="212"/>
      <c r="AN126" s="212"/>
      <c r="AO126" s="212"/>
      <c r="AP126" s="212"/>
      <c r="AQ126" s="212"/>
      <c r="AR126" s="212"/>
      <c r="AS126" s="212"/>
      <c r="AT126" s="212"/>
      <c r="AU126" s="212"/>
      <c r="AV126" s="212"/>
      <c r="AW126" s="212"/>
      <c r="AX126" s="212"/>
      <c r="AY126" s="212"/>
      <c r="AZ126" s="212"/>
      <c r="BA126" s="212"/>
      <c r="BB126" s="212"/>
      <c r="BC126" s="212"/>
      <c r="BD126" s="212"/>
      <c r="BE126" s="212"/>
      <c r="BF126" s="212">
        <f t="shared" si="7"/>
        <v>0</v>
      </c>
      <c r="BG126" s="212"/>
      <c r="BH126" s="212"/>
      <c r="BI126" s="212"/>
      <c r="BJ126" s="212"/>
      <c r="BK126" s="212"/>
      <c r="BL126" s="212"/>
      <c r="BM126" s="212"/>
      <c r="BN126" s="212"/>
      <c r="BO126" s="212"/>
      <c r="BP126" s="212"/>
      <c r="BQ126" s="212"/>
      <c r="BR126" s="212">
        <f t="shared" si="5"/>
        <v>0</v>
      </c>
      <c r="BS126" s="212">
        <f t="shared" si="6"/>
        <v>0</v>
      </c>
      <c r="BT126" s="203"/>
    </row>
    <row r="127" spans="1:72" ht="15" customHeight="1" x14ac:dyDescent="0.2">
      <c r="A127" s="213"/>
      <c r="B127" s="214" t="s">
        <v>376</v>
      </c>
      <c r="C127" s="248"/>
      <c r="D127" s="216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  <c r="AA127" s="217"/>
      <c r="AB127" s="217"/>
      <c r="AC127" s="217"/>
      <c r="AD127" s="217"/>
      <c r="AE127" s="217"/>
      <c r="AF127" s="217"/>
      <c r="AG127" s="217"/>
      <c r="AH127" s="217"/>
      <c r="AI127" s="217"/>
      <c r="AJ127" s="217"/>
      <c r="AK127" s="217"/>
      <c r="AL127" s="217"/>
      <c r="AM127" s="217"/>
      <c r="AN127" s="217"/>
      <c r="AO127" s="217"/>
      <c r="AP127" s="217"/>
      <c r="AQ127" s="217"/>
      <c r="AR127" s="217"/>
      <c r="AS127" s="217"/>
      <c r="AT127" s="217"/>
      <c r="AU127" s="217"/>
      <c r="AV127" s="217"/>
      <c r="AW127" s="217"/>
      <c r="AX127" s="217"/>
      <c r="AY127" s="217"/>
      <c r="AZ127" s="217"/>
      <c r="BA127" s="217"/>
      <c r="BB127" s="217"/>
      <c r="BC127" s="217"/>
      <c r="BD127" s="217"/>
      <c r="BE127" s="217"/>
      <c r="BF127" s="217">
        <f t="shared" si="7"/>
        <v>0</v>
      </c>
      <c r="BG127" s="217"/>
      <c r="BH127" s="217"/>
      <c r="BI127" s="217"/>
      <c r="BJ127" s="217"/>
      <c r="BK127" s="217"/>
      <c r="BL127" s="217"/>
      <c r="BM127" s="217"/>
      <c r="BN127" s="217"/>
      <c r="BO127" s="217"/>
      <c r="BP127" s="217"/>
      <c r="BQ127" s="217"/>
      <c r="BR127" s="217">
        <f t="shared" si="5"/>
        <v>0</v>
      </c>
      <c r="BS127" s="217">
        <f t="shared" si="6"/>
        <v>0</v>
      </c>
      <c r="BT127" s="203"/>
    </row>
    <row r="128" spans="1:72" ht="15" customHeight="1" x14ac:dyDescent="0.2">
      <c r="A128" s="218"/>
      <c r="B128" s="219" t="s">
        <v>357</v>
      </c>
      <c r="C128" s="220"/>
      <c r="D128" s="221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>
        <f t="shared" si="7"/>
        <v>0</v>
      </c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2"/>
      <c r="BQ128" s="222"/>
      <c r="BR128" s="222">
        <f t="shared" si="5"/>
        <v>0</v>
      </c>
      <c r="BS128" s="222">
        <f t="shared" si="6"/>
        <v>0</v>
      </c>
      <c r="BT128" s="203"/>
    </row>
    <row r="129" spans="1:72" ht="90" x14ac:dyDescent="0.2">
      <c r="A129" s="223"/>
      <c r="B129" s="224" t="s">
        <v>358</v>
      </c>
      <c r="C129" s="225" t="s">
        <v>573</v>
      </c>
      <c r="D129" s="226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  <c r="AA129" s="227"/>
      <c r="AB129" s="227"/>
      <c r="AC129" s="227"/>
      <c r="AD129" s="227"/>
      <c r="AE129" s="227"/>
      <c r="AF129" s="227"/>
      <c r="AG129" s="227"/>
      <c r="AH129" s="227"/>
      <c r="AI129" s="227"/>
      <c r="AJ129" s="227"/>
      <c r="AK129" s="227"/>
      <c r="AL129" s="227"/>
      <c r="AM129" s="227"/>
      <c r="AN129" s="227"/>
      <c r="AO129" s="227"/>
      <c r="AP129" s="227"/>
      <c r="AQ129" s="227"/>
      <c r="AR129" s="227"/>
      <c r="AS129" s="227"/>
      <c r="AT129" s="227"/>
      <c r="AU129" s="227"/>
      <c r="AV129" s="227"/>
      <c r="AW129" s="227"/>
      <c r="AX129" s="227">
        <f>(400*5*2)*3</f>
        <v>12000</v>
      </c>
      <c r="AY129" s="227"/>
      <c r="AZ129" s="227"/>
      <c r="BA129" s="227"/>
      <c r="BB129" s="227"/>
      <c r="BC129" s="227"/>
      <c r="BD129" s="227"/>
      <c r="BE129" s="227"/>
      <c r="BF129" s="227">
        <f t="shared" si="7"/>
        <v>12000</v>
      </c>
      <c r="BG129" s="227"/>
      <c r="BH129" s="227"/>
      <c r="BI129" s="227"/>
      <c r="BJ129" s="227"/>
      <c r="BK129" s="227"/>
      <c r="BL129" s="227"/>
      <c r="BM129" s="227"/>
      <c r="BN129" s="227"/>
      <c r="BO129" s="227"/>
      <c r="BP129" s="227"/>
      <c r="BQ129" s="227"/>
      <c r="BR129" s="227">
        <f t="shared" si="5"/>
        <v>0</v>
      </c>
      <c r="BS129" s="227">
        <f t="shared" si="6"/>
        <v>12000</v>
      </c>
      <c r="BT129" s="203"/>
    </row>
    <row r="130" spans="1:72" ht="15" customHeight="1" x14ac:dyDescent="0.2">
      <c r="A130" s="228"/>
      <c r="B130" s="229" t="s">
        <v>359</v>
      </c>
      <c r="C130" s="255" t="s">
        <v>383</v>
      </c>
      <c r="D130" s="231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  <c r="AI130" s="232"/>
      <c r="AJ130" s="232"/>
      <c r="AK130" s="232"/>
      <c r="AL130" s="232"/>
      <c r="AM130" s="232"/>
      <c r="AN130" s="232"/>
      <c r="AO130" s="232"/>
      <c r="AP130" s="232"/>
      <c r="AQ130" s="232"/>
      <c r="AR130" s="232"/>
      <c r="AS130" s="232"/>
      <c r="AT130" s="232"/>
      <c r="AU130" s="232"/>
      <c r="AV130" s="232"/>
      <c r="AW130" s="232"/>
      <c r="AX130" s="232"/>
      <c r="AY130" s="232"/>
      <c r="AZ130" s="232"/>
      <c r="BA130" s="232"/>
      <c r="BB130" s="232"/>
      <c r="BC130" s="232"/>
      <c r="BD130" s="232"/>
      <c r="BE130" s="232"/>
      <c r="BF130" s="232">
        <f t="shared" si="7"/>
        <v>0</v>
      </c>
      <c r="BG130" s="232"/>
      <c r="BH130" s="232"/>
      <c r="BI130" s="232"/>
      <c r="BJ130" s="232"/>
      <c r="BK130" s="232"/>
      <c r="BL130" s="232"/>
      <c r="BM130" s="232"/>
      <c r="BN130" s="232"/>
      <c r="BO130" s="232"/>
      <c r="BP130" s="232"/>
      <c r="BQ130" s="232"/>
      <c r="BR130" s="232">
        <f t="shared" si="5"/>
        <v>0</v>
      </c>
      <c r="BS130" s="232">
        <f t="shared" si="6"/>
        <v>0</v>
      </c>
      <c r="BT130" s="203"/>
    </row>
    <row r="131" spans="1:72" ht="15.75" customHeight="1" x14ac:dyDescent="0.2">
      <c r="A131" s="233"/>
      <c r="B131" s="234" t="s">
        <v>381</v>
      </c>
      <c r="C131" s="235"/>
      <c r="D131" s="236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7"/>
      <c r="V131" s="237"/>
      <c r="W131" s="237"/>
      <c r="X131" s="237"/>
      <c r="Y131" s="237"/>
      <c r="Z131" s="237"/>
      <c r="AA131" s="237"/>
      <c r="AB131" s="237"/>
      <c r="AC131" s="237"/>
      <c r="AD131" s="237"/>
      <c r="AE131" s="237"/>
      <c r="AF131" s="237"/>
      <c r="AG131" s="237"/>
      <c r="AH131" s="237"/>
      <c r="AI131" s="237"/>
      <c r="AJ131" s="237"/>
      <c r="AK131" s="237"/>
      <c r="AL131" s="237"/>
      <c r="AM131" s="237"/>
      <c r="AN131" s="237"/>
      <c r="AO131" s="237"/>
      <c r="AP131" s="237"/>
      <c r="AQ131" s="237"/>
      <c r="AR131" s="237"/>
      <c r="AS131" s="237"/>
      <c r="AT131" s="237"/>
      <c r="AU131" s="237"/>
      <c r="AV131" s="237"/>
      <c r="AW131" s="237"/>
      <c r="AX131" s="237"/>
      <c r="AY131" s="237"/>
      <c r="AZ131" s="237"/>
      <c r="BA131" s="237"/>
      <c r="BB131" s="237"/>
      <c r="BC131" s="237"/>
      <c r="BD131" s="237"/>
      <c r="BE131" s="237"/>
      <c r="BF131" s="237"/>
      <c r="BG131" s="237"/>
      <c r="BH131" s="237"/>
      <c r="BI131" s="237"/>
      <c r="BJ131" s="237"/>
      <c r="BK131" s="237"/>
      <c r="BL131" s="237"/>
      <c r="BM131" s="237"/>
      <c r="BN131" s="237"/>
      <c r="BO131" s="237"/>
      <c r="BP131" s="237"/>
      <c r="BQ131" s="237"/>
      <c r="BR131" s="237"/>
      <c r="BS131" s="237">
        <f t="shared" si="6"/>
        <v>0</v>
      </c>
      <c r="BT131" s="203"/>
    </row>
    <row r="132" spans="1:72" ht="15" customHeight="1" x14ac:dyDescent="0.2">
      <c r="A132" s="238"/>
      <c r="B132" s="239" t="s">
        <v>363</v>
      </c>
      <c r="C132" s="240" t="s">
        <v>383</v>
      </c>
      <c r="D132" s="241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242"/>
      <c r="Y132" s="242"/>
      <c r="Z132" s="242"/>
      <c r="AA132" s="242"/>
      <c r="AB132" s="242"/>
      <c r="AC132" s="242"/>
      <c r="AD132" s="242"/>
      <c r="AE132" s="242"/>
      <c r="AF132" s="242"/>
      <c r="AG132" s="242"/>
      <c r="AH132" s="242"/>
      <c r="AI132" s="242"/>
      <c r="AJ132" s="242"/>
      <c r="AK132" s="242"/>
      <c r="AL132" s="242"/>
      <c r="AM132" s="242"/>
      <c r="AN132" s="242"/>
      <c r="AO132" s="242"/>
      <c r="AP132" s="242"/>
      <c r="AQ132" s="242"/>
      <c r="AR132" s="242"/>
      <c r="AS132" s="242"/>
      <c r="AT132" s="242"/>
      <c r="AU132" s="242"/>
      <c r="AV132" s="242"/>
      <c r="AW132" s="242"/>
      <c r="AX132" s="242"/>
      <c r="AY132" s="242"/>
      <c r="AZ132" s="242"/>
      <c r="BA132" s="242"/>
      <c r="BB132" s="242"/>
      <c r="BC132" s="242"/>
      <c r="BD132" s="242"/>
      <c r="BE132" s="242"/>
      <c r="BF132" s="242"/>
      <c r="BG132" s="242"/>
      <c r="BH132" s="242"/>
      <c r="BI132" s="242"/>
      <c r="BJ132" s="242"/>
      <c r="BK132" s="242"/>
      <c r="BL132" s="242"/>
      <c r="BM132" s="242"/>
      <c r="BN132" s="242"/>
      <c r="BO132" s="242"/>
      <c r="BP132" s="242"/>
      <c r="BQ132" s="242"/>
      <c r="BR132" s="242"/>
      <c r="BS132" s="242">
        <f t="shared" si="6"/>
        <v>0</v>
      </c>
      <c r="BT132" s="203"/>
    </row>
    <row r="133" spans="1:72" ht="180" x14ac:dyDescent="0.2">
      <c r="A133" s="243"/>
      <c r="B133" s="244" t="s">
        <v>365</v>
      </c>
      <c r="C133" s="245" t="s">
        <v>401</v>
      </c>
      <c r="D133" s="246">
        <v>237600</v>
      </c>
      <c r="E133" s="247"/>
      <c r="F133" s="247"/>
      <c r="G133" s="247"/>
      <c r="H133" s="247"/>
      <c r="I133" s="247"/>
      <c r="J133" s="247">
        <v>10000</v>
      </c>
      <c r="K133" s="247"/>
      <c r="L133" s="247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>
        <f t="shared" ref="BF133:BF151" si="8">SUM(D133:BE133)</f>
        <v>247600</v>
      </c>
      <c r="BG133" s="247"/>
      <c r="BH133" s="247"/>
      <c r="BI133" s="247"/>
      <c r="BJ133" s="247"/>
      <c r="BK133" s="247"/>
      <c r="BL133" s="247"/>
      <c r="BM133" s="247"/>
      <c r="BN133" s="247"/>
      <c r="BO133" s="247"/>
      <c r="BP133" s="247"/>
      <c r="BQ133" s="247"/>
      <c r="BR133" s="247">
        <f t="shared" ref="BR133:BR151" si="9">SUM(BG133:BQ133)</f>
        <v>0</v>
      </c>
      <c r="BS133" s="247">
        <f>U133+J133+D133</f>
        <v>247600</v>
      </c>
      <c r="BT133" s="203"/>
    </row>
    <row r="134" spans="1:72" ht="36" x14ac:dyDescent="0.2">
      <c r="A134" s="197" t="s">
        <v>402</v>
      </c>
      <c r="B134" s="198" t="s">
        <v>373</v>
      </c>
      <c r="C134" s="199"/>
      <c r="D134" s="200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201"/>
      <c r="AB134" s="201"/>
      <c r="AC134" s="201"/>
      <c r="AD134" s="201"/>
      <c r="AE134" s="201"/>
      <c r="AF134" s="201"/>
      <c r="AG134" s="201"/>
      <c r="AH134" s="201"/>
      <c r="AI134" s="201"/>
      <c r="AJ134" s="201"/>
      <c r="AK134" s="201"/>
      <c r="AL134" s="201"/>
      <c r="AM134" s="201"/>
      <c r="AN134" s="201"/>
      <c r="AO134" s="201"/>
      <c r="AP134" s="201"/>
      <c r="AQ134" s="201"/>
      <c r="AR134" s="201"/>
      <c r="AS134" s="201"/>
      <c r="AT134" s="201"/>
      <c r="AU134" s="201"/>
      <c r="AV134" s="201"/>
      <c r="AW134" s="201"/>
      <c r="AX134" s="201"/>
      <c r="AY134" s="201"/>
      <c r="AZ134" s="201"/>
      <c r="BA134" s="201"/>
      <c r="BB134" s="201"/>
      <c r="BC134" s="201"/>
      <c r="BD134" s="201"/>
      <c r="BE134" s="201"/>
      <c r="BF134" s="201">
        <f t="shared" si="8"/>
        <v>0</v>
      </c>
      <c r="BG134" s="201"/>
      <c r="BH134" s="201"/>
      <c r="BI134" s="201"/>
      <c r="BJ134" s="201"/>
      <c r="BK134" s="201"/>
      <c r="BL134" s="201"/>
      <c r="BM134" s="201"/>
      <c r="BN134" s="201"/>
      <c r="BO134" s="201"/>
      <c r="BP134" s="201"/>
      <c r="BQ134" s="201"/>
      <c r="BR134" s="201">
        <f t="shared" si="9"/>
        <v>0</v>
      </c>
      <c r="BS134" s="201">
        <f t="shared" ref="BS134:BS151" si="10">BF134+BR134</f>
        <v>0</v>
      </c>
      <c r="BT134" s="203">
        <f>SUM(BS134:BS142)</f>
        <v>414400</v>
      </c>
    </row>
    <row r="135" spans="1:72" ht="100.5" customHeight="1" x14ac:dyDescent="0.2">
      <c r="A135" s="208"/>
      <c r="B135" s="209" t="s">
        <v>354</v>
      </c>
      <c r="C135" s="253" t="s">
        <v>383</v>
      </c>
      <c r="D135" s="211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212"/>
      <c r="Z135" s="212"/>
      <c r="AA135" s="212"/>
      <c r="AB135" s="212"/>
      <c r="AC135" s="212"/>
      <c r="AD135" s="212"/>
      <c r="AE135" s="212"/>
      <c r="AF135" s="212"/>
      <c r="AG135" s="212"/>
      <c r="AH135" s="212"/>
      <c r="AI135" s="212"/>
      <c r="AJ135" s="212"/>
      <c r="AK135" s="212"/>
      <c r="AL135" s="212"/>
      <c r="AM135" s="212"/>
      <c r="AN135" s="212"/>
      <c r="AO135" s="212"/>
      <c r="AP135" s="212"/>
      <c r="AQ135" s="212"/>
      <c r="AR135" s="212"/>
      <c r="AS135" s="212"/>
      <c r="AT135" s="212"/>
      <c r="AU135" s="212"/>
      <c r="AV135" s="212"/>
      <c r="AW135" s="212"/>
      <c r="AX135" s="212"/>
      <c r="AY135" s="212"/>
      <c r="AZ135" s="212"/>
      <c r="BA135" s="212"/>
      <c r="BB135" s="212"/>
      <c r="BC135" s="212"/>
      <c r="BD135" s="212"/>
      <c r="BE135" s="212"/>
      <c r="BF135" s="212">
        <f t="shared" si="8"/>
        <v>0</v>
      </c>
      <c r="BG135" s="212"/>
      <c r="BH135" s="212"/>
      <c r="BI135" s="212"/>
      <c r="BJ135" s="212"/>
      <c r="BK135" s="212"/>
      <c r="BL135" s="212"/>
      <c r="BM135" s="212"/>
      <c r="BN135" s="212"/>
      <c r="BO135" s="212"/>
      <c r="BP135" s="212"/>
      <c r="BQ135" s="212"/>
      <c r="BR135" s="212">
        <f t="shared" si="9"/>
        <v>0</v>
      </c>
      <c r="BS135" s="212">
        <f t="shared" si="10"/>
        <v>0</v>
      </c>
      <c r="BT135" s="203"/>
    </row>
    <row r="136" spans="1:72" ht="15.75" customHeight="1" x14ac:dyDescent="0.2">
      <c r="A136" s="213"/>
      <c r="B136" s="214" t="s">
        <v>376</v>
      </c>
      <c r="C136" s="248" t="s">
        <v>377</v>
      </c>
      <c r="D136" s="216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  <c r="AA136" s="217"/>
      <c r="AB136" s="217"/>
      <c r="AC136" s="217"/>
      <c r="AD136" s="217"/>
      <c r="AE136" s="217"/>
      <c r="AF136" s="217"/>
      <c r="AG136" s="217"/>
      <c r="AH136" s="217"/>
      <c r="AI136" s="217"/>
      <c r="AJ136" s="217"/>
      <c r="AK136" s="217"/>
      <c r="AL136" s="217"/>
      <c r="AM136" s="217"/>
      <c r="AN136" s="217"/>
      <c r="AO136" s="217"/>
      <c r="AP136" s="217"/>
      <c r="AQ136" s="217"/>
      <c r="AR136" s="217"/>
      <c r="AS136" s="217"/>
      <c r="AT136" s="217"/>
      <c r="AU136" s="217"/>
      <c r="AV136" s="217"/>
      <c r="AW136" s="217"/>
      <c r="AX136" s="217"/>
      <c r="AY136" s="217"/>
      <c r="AZ136" s="217"/>
      <c r="BA136" s="217"/>
      <c r="BB136" s="217"/>
      <c r="BC136" s="217"/>
      <c r="BD136" s="217"/>
      <c r="BE136" s="217"/>
      <c r="BF136" s="217">
        <f t="shared" si="8"/>
        <v>0</v>
      </c>
      <c r="BG136" s="217"/>
      <c r="BH136" s="217"/>
      <c r="BI136" s="217"/>
      <c r="BJ136" s="217"/>
      <c r="BK136" s="217"/>
      <c r="BL136" s="217"/>
      <c r="BM136" s="217"/>
      <c r="BN136" s="217"/>
      <c r="BO136" s="217"/>
      <c r="BP136" s="217"/>
      <c r="BQ136" s="217"/>
      <c r="BR136" s="217">
        <f t="shared" si="9"/>
        <v>0</v>
      </c>
      <c r="BS136" s="217">
        <f t="shared" si="10"/>
        <v>0</v>
      </c>
      <c r="BT136" s="203"/>
    </row>
    <row r="137" spans="1:72" ht="15.75" customHeight="1" x14ac:dyDescent="0.2">
      <c r="A137" s="218"/>
      <c r="B137" s="219" t="s">
        <v>403</v>
      </c>
      <c r="C137" s="220" t="s">
        <v>383</v>
      </c>
      <c r="D137" s="221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>
        <f t="shared" si="8"/>
        <v>0</v>
      </c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2"/>
      <c r="BQ137" s="222"/>
      <c r="BR137" s="222">
        <f t="shared" si="9"/>
        <v>0</v>
      </c>
      <c r="BS137" s="222">
        <f t="shared" si="10"/>
        <v>0</v>
      </c>
      <c r="BT137" s="203"/>
    </row>
    <row r="138" spans="1:72" ht="75" x14ac:dyDescent="0.2">
      <c r="A138" s="223"/>
      <c r="B138" s="224" t="s">
        <v>358</v>
      </c>
      <c r="C138" s="225" t="s">
        <v>574</v>
      </c>
      <c r="D138" s="226">
        <f>((1800*5*2)+(300*2))*4</f>
        <v>74400</v>
      </c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  <c r="AA138" s="227"/>
      <c r="AB138" s="227"/>
      <c r="AC138" s="227"/>
      <c r="AD138" s="227"/>
      <c r="AE138" s="227"/>
      <c r="AF138" s="227"/>
      <c r="AG138" s="227"/>
      <c r="AH138" s="227"/>
      <c r="AI138" s="227"/>
      <c r="AJ138" s="227"/>
      <c r="AK138" s="227"/>
      <c r="AL138" s="227"/>
      <c r="AM138" s="227"/>
      <c r="AN138" s="227"/>
      <c r="AO138" s="227"/>
      <c r="AP138" s="227"/>
      <c r="AQ138" s="227"/>
      <c r="AR138" s="227"/>
      <c r="AS138" s="227"/>
      <c r="AT138" s="227"/>
      <c r="AU138" s="227"/>
      <c r="AV138" s="227"/>
      <c r="AW138" s="227"/>
      <c r="AX138" s="227"/>
      <c r="AY138" s="227"/>
      <c r="AZ138" s="227"/>
      <c r="BA138" s="227"/>
      <c r="BB138" s="227"/>
      <c r="BC138" s="227"/>
      <c r="BD138" s="227"/>
      <c r="BE138" s="227"/>
      <c r="BF138" s="227">
        <f t="shared" si="8"/>
        <v>74400</v>
      </c>
      <c r="BG138" s="227"/>
      <c r="BH138" s="227"/>
      <c r="BI138" s="227"/>
      <c r="BJ138" s="227"/>
      <c r="BK138" s="227"/>
      <c r="BL138" s="227"/>
      <c r="BM138" s="227"/>
      <c r="BN138" s="227"/>
      <c r="BO138" s="227"/>
      <c r="BP138" s="227"/>
      <c r="BQ138" s="227"/>
      <c r="BR138" s="227">
        <f t="shared" si="9"/>
        <v>0</v>
      </c>
      <c r="BS138" s="227">
        <f t="shared" si="10"/>
        <v>74400</v>
      </c>
      <c r="BT138" s="203"/>
    </row>
    <row r="139" spans="1:72" ht="15" customHeight="1" x14ac:dyDescent="0.2">
      <c r="A139" s="228"/>
      <c r="B139" s="229" t="s">
        <v>359</v>
      </c>
      <c r="C139" s="255" t="s">
        <v>383</v>
      </c>
      <c r="D139" s="231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32"/>
      <c r="T139" s="232"/>
      <c r="U139" s="232"/>
      <c r="V139" s="232"/>
      <c r="W139" s="232"/>
      <c r="X139" s="232"/>
      <c r="Y139" s="232"/>
      <c r="Z139" s="232"/>
      <c r="AA139" s="232"/>
      <c r="AB139" s="232"/>
      <c r="AC139" s="232"/>
      <c r="AD139" s="232"/>
      <c r="AE139" s="232"/>
      <c r="AF139" s="232"/>
      <c r="AG139" s="232"/>
      <c r="AH139" s="232"/>
      <c r="AI139" s="232"/>
      <c r="AJ139" s="232"/>
      <c r="AK139" s="232"/>
      <c r="AL139" s="232"/>
      <c r="AM139" s="232"/>
      <c r="AN139" s="232"/>
      <c r="AO139" s="232"/>
      <c r="AP139" s="232"/>
      <c r="AQ139" s="232"/>
      <c r="AR139" s="232"/>
      <c r="AS139" s="232"/>
      <c r="AT139" s="232"/>
      <c r="AU139" s="232"/>
      <c r="AV139" s="232"/>
      <c r="AW139" s="232"/>
      <c r="AX139" s="232"/>
      <c r="AY139" s="232"/>
      <c r="AZ139" s="232"/>
      <c r="BA139" s="232"/>
      <c r="BB139" s="232"/>
      <c r="BC139" s="232"/>
      <c r="BD139" s="232"/>
      <c r="BE139" s="232"/>
      <c r="BF139" s="232">
        <f t="shared" si="8"/>
        <v>0</v>
      </c>
      <c r="BG139" s="232"/>
      <c r="BH139" s="232"/>
      <c r="BI139" s="232"/>
      <c r="BJ139" s="232"/>
      <c r="BK139" s="232"/>
      <c r="BL139" s="232"/>
      <c r="BM139" s="232"/>
      <c r="BN139" s="232"/>
      <c r="BO139" s="232"/>
      <c r="BP139" s="232"/>
      <c r="BQ139" s="232"/>
      <c r="BR139" s="232">
        <f t="shared" si="9"/>
        <v>0</v>
      </c>
      <c r="BS139" s="232">
        <f t="shared" si="10"/>
        <v>0</v>
      </c>
      <c r="BT139" s="203"/>
    </row>
    <row r="140" spans="1:72" ht="85.5" customHeight="1" x14ac:dyDescent="0.2">
      <c r="A140" s="233"/>
      <c r="B140" s="234" t="s">
        <v>381</v>
      </c>
      <c r="C140" s="235" t="s">
        <v>383</v>
      </c>
      <c r="D140" s="236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7"/>
      <c r="V140" s="237"/>
      <c r="W140" s="237"/>
      <c r="X140" s="237"/>
      <c r="Y140" s="237"/>
      <c r="Z140" s="237"/>
      <c r="AA140" s="237"/>
      <c r="AB140" s="237"/>
      <c r="AC140" s="237"/>
      <c r="AD140" s="237"/>
      <c r="AE140" s="237"/>
      <c r="AF140" s="237"/>
      <c r="AG140" s="237"/>
      <c r="AH140" s="237"/>
      <c r="AI140" s="237"/>
      <c r="AJ140" s="237"/>
      <c r="AK140" s="237"/>
      <c r="AL140" s="237"/>
      <c r="AM140" s="237"/>
      <c r="AN140" s="237"/>
      <c r="AO140" s="237"/>
      <c r="AP140" s="237"/>
      <c r="AQ140" s="237"/>
      <c r="AR140" s="237"/>
      <c r="AS140" s="237"/>
      <c r="AT140" s="237"/>
      <c r="AU140" s="237"/>
      <c r="AV140" s="237"/>
      <c r="AW140" s="237"/>
      <c r="AX140" s="237"/>
      <c r="AY140" s="237"/>
      <c r="AZ140" s="237"/>
      <c r="BA140" s="237"/>
      <c r="BB140" s="237"/>
      <c r="BC140" s="237"/>
      <c r="BD140" s="237"/>
      <c r="BE140" s="237"/>
      <c r="BF140" s="237">
        <f t="shared" si="8"/>
        <v>0</v>
      </c>
      <c r="BG140" s="237"/>
      <c r="BH140" s="237"/>
      <c r="BI140" s="237"/>
      <c r="BJ140" s="237"/>
      <c r="BK140" s="237"/>
      <c r="BL140" s="237"/>
      <c r="BM140" s="237"/>
      <c r="BN140" s="237"/>
      <c r="BO140" s="237"/>
      <c r="BP140" s="237"/>
      <c r="BQ140" s="237"/>
      <c r="BR140" s="237">
        <f t="shared" si="9"/>
        <v>0</v>
      </c>
      <c r="BS140" s="237">
        <f t="shared" si="10"/>
        <v>0</v>
      </c>
      <c r="BT140" s="203"/>
    </row>
    <row r="141" spans="1:72" ht="15" customHeight="1" x14ac:dyDescent="0.2">
      <c r="A141" s="238"/>
      <c r="B141" s="239" t="s">
        <v>363</v>
      </c>
      <c r="C141" s="240" t="s">
        <v>383</v>
      </c>
      <c r="D141" s="241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  <c r="AA141" s="242"/>
      <c r="AB141" s="242"/>
      <c r="AC141" s="242"/>
      <c r="AD141" s="242"/>
      <c r="AE141" s="242"/>
      <c r="AF141" s="242"/>
      <c r="AG141" s="242"/>
      <c r="AH141" s="242"/>
      <c r="AI141" s="242"/>
      <c r="AJ141" s="242"/>
      <c r="AK141" s="242"/>
      <c r="AL141" s="242"/>
      <c r="AM141" s="242"/>
      <c r="AN141" s="242"/>
      <c r="AO141" s="242"/>
      <c r="AP141" s="242"/>
      <c r="AQ141" s="242"/>
      <c r="AR141" s="242"/>
      <c r="AS141" s="242"/>
      <c r="AT141" s="242"/>
      <c r="AU141" s="242"/>
      <c r="AV141" s="242"/>
      <c r="AW141" s="242"/>
      <c r="AX141" s="242"/>
      <c r="AY141" s="242"/>
      <c r="AZ141" s="242"/>
      <c r="BA141" s="242"/>
      <c r="BB141" s="242"/>
      <c r="BC141" s="242"/>
      <c r="BD141" s="242"/>
      <c r="BE141" s="242"/>
      <c r="BF141" s="242">
        <f t="shared" si="8"/>
        <v>0</v>
      </c>
      <c r="BG141" s="242"/>
      <c r="BH141" s="242"/>
      <c r="BI141" s="242"/>
      <c r="BJ141" s="242"/>
      <c r="BK141" s="242"/>
      <c r="BL141" s="242"/>
      <c r="BM141" s="242"/>
      <c r="BN141" s="242"/>
      <c r="BO141" s="242"/>
      <c r="BP141" s="242"/>
      <c r="BQ141" s="242"/>
      <c r="BR141" s="242">
        <f t="shared" si="9"/>
        <v>0</v>
      </c>
      <c r="BS141" s="242">
        <f t="shared" si="10"/>
        <v>0</v>
      </c>
      <c r="BT141" s="203"/>
    </row>
    <row r="142" spans="1:72" ht="210" x14ac:dyDescent="0.2">
      <c r="A142" s="243"/>
      <c r="B142" s="244" t="s">
        <v>365</v>
      </c>
      <c r="C142" s="245" t="s">
        <v>575</v>
      </c>
      <c r="D142" s="246">
        <v>330000</v>
      </c>
      <c r="E142" s="247"/>
      <c r="F142" s="247"/>
      <c r="G142" s="247"/>
      <c r="H142" s="247"/>
      <c r="I142" s="247"/>
      <c r="J142" s="247">
        <v>10000</v>
      </c>
      <c r="K142" s="247"/>
      <c r="L142" s="247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>
        <f t="shared" si="8"/>
        <v>340000</v>
      </c>
      <c r="BG142" s="247"/>
      <c r="BH142" s="247"/>
      <c r="BI142" s="247"/>
      <c r="BJ142" s="247"/>
      <c r="BK142" s="247"/>
      <c r="BL142" s="247"/>
      <c r="BM142" s="247"/>
      <c r="BN142" s="247"/>
      <c r="BO142" s="247"/>
      <c r="BP142" s="247"/>
      <c r="BQ142" s="247"/>
      <c r="BR142" s="247">
        <f t="shared" si="9"/>
        <v>0</v>
      </c>
      <c r="BS142" s="247">
        <f t="shared" si="10"/>
        <v>340000</v>
      </c>
      <c r="BT142" s="203"/>
    </row>
    <row r="143" spans="1:72" ht="36" x14ac:dyDescent="0.2">
      <c r="A143" s="197" t="s">
        <v>402</v>
      </c>
      <c r="B143" s="198" t="s">
        <v>406</v>
      </c>
      <c r="C143" s="199"/>
      <c r="D143" s="200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201"/>
      <c r="AA143" s="201"/>
      <c r="AB143" s="201"/>
      <c r="AC143" s="201"/>
      <c r="AD143" s="201"/>
      <c r="AE143" s="201"/>
      <c r="AF143" s="201"/>
      <c r="AG143" s="201"/>
      <c r="AH143" s="201"/>
      <c r="AI143" s="201"/>
      <c r="AJ143" s="201"/>
      <c r="AK143" s="201"/>
      <c r="AL143" s="201"/>
      <c r="AM143" s="201"/>
      <c r="AN143" s="201"/>
      <c r="AO143" s="201"/>
      <c r="AP143" s="201"/>
      <c r="AQ143" s="201"/>
      <c r="AR143" s="201"/>
      <c r="AS143" s="201"/>
      <c r="AT143" s="201"/>
      <c r="AU143" s="201"/>
      <c r="AV143" s="201"/>
      <c r="AW143" s="201"/>
      <c r="AX143" s="201"/>
      <c r="AY143" s="201"/>
      <c r="AZ143" s="201"/>
      <c r="BA143" s="201"/>
      <c r="BB143" s="201"/>
      <c r="BC143" s="201"/>
      <c r="BD143" s="201"/>
      <c r="BE143" s="201"/>
      <c r="BF143" s="201">
        <f t="shared" si="8"/>
        <v>0</v>
      </c>
      <c r="BG143" s="201"/>
      <c r="BH143" s="201"/>
      <c r="BI143" s="201"/>
      <c r="BJ143" s="201"/>
      <c r="BK143" s="201"/>
      <c r="BL143" s="201"/>
      <c r="BM143" s="201"/>
      <c r="BN143" s="201"/>
      <c r="BO143" s="201"/>
      <c r="BP143" s="201"/>
      <c r="BQ143" s="201"/>
      <c r="BR143" s="201">
        <f t="shared" si="9"/>
        <v>0</v>
      </c>
      <c r="BS143" s="201">
        <f t="shared" si="10"/>
        <v>0</v>
      </c>
      <c r="BT143" s="203">
        <f>SUM(BS143:BS151)</f>
        <v>564450</v>
      </c>
    </row>
    <row r="144" spans="1:72" ht="33" customHeight="1" x14ac:dyDescent="0.2">
      <c r="A144" s="208"/>
      <c r="B144" s="209" t="s">
        <v>354</v>
      </c>
      <c r="C144" s="253" t="s">
        <v>383</v>
      </c>
      <c r="D144" s="211"/>
      <c r="E144" s="212"/>
      <c r="F144" s="212"/>
      <c r="G144" s="212"/>
      <c r="H144" s="212"/>
      <c r="I144" s="212"/>
      <c r="J144" s="212"/>
      <c r="K144" s="212"/>
      <c r="L144" s="212"/>
      <c r="M144" s="212"/>
      <c r="N144" s="212"/>
      <c r="O144" s="212"/>
      <c r="P144" s="212"/>
      <c r="Q144" s="212"/>
      <c r="R144" s="212"/>
      <c r="S144" s="212"/>
      <c r="T144" s="212"/>
      <c r="U144" s="212"/>
      <c r="V144" s="212"/>
      <c r="W144" s="212"/>
      <c r="X144" s="212"/>
      <c r="Y144" s="212"/>
      <c r="Z144" s="212"/>
      <c r="AA144" s="212"/>
      <c r="AB144" s="212"/>
      <c r="AC144" s="212"/>
      <c r="AD144" s="212"/>
      <c r="AE144" s="212"/>
      <c r="AF144" s="212"/>
      <c r="AG144" s="212"/>
      <c r="AH144" s="212"/>
      <c r="AI144" s="212"/>
      <c r="AJ144" s="212"/>
      <c r="AK144" s="212"/>
      <c r="AL144" s="212"/>
      <c r="AM144" s="212"/>
      <c r="AN144" s="212"/>
      <c r="AO144" s="212"/>
      <c r="AP144" s="212"/>
      <c r="AQ144" s="212"/>
      <c r="AR144" s="212"/>
      <c r="AS144" s="212"/>
      <c r="AT144" s="212"/>
      <c r="AU144" s="212"/>
      <c r="AV144" s="212"/>
      <c r="AW144" s="212"/>
      <c r="AX144" s="212"/>
      <c r="AY144" s="212"/>
      <c r="AZ144" s="212"/>
      <c r="BA144" s="212"/>
      <c r="BB144" s="212"/>
      <c r="BC144" s="212"/>
      <c r="BD144" s="212"/>
      <c r="BE144" s="212"/>
      <c r="BF144" s="212">
        <f t="shared" si="8"/>
        <v>0</v>
      </c>
      <c r="BG144" s="212"/>
      <c r="BH144" s="212"/>
      <c r="BI144" s="212"/>
      <c r="BJ144" s="212"/>
      <c r="BK144" s="212"/>
      <c r="BL144" s="212"/>
      <c r="BM144" s="212"/>
      <c r="BN144" s="212"/>
      <c r="BO144" s="212"/>
      <c r="BP144" s="212"/>
      <c r="BQ144" s="212"/>
      <c r="BR144" s="212">
        <f t="shared" si="9"/>
        <v>0</v>
      </c>
      <c r="BS144" s="212">
        <f t="shared" si="10"/>
        <v>0</v>
      </c>
      <c r="BT144" s="203"/>
    </row>
    <row r="145" spans="1:72" ht="150" x14ac:dyDescent="0.2">
      <c r="A145" s="213"/>
      <c r="B145" s="214" t="s">
        <v>376</v>
      </c>
      <c r="C145" s="248" t="s">
        <v>576</v>
      </c>
      <c r="D145" s="216">
        <v>37000</v>
      </c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  <c r="AA145" s="217"/>
      <c r="AB145" s="217"/>
      <c r="AC145" s="217"/>
      <c r="AD145" s="217"/>
      <c r="AE145" s="217"/>
      <c r="AF145" s="217"/>
      <c r="AG145" s="217"/>
      <c r="AH145" s="217"/>
      <c r="AI145" s="217"/>
      <c r="AJ145" s="217"/>
      <c r="AK145" s="217"/>
      <c r="AL145" s="217"/>
      <c r="AM145" s="217"/>
      <c r="AN145" s="217"/>
      <c r="AO145" s="217"/>
      <c r="AP145" s="217"/>
      <c r="AQ145" s="217"/>
      <c r="AR145" s="217"/>
      <c r="AS145" s="217"/>
      <c r="AT145" s="217"/>
      <c r="AU145" s="217"/>
      <c r="AV145" s="217"/>
      <c r="AW145" s="217"/>
      <c r="AX145" s="217"/>
      <c r="AY145" s="217"/>
      <c r="AZ145" s="217"/>
      <c r="BA145" s="217"/>
      <c r="BB145" s="217"/>
      <c r="BC145" s="217"/>
      <c r="BD145" s="217"/>
      <c r="BE145" s="217"/>
      <c r="BF145" s="217">
        <f t="shared" si="8"/>
        <v>37000</v>
      </c>
      <c r="BG145" s="217"/>
      <c r="BH145" s="217"/>
      <c r="BI145" s="217"/>
      <c r="BJ145" s="217"/>
      <c r="BK145" s="217"/>
      <c r="BL145" s="217"/>
      <c r="BM145" s="217"/>
      <c r="BN145" s="217"/>
      <c r="BO145" s="217"/>
      <c r="BP145" s="217"/>
      <c r="BQ145" s="217"/>
      <c r="BR145" s="217">
        <f t="shared" si="9"/>
        <v>0</v>
      </c>
      <c r="BS145" s="217">
        <f t="shared" si="10"/>
        <v>37000</v>
      </c>
      <c r="BT145" s="203"/>
    </row>
    <row r="146" spans="1:72" x14ac:dyDescent="0.2">
      <c r="A146" s="218"/>
      <c r="B146" s="219" t="s">
        <v>357</v>
      </c>
      <c r="C146" s="220"/>
      <c r="D146" s="221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2"/>
      <c r="W146" s="222"/>
      <c r="X146" s="222"/>
      <c r="Y146" s="222"/>
      <c r="Z146" s="222"/>
      <c r="AA146" s="222"/>
      <c r="AB146" s="222"/>
      <c r="AC146" s="222"/>
      <c r="AD146" s="222"/>
      <c r="AE146" s="222"/>
      <c r="AF146" s="222"/>
      <c r="AG146" s="222"/>
      <c r="AH146" s="222"/>
      <c r="AI146" s="222"/>
      <c r="AJ146" s="222"/>
      <c r="AK146" s="222"/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2"/>
      <c r="BD146" s="222"/>
      <c r="BE146" s="222"/>
      <c r="BF146" s="222">
        <f t="shared" si="8"/>
        <v>0</v>
      </c>
      <c r="BG146" s="222"/>
      <c r="BH146" s="222"/>
      <c r="BI146" s="222"/>
      <c r="BJ146" s="222"/>
      <c r="BK146" s="222"/>
      <c r="BL146" s="222"/>
      <c r="BM146" s="222"/>
      <c r="BN146" s="222"/>
      <c r="BO146" s="222"/>
      <c r="BP146" s="222"/>
      <c r="BQ146" s="222"/>
      <c r="BR146" s="222">
        <f t="shared" si="9"/>
        <v>0</v>
      </c>
      <c r="BS146" s="222">
        <f t="shared" si="10"/>
        <v>0</v>
      </c>
      <c r="BT146" s="203"/>
    </row>
    <row r="147" spans="1:72" ht="15" customHeight="1" x14ac:dyDescent="0.2">
      <c r="A147" s="223"/>
      <c r="B147" s="224" t="s">
        <v>358</v>
      </c>
      <c r="C147" s="225"/>
      <c r="D147" s="226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  <c r="AA147" s="227"/>
      <c r="AB147" s="227"/>
      <c r="AC147" s="227"/>
      <c r="AD147" s="227"/>
      <c r="AE147" s="227"/>
      <c r="AF147" s="227"/>
      <c r="AG147" s="227"/>
      <c r="AH147" s="227"/>
      <c r="AI147" s="227"/>
      <c r="AJ147" s="227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27"/>
      <c r="AW147" s="227"/>
      <c r="AX147" s="227"/>
      <c r="AY147" s="227"/>
      <c r="AZ147" s="227"/>
      <c r="BA147" s="227"/>
      <c r="BB147" s="227"/>
      <c r="BC147" s="227"/>
      <c r="BD147" s="227"/>
      <c r="BE147" s="227"/>
      <c r="BF147" s="227">
        <f t="shared" si="8"/>
        <v>0</v>
      </c>
      <c r="BG147" s="227"/>
      <c r="BH147" s="227"/>
      <c r="BI147" s="227"/>
      <c r="BJ147" s="227"/>
      <c r="BK147" s="227"/>
      <c r="BL147" s="227"/>
      <c r="BM147" s="227"/>
      <c r="BN147" s="227"/>
      <c r="BO147" s="227"/>
      <c r="BP147" s="227"/>
      <c r="BQ147" s="227"/>
      <c r="BR147" s="227">
        <f t="shared" si="9"/>
        <v>0</v>
      </c>
      <c r="BS147" s="227">
        <f t="shared" si="10"/>
        <v>0</v>
      </c>
      <c r="BT147" s="203"/>
    </row>
    <row r="148" spans="1:72" x14ac:dyDescent="0.2">
      <c r="A148" s="228"/>
      <c r="B148" s="229" t="s">
        <v>359</v>
      </c>
      <c r="C148" s="255" t="s">
        <v>383</v>
      </c>
      <c r="D148" s="231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U148" s="232"/>
      <c r="V148" s="232"/>
      <c r="W148" s="232"/>
      <c r="X148" s="232"/>
      <c r="Y148" s="232"/>
      <c r="Z148" s="232"/>
      <c r="AA148" s="232"/>
      <c r="AB148" s="232"/>
      <c r="AC148" s="232"/>
      <c r="AD148" s="232"/>
      <c r="AE148" s="232"/>
      <c r="AF148" s="232"/>
      <c r="AG148" s="232"/>
      <c r="AH148" s="232"/>
      <c r="AI148" s="232"/>
      <c r="AJ148" s="232"/>
      <c r="AK148" s="232"/>
      <c r="AL148" s="232"/>
      <c r="AM148" s="232"/>
      <c r="AN148" s="232"/>
      <c r="AO148" s="232"/>
      <c r="AP148" s="232"/>
      <c r="AQ148" s="232"/>
      <c r="AR148" s="232"/>
      <c r="AS148" s="232"/>
      <c r="AT148" s="232"/>
      <c r="AU148" s="232"/>
      <c r="AV148" s="232"/>
      <c r="AW148" s="232"/>
      <c r="AX148" s="232"/>
      <c r="AY148" s="232"/>
      <c r="AZ148" s="232"/>
      <c r="BA148" s="232"/>
      <c r="BB148" s="232"/>
      <c r="BC148" s="232"/>
      <c r="BD148" s="232"/>
      <c r="BE148" s="232"/>
      <c r="BF148" s="232">
        <f t="shared" si="8"/>
        <v>0</v>
      </c>
      <c r="BG148" s="232"/>
      <c r="BH148" s="232"/>
      <c r="BI148" s="232"/>
      <c r="BJ148" s="232"/>
      <c r="BK148" s="232"/>
      <c r="BL148" s="232"/>
      <c r="BM148" s="232"/>
      <c r="BN148" s="232"/>
      <c r="BO148" s="232"/>
      <c r="BP148" s="232"/>
      <c r="BQ148" s="232"/>
      <c r="BR148" s="232">
        <f t="shared" si="9"/>
        <v>0</v>
      </c>
      <c r="BS148" s="232">
        <f t="shared" si="10"/>
        <v>0</v>
      </c>
      <c r="BT148" s="203"/>
    </row>
    <row r="149" spans="1:72" ht="120" x14ac:dyDescent="0.2">
      <c r="A149" s="233"/>
      <c r="B149" s="234" t="s">
        <v>381</v>
      </c>
      <c r="C149" s="250" t="s">
        <v>577</v>
      </c>
      <c r="D149" s="236">
        <f>((1500*4+750+300)*3)*3</f>
        <v>63450</v>
      </c>
      <c r="E149" s="237"/>
      <c r="F149" s="237"/>
      <c r="G149" s="237"/>
      <c r="H149" s="237"/>
      <c r="I149" s="237"/>
      <c r="J149" s="237">
        <f>5000*3</f>
        <v>15000</v>
      </c>
      <c r="K149" s="237"/>
      <c r="L149" s="237"/>
      <c r="M149" s="237"/>
      <c r="N149" s="237"/>
      <c r="O149" s="237"/>
      <c r="P149" s="237"/>
      <c r="Q149" s="237"/>
      <c r="R149" s="237"/>
      <c r="S149" s="237"/>
      <c r="T149" s="237"/>
      <c r="U149" s="237"/>
      <c r="V149" s="237"/>
      <c r="W149" s="237"/>
      <c r="X149" s="237"/>
      <c r="Y149" s="237"/>
      <c r="Z149" s="237"/>
      <c r="AA149" s="237"/>
      <c r="AB149" s="237"/>
      <c r="AC149" s="237"/>
      <c r="AD149" s="237"/>
      <c r="AE149" s="237"/>
      <c r="AF149" s="237"/>
      <c r="AG149" s="237"/>
      <c r="AH149" s="237"/>
      <c r="AI149" s="237"/>
      <c r="AJ149" s="237"/>
      <c r="AK149" s="237"/>
      <c r="AL149" s="237"/>
      <c r="AM149" s="237"/>
      <c r="AN149" s="237"/>
      <c r="AO149" s="237"/>
      <c r="AP149" s="237"/>
      <c r="AQ149" s="237"/>
      <c r="AR149" s="237"/>
      <c r="AS149" s="237"/>
      <c r="AT149" s="237"/>
      <c r="AU149" s="237"/>
      <c r="AV149" s="237"/>
      <c r="AW149" s="237"/>
      <c r="AX149" s="237"/>
      <c r="AY149" s="237"/>
      <c r="AZ149" s="237"/>
      <c r="BA149" s="237"/>
      <c r="BB149" s="237"/>
      <c r="BC149" s="237"/>
      <c r="BD149" s="237"/>
      <c r="BE149" s="237"/>
      <c r="BF149" s="237">
        <f t="shared" si="8"/>
        <v>78450</v>
      </c>
      <c r="BG149" s="237"/>
      <c r="BH149" s="237"/>
      <c r="BI149" s="237"/>
      <c r="BJ149" s="237"/>
      <c r="BK149" s="237"/>
      <c r="BL149" s="237"/>
      <c r="BM149" s="237"/>
      <c r="BN149" s="237"/>
      <c r="BO149" s="237"/>
      <c r="BP149" s="237"/>
      <c r="BQ149" s="237"/>
      <c r="BR149" s="237">
        <f t="shared" si="9"/>
        <v>0</v>
      </c>
      <c r="BS149" s="237">
        <f t="shared" si="10"/>
        <v>78450</v>
      </c>
      <c r="BT149" s="203"/>
    </row>
    <row r="150" spans="1:72" ht="195" x14ac:dyDescent="0.2">
      <c r="A150" s="238"/>
      <c r="B150" s="239" t="s">
        <v>363</v>
      </c>
      <c r="C150" s="240" t="s">
        <v>578</v>
      </c>
      <c r="D150" s="241">
        <v>99000</v>
      </c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  <c r="AA150" s="242"/>
      <c r="AB150" s="242"/>
      <c r="AC150" s="242"/>
      <c r="AD150" s="242"/>
      <c r="AE150" s="242"/>
      <c r="AF150" s="242"/>
      <c r="AG150" s="242"/>
      <c r="AH150" s="242"/>
      <c r="AI150" s="242"/>
      <c r="AJ150" s="242"/>
      <c r="AK150" s="242"/>
      <c r="AL150" s="242"/>
      <c r="AM150" s="242"/>
      <c r="AN150" s="242"/>
      <c r="AO150" s="242"/>
      <c r="AP150" s="242"/>
      <c r="AQ150" s="242"/>
      <c r="AR150" s="242"/>
      <c r="AS150" s="242"/>
      <c r="AT150" s="242"/>
      <c r="AU150" s="242"/>
      <c r="AV150" s="242"/>
      <c r="AW150" s="242"/>
      <c r="AX150" s="242">
        <v>10000</v>
      </c>
      <c r="AY150" s="242"/>
      <c r="AZ150" s="242"/>
      <c r="BA150" s="242"/>
      <c r="BB150" s="242"/>
      <c r="BC150" s="242"/>
      <c r="BD150" s="242"/>
      <c r="BE150" s="242"/>
      <c r="BF150" s="242">
        <f t="shared" si="8"/>
        <v>109000</v>
      </c>
      <c r="BG150" s="242"/>
      <c r="BH150" s="242"/>
      <c r="BI150" s="242"/>
      <c r="BJ150" s="242"/>
      <c r="BK150" s="242"/>
      <c r="BL150" s="242"/>
      <c r="BM150" s="242"/>
      <c r="BN150" s="242"/>
      <c r="BO150" s="242"/>
      <c r="BP150" s="242"/>
      <c r="BQ150" s="242"/>
      <c r="BR150" s="242">
        <f t="shared" si="9"/>
        <v>0</v>
      </c>
      <c r="BS150" s="242">
        <f t="shared" si="10"/>
        <v>109000</v>
      </c>
      <c r="BT150" s="203"/>
    </row>
    <row r="151" spans="1:72" ht="180" x14ac:dyDescent="0.2">
      <c r="A151" s="243"/>
      <c r="B151" s="244" t="s">
        <v>365</v>
      </c>
      <c r="C151" s="245" t="s">
        <v>579</v>
      </c>
      <c r="D151" s="246">
        <v>330000</v>
      </c>
      <c r="E151" s="247"/>
      <c r="F151" s="247"/>
      <c r="G151" s="247"/>
      <c r="H151" s="247"/>
      <c r="I151" s="247"/>
      <c r="J151" s="247">
        <v>10000</v>
      </c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  <c r="AC151" s="247"/>
      <c r="AD151" s="247"/>
      <c r="AE151" s="247"/>
      <c r="AF151" s="247"/>
      <c r="AG151" s="247"/>
      <c r="AH151" s="247"/>
      <c r="AI151" s="247"/>
      <c r="AJ151" s="247"/>
      <c r="AK151" s="247"/>
      <c r="AL151" s="247"/>
      <c r="AM151" s="247"/>
      <c r="AN151" s="247"/>
      <c r="AO151" s="247"/>
      <c r="AP151" s="247"/>
      <c r="AQ151" s="247"/>
      <c r="AR151" s="247"/>
      <c r="AS151" s="247"/>
      <c r="AT151" s="247"/>
      <c r="AU151" s="247"/>
      <c r="AV151" s="247"/>
      <c r="AW151" s="247"/>
      <c r="AX151" s="247"/>
      <c r="AY151" s="247"/>
      <c r="AZ151" s="247"/>
      <c r="BA151" s="247"/>
      <c r="BB151" s="247"/>
      <c r="BC151" s="247"/>
      <c r="BD151" s="247"/>
      <c r="BE151" s="247"/>
      <c r="BF151" s="247">
        <f t="shared" si="8"/>
        <v>340000</v>
      </c>
      <c r="BG151" s="247"/>
      <c r="BH151" s="247"/>
      <c r="BI151" s="247"/>
      <c r="BJ151" s="247"/>
      <c r="BK151" s="247"/>
      <c r="BL151" s="247"/>
      <c r="BM151" s="247"/>
      <c r="BN151" s="247"/>
      <c r="BO151" s="247"/>
      <c r="BP151" s="247"/>
      <c r="BQ151" s="247"/>
      <c r="BR151" s="247">
        <f t="shared" si="9"/>
        <v>0</v>
      </c>
      <c r="BS151" s="247">
        <f t="shared" si="10"/>
        <v>340000</v>
      </c>
      <c r="BT151" s="203"/>
    </row>
    <row r="152" spans="1:72" x14ac:dyDescent="0.2">
      <c r="A152" s="256"/>
      <c r="B152" s="257"/>
      <c r="C152" s="258"/>
      <c r="D152" s="259"/>
      <c r="E152" s="260"/>
      <c r="F152" s="260"/>
      <c r="G152" s="260"/>
      <c r="H152" s="260"/>
      <c r="I152" s="260"/>
      <c r="J152" s="260"/>
      <c r="K152" s="260"/>
      <c r="L152" s="260"/>
      <c r="M152" s="260"/>
      <c r="N152" s="260"/>
      <c r="O152" s="260"/>
      <c r="P152" s="260"/>
      <c r="Q152" s="260"/>
      <c r="R152" s="260"/>
      <c r="S152" s="260"/>
      <c r="T152" s="260"/>
      <c r="U152" s="260"/>
      <c r="V152" s="260"/>
      <c r="W152" s="260"/>
      <c r="X152" s="260"/>
      <c r="Y152" s="260"/>
      <c r="Z152" s="260"/>
      <c r="AA152" s="260"/>
      <c r="AB152" s="260"/>
      <c r="AC152" s="260"/>
      <c r="AD152" s="260"/>
      <c r="AE152" s="260"/>
      <c r="AF152" s="260"/>
      <c r="AG152" s="260"/>
      <c r="AH152" s="260"/>
      <c r="AI152" s="260"/>
      <c r="AJ152" s="260"/>
      <c r="AK152" s="260"/>
      <c r="AL152" s="260"/>
      <c r="AM152" s="260"/>
      <c r="AN152" s="260"/>
      <c r="AO152" s="260"/>
      <c r="AP152" s="260"/>
      <c r="AQ152" s="260"/>
      <c r="AR152" s="260"/>
      <c r="AS152" s="260"/>
      <c r="AT152" s="260"/>
      <c r="AU152" s="260"/>
      <c r="AV152" s="260"/>
      <c r="AW152" s="260"/>
      <c r="AX152" s="260"/>
      <c r="AY152" s="260"/>
      <c r="AZ152" s="260"/>
      <c r="BA152" s="260"/>
      <c r="BB152" s="260"/>
      <c r="BC152" s="260"/>
      <c r="BD152" s="260"/>
      <c r="BE152" s="260"/>
      <c r="BF152" s="260"/>
      <c r="BG152" s="260"/>
      <c r="BH152" s="260"/>
      <c r="BI152" s="260"/>
      <c r="BJ152" s="260"/>
      <c r="BK152" s="260"/>
      <c r="BL152" s="260"/>
      <c r="BM152" s="260"/>
      <c r="BN152" s="260"/>
      <c r="BO152" s="260"/>
      <c r="BP152" s="260"/>
      <c r="BQ152" s="260"/>
      <c r="BR152" s="260"/>
      <c r="BS152" s="260"/>
      <c r="BT152" s="261">
        <f>SUM(BS153:BS160)</f>
        <v>1896000</v>
      </c>
    </row>
    <row r="153" spans="1:72" ht="135" x14ac:dyDescent="0.2">
      <c r="A153" s="208"/>
      <c r="B153" s="209" t="s">
        <v>354</v>
      </c>
      <c r="C153" s="253" t="s">
        <v>580</v>
      </c>
      <c r="D153" s="211"/>
      <c r="E153" s="212"/>
      <c r="F153" s="212"/>
      <c r="G153" s="212"/>
      <c r="H153" s="212"/>
      <c r="I153" s="212">
        <f>238500+30000</f>
        <v>268500</v>
      </c>
      <c r="J153" s="212"/>
      <c r="K153" s="212"/>
      <c r="L153" s="212"/>
      <c r="M153" s="212"/>
      <c r="N153" s="212"/>
      <c r="O153" s="212"/>
      <c r="P153" s="212"/>
      <c r="Q153" s="212"/>
      <c r="R153" s="212"/>
      <c r="S153" s="212"/>
      <c r="T153" s="212"/>
      <c r="U153" s="212"/>
      <c r="V153" s="212"/>
      <c r="W153" s="212"/>
      <c r="X153" s="212"/>
      <c r="Y153" s="212"/>
      <c r="Z153" s="212"/>
      <c r="AA153" s="212"/>
      <c r="AB153" s="212"/>
      <c r="AC153" s="212"/>
      <c r="AD153" s="212"/>
      <c r="AE153" s="212"/>
      <c r="AF153" s="212"/>
      <c r="AG153" s="212"/>
      <c r="AH153" s="212"/>
      <c r="AI153" s="212"/>
      <c r="AJ153" s="212"/>
      <c r="AK153" s="212"/>
      <c r="AL153" s="212"/>
      <c r="AM153" s="212"/>
      <c r="AN153" s="212"/>
      <c r="AO153" s="212"/>
      <c r="AP153" s="212"/>
      <c r="AQ153" s="212"/>
      <c r="AR153" s="212"/>
      <c r="AS153" s="212"/>
      <c r="AT153" s="212"/>
      <c r="AU153" s="212"/>
      <c r="AV153" s="212"/>
      <c r="AW153" s="212"/>
      <c r="AX153" s="212"/>
      <c r="AY153" s="212"/>
      <c r="AZ153" s="212"/>
      <c r="BA153" s="212"/>
      <c r="BB153" s="212"/>
      <c r="BC153" s="212"/>
      <c r="BD153" s="212"/>
      <c r="BE153" s="212"/>
      <c r="BF153" s="212">
        <f t="shared" ref="BF153:BF171" si="11">SUM(D153:BE153)</f>
        <v>268500</v>
      </c>
      <c r="BG153" s="212"/>
      <c r="BH153" s="212"/>
      <c r="BI153" s="212"/>
      <c r="BJ153" s="212"/>
      <c r="BK153" s="212"/>
      <c r="BL153" s="212"/>
      <c r="BM153" s="212"/>
      <c r="BN153" s="212"/>
      <c r="BO153" s="212"/>
      <c r="BP153" s="212"/>
      <c r="BQ153" s="212"/>
      <c r="BR153" s="212">
        <f t="shared" ref="BR153:BR171" si="12">SUM(BG153:BQ153)</f>
        <v>0</v>
      </c>
      <c r="BS153" s="212">
        <f t="shared" ref="BS153:BS171" si="13">BF153+BR153</f>
        <v>268500</v>
      </c>
      <c r="BT153" s="203"/>
    </row>
    <row r="154" spans="1:72" ht="135" x14ac:dyDescent="0.2">
      <c r="A154" s="213"/>
      <c r="B154" s="214" t="s">
        <v>376</v>
      </c>
      <c r="C154" s="248" t="s">
        <v>581</v>
      </c>
      <c r="D154" s="216"/>
      <c r="E154" s="217"/>
      <c r="F154" s="217"/>
      <c r="G154" s="217"/>
      <c r="H154" s="217"/>
      <c r="I154" s="217">
        <f>211500+30000</f>
        <v>241500</v>
      </c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  <c r="AA154" s="217"/>
      <c r="AB154" s="217"/>
      <c r="AC154" s="217"/>
      <c r="AD154" s="217"/>
      <c r="AE154" s="217"/>
      <c r="AF154" s="217"/>
      <c r="AG154" s="217"/>
      <c r="AH154" s="217"/>
      <c r="AI154" s="217"/>
      <c r="AJ154" s="217"/>
      <c r="AK154" s="217"/>
      <c r="AL154" s="217"/>
      <c r="AM154" s="217"/>
      <c r="AN154" s="217"/>
      <c r="AO154" s="217"/>
      <c r="AP154" s="217"/>
      <c r="AQ154" s="217"/>
      <c r="AR154" s="217"/>
      <c r="AS154" s="217"/>
      <c r="AT154" s="217"/>
      <c r="AU154" s="217"/>
      <c r="AV154" s="217"/>
      <c r="AW154" s="217"/>
      <c r="AX154" s="217"/>
      <c r="AY154" s="217"/>
      <c r="AZ154" s="217"/>
      <c r="BA154" s="217"/>
      <c r="BB154" s="217"/>
      <c r="BC154" s="217"/>
      <c r="BD154" s="217"/>
      <c r="BE154" s="217"/>
      <c r="BF154" s="217">
        <f t="shared" si="11"/>
        <v>241500</v>
      </c>
      <c r="BG154" s="217"/>
      <c r="BH154" s="217"/>
      <c r="BI154" s="217"/>
      <c r="BJ154" s="217"/>
      <c r="BK154" s="217"/>
      <c r="BL154" s="217"/>
      <c r="BM154" s="217"/>
      <c r="BN154" s="217"/>
      <c r="BO154" s="217"/>
      <c r="BP154" s="217"/>
      <c r="BQ154" s="217"/>
      <c r="BR154" s="217">
        <f t="shared" si="12"/>
        <v>0</v>
      </c>
      <c r="BS154" s="217">
        <f t="shared" si="13"/>
        <v>241500</v>
      </c>
      <c r="BT154" s="203"/>
    </row>
    <row r="155" spans="1:72" ht="135" x14ac:dyDescent="0.2">
      <c r="A155" s="218"/>
      <c r="B155" s="219" t="s">
        <v>357</v>
      </c>
      <c r="C155" s="220" t="s">
        <v>582</v>
      </c>
      <c r="D155" s="221"/>
      <c r="E155" s="222"/>
      <c r="F155" s="222"/>
      <c r="G155" s="222"/>
      <c r="H155" s="222"/>
      <c r="I155" s="222">
        <f>369000+30000</f>
        <v>399000</v>
      </c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>
        <f t="shared" si="11"/>
        <v>399000</v>
      </c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2"/>
      <c r="BQ155" s="222"/>
      <c r="BR155" s="222">
        <f t="shared" si="12"/>
        <v>0</v>
      </c>
      <c r="BS155" s="222">
        <f t="shared" si="13"/>
        <v>399000</v>
      </c>
      <c r="BT155" s="203"/>
    </row>
    <row r="156" spans="1:72" ht="135" x14ac:dyDescent="0.2">
      <c r="A156" s="223"/>
      <c r="B156" s="224" t="s">
        <v>358</v>
      </c>
      <c r="C156" s="225" t="s">
        <v>583</v>
      </c>
      <c r="D156" s="226"/>
      <c r="E156" s="227"/>
      <c r="F156" s="227"/>
      <c r="G156" s="227"/>
      <c r="H156" s="227"/>
      <c r="I156" s="227">
        <f>112500+30000</f>
        <v>142500</v>
      </c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  <c r="AA156" s="227"/>
      <c r="AB156" s="227"/>
      <c r="AC156" s="227"/>
      <c r="AD156" s="227"/>
      <c r="AE156" s="227"/>
      <c r="AF156" s="227"/>
      <c r="AG156" s="227"/>
      <c r="AH156" s="227"/>
      <c r="AI156" s="227"/>
      <c r="AJ156" s="227"/>
      <c r="AK156" s="227"/>
      <c r="AL156" s="227"/>
      <c r="AM156" s="227"/>
      <c r="AN156" s="227"/>
      <c r="AO156" s="227"/>
      <c r="AP156" s="227"/>
      <c r="AQ156" s="227"/>
      <c r="AR156" s="227"/>
      <c r="AS156" s="227"/>
      <c r="AT156" s="227"/>
      <c r="AU156" s="227"/>
      <c r="AV156" s="227"/>
      <c r="AW156" s="227"/>
      <c r="AX156" s="227"/>
      <c r="AY156" s="227"/>
      <c r="AZ156" s="227"/>
      <c r="BA156" s="227"/>
      <c r="BB156" s="227"/>
      <c r="BC156" s="227"/>
      <c r="BD156" s="227"/>
      <c r="BE156" s="227"/>
      <c r="BF156" s="227">
        <f t="shared" si="11"/>
        <v>142500</v>
      </c>
      <c r="BG156" s="227"/>
      <c r="BH156" s="227"/>
      <c r="BI156" s="227"/>
      <c r="BJ156" s="227"/>
      <c r="BK156" s="227"/>
      <c r="BL156" s="227"/>
      <c r="BM156" s="227"/>
      <c r="BN156" s="227"/>
      <c r="BO156" s="227"/>
      <c r="BP156" s="227"/>
      <c r="BQ156" s="227"/>
      <c r="BR156" s="227">
        <f t="shared" si="12"/>
        <v>0</v>
      </c>
      <c r="BS156" s="227">
        <f t="shared" si="13"/>
        <v>142500</v>
      </c>
      <c r="BT156" s="203"/>
    </row>
    <row r="157" spans="1:72" ht="135" x14ac:dyDescent="0.2">
      <c r="A157" s="228"/>
      <c r="B157" s="229" t="s">
        <v>359</v>
      </c>
      <c r="C157" s="255" t="s">
        <v>584</v>
      </c>
      <c r="D157" s="231"/>
      <c r="E157" s="232"/>
      <c r="F157" s="232"/>
      <c r="G157" s="232"/>
      <c r="H157" s="232"/>
      <c r="I157" s="232">
        <f>333000+30000</f>
        <v>363000</v>
      </c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U157" s="232"/>
      <c r="V157" s="232"/>
      <c r="W157" s="232"/>
      <c r="X157" s="232"/>
      <c r="Y157" s="232"/>
      <c r="Z157" s="232"/>
      <c r="AA157" s="232"/>
      <c r="AB157" s="232"/>
      <c r="AC157" s="232"/>
      <c r="AD157" s="232"/>
      <c r="AE157" s="232"/>
      <c r="AF157" s="232"/>
      <c r="AG157" s="232"/>
      <c r="AH157" s="232"/>
      <c r="AI157" s="232"/>
      <c r="AJ157" s="232"/>
      <c r="AK157" s="232"/>
      <c r="AL157" s="232"/>
      <c r="AM157" s="232"/>
      <c r="AN157" s="232"/>
      <c r="AO157" s="232"/>
      <c r="AP157" s="232"/>
      <c r="AQ157" s="232"/>
      <c r="AR157" s="232"/>
      <c r="AS157" s="232"/>
      <c r="AT157" s="232"/>
      <c r="AU157" s="232"/>
      <c r="AV157" s="232"/>
      <c r="AW157" s="232"/>
      <c r="AX157" s="232"/>
      <c r="AY157" s="232"/>
      <c r="AZ157" s="232"/>
      <c r="BA157" s="232"/>
      <c r="BB157" s="232"/>
      <c r="BC157" s="232"/>
      <c r="BD157" s="232"/>
      <c r="BE157" s="232"/>
      <c r="BF157" s="232">
        <f t="shared" si="11"/>
        <v>363000</v>
      </c>
      <c r="BG157" s="232"/>
      <c r="BH157" s="232"/>
      <c r="BI157" s="232"/>
      <c r="BJ157" s="232"/>
      <c r="BK157" s="232"/>
      <c r="BL157" s="232"/>
      <c r="BM157" s="232"/>
      <c r="BN157" s="232"/>
      <c r="BO157" s="232"/>
      <c r="BP157" s="232"/>
      <c r="BQ157" s="232"/>
      <c r="BR157" s="232">
        <f t="shared" si="12"/>
        <v>0</v>
      </c>
      <c r="BS157" s="232">
        <f t="shared" si="13"/>
        <v>363000</v>
      </c>
      <c r="BT157" s="203"/>
    </row>
    <row r="158" spans="1:72" ht="135" x14ac:dyDescent="0.2">
      <c r="A158" s="233"/>
      <c r="B158" s="234" t="s">
        <v>381</v>
      </c>
      <c r="C158" s="235" t="s">
        <v>585</v>
      </c>
      <c r="D158" s="236"/>
      <c r="E158" s="237"/>
      <c r="F158" s="237"/>
      <c r="G158" s="237"/>
      <c r="H158" s="237"/>
      <c r="I158" s="237">
        <f>135000+30000</f>
        <v>165000</v>
      </c>
      <c r="J158" s="237"/>
      <c r="K158" s="237"/>
      <c r="L158" s="237"/>
      <c r="M158" s="237"/>
      <c r="N158" s="237"/>
      <c r="O158" s="237"/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  <c r="AA158" s="237"/>
      <c r="AB158" s="237"/>
      <c r="AC158" s="237"/>
      <c r="AD158" s="237"/>
      <c r="AE158" s="237"/>
      <c r="AF158" s="237"/>
      <c r="AG158" s="237"/>
      <c r="AH158" s="237"/>
      <c r="AI158" s="237"/>
      <c r="AJ158" s="237"/>
      <c r="AK158" s="237"/>
      <c r="AL158" s="237"/>
      <c r="AM158" s="237"/>
      <c r="AN158" s="237"/>
      <c r="AO158" s="237"/>
      <c r="AP158" s="237"/>
      <c r="AQ158" s="237"/>
      <c r="AR158" s="237"/>
      <c r="AS158" s="237"/>
      <c r="AT158" s="237"/>
      <c r="AU158" s="237"/>
      <c r="AV158" s="237"/>
      <c r="AW158" s="237"/>
      <c r="AX158" s="237"/>
      <c r="AY158" s="237"/>
      <c r="AZ158" s="237"/>
      <c r="BA158" s="237"/>
      <c r="BB158" s="237"/>
      <c r="BC158" s="237"/>
      <c r="BD158" s="237"/>
      <c r="BE158" s="237"/>
      <c r="BF158" s="237">
        <f t="shared" si="11"/>
        <v>165000</v>
      </c>
      <c r="BG158" s="237"/>
      <c r="BH158" s="237"/>
      <c r="BI158" s="237"/>
      <c r="BJ158" s="237"/>
      <c r="BK158" s="237"/>
      <c r="BL158" s="237"/>
      <c r="BM158" s="237"/>
      <c r="BN158" s="237"/>
      <c r="BO158" s="237"/>
      <c r="BP158" s="237"/>
      <c r="BQ158" s="237"/>
      <c r="BR158" s="237">
        <f t="shared" si="12"/>
        <v>0</v>
      </c>
      <c r="BS158" s="237">
        <f t="shared" si="13"/>
        <v>165000</v>
      </c>
      <c r="BT158" s="203"/>
    </row>
    <row r="159" spans="1:72" ht="15.75" customHeight="1" x14ac:dyDescent="0.2">
      <c r="A159" s="238"/>
      <c r="B159" s="239" t="s">
        <v>363</v>
      </c>
      <c r="C159" s="240" t="s">
        <v>586</v>
      </c>
      <c r="D159" s="241"/>
      <c r="E159" s="242"/>
      <c r="F159" s="242"/>
      <c r="G159" s="242"/>
      <c r="H159" s="242"/>
      <c r="I159" s="242">
        <f>99000+30000</f>
        <v>129000</v>
      </c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242"/>
      <c r="AA159" s="242"/>
      <c r="AB159" s="242"/>
      <c r="AC159" s="242"/>
      <c r="AD159" s="242"/>
      <c r="AE159" s="242"/>
      <c r="AF159" s="242"/>
      <c r="AG159" s="242"/>
      <c r="AH159" s="242"/>
      <c r="AI159" s="242"/>
      <c r="AJ159" s="242"/>
      <c r="AK159" s="242"/>
      <c r="AL159" s="242"/>
      <c r="AM159" s="242"/>
      <c r="AN159" s="242"/>
      <c r="AO159" s="242"/>
      <c r="AP159" s="242"/>
      <c r="AQ159" s="242"/>
      <c r="AR159" s="242"/>
      <c r="AS159" s="242"/>
      <c r="AT159" s="242"/>
      <c r="AU159" s="242"/>
      <c r="AV159" s="242"/>
      <c r="AW159" s="242"/>
      <c r="AX159" s="242"/>
      <c r="AY159" s="242"/>
      <c r="AZ159" s="242"/>
      <c r="BA159" s="242"/>
      <c r="BB159" s="242"/>
      <c r="BC159" s="242"/>
      <c r="BD159" s="242"/>
      <c r="BE159" s="242"/>
      <c r="BF159" s="242">
        <f t="shared" si="11"/>
        <v>129000</v>
      </c>
      <c r="BG159" s="242"/>
      <c r="BH159" s="242"/>
      <c r="BI159" s="242"/>
      <c r="BJ159" s="242"/>
      <c r="BK159" s="242"/>
      <c r="BL159" s="242"/>
      <c r="BM159" s="242"/>
      <c r="BN159" s="242"/>
      <c r="BO159" s="242"/>
      <c r="BP159" s="242"/>
      <c r="BQ159" s="242"/>
      <c r="BR159" s="242">
        <f t="shared" si="12"/>
        <v>0</v>
      </c>
      <c r="BS159" s="242">
        <f t="shared" si="13"/>
        <v>129000</v>
      </c>
      <c r="BT159" s="203"/>
    </row>
    <row r="160" spans="1:72" ht="15.75" customHeight="1" x14ac:dyDescent="0.2">
      <c r="A160" s="243"/>
      <c r="B160" s="244" t="s">
        <v>365</v>
      </c>
      <c r="C160" s="245" t="s">
        <v>587</v>
      </c>
      <c r="D160" s="246"/>
      <c r="E160" s="247"/>
      <c r="F160" s="247"/>
      <c r="G160" s="247"/>
      <c r="H160" s="247"/>
      <c r="I160" s="247">
        <f>157500+30000</f>
        <v>187500</v>
      </c>
      <c r="J160" s="247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  <c r="AC160" s="247"/>
      <c r="AD160" s="247"/>
      <c r="AE160" s="247"/>
      <c r="AF160" s="247"/>
      <c r="AG160" s="247"/>
      <c r="AH160" s="247"/>
      <c r="AI160" s="247"/>
      <c r="AJ160" s="247"/>
      <c r="AK160" s="247"/>
      <c r="AL160" s="247"/>
      <c r="AM160" s="247"/>
      <c r="AN160" s="247"/>
      <c r="AO160" s="247"/>
      <c r="AP160" s="247"/>
      <c r="AQ160" s="247"/>
      <c r="AR160" s="247"/>
      <c r="AS160" s="247"/>
      <c r="AT160" s="247"/>
      <c r="AU160" s="247"/>
      <c r="AV160" s="247"/>
      <c r="AW160" s="247"/>
      <c r="AX160" s="247"/>
      <c r="AY160" s="247"/>
      <c r="AZ160" s="247"/>
      <c r="BA160" s="247"/>
      <c r="BB160" s="247"/>
      <c r="BC160" s="247"/>
      <c r="BD160" s="247"/>
      <c r="BE160" s="247"/>
      <c r="BF160" s="247">
        <f t="shared" si="11"/>
        <v>187500</v>
      </c>
      <c r="BG160" s="247"/>
      <c r="BH160" s="247"/>
      <c r="BI160" s="247"/>
      <c r="BJ160" s="247"/>
      <c r="BK160" s="247"/>
      <c r="BL160" s="247"/>
      <c r="BM160" s="247"/>
      <c r="BN160" s="247"/>
      <c r="BO160" s="247"/>
      <c r="BP160" s="247"/>
      <c r="BQ160" s="247"/>
      <c r="BR160" s="247">
        <f t="shared" si="12"/>
        <v>0</v>
      </c>
      <c r="BS160" s="247">
        <f t="shared" si="13"/>
        <v>187500</v>
      </c>
      <c r="BT160" s="203"/>
    </row>
    <row r="161" spans="1:72" ht="76.5" x14ac:dyDescent="0.2">
      <c r="A161" s="197" t="s">
        <v>419</v>
      </c>
      <c r="B161" s="198" t="s">
        <v>420</v>
      </c>
      <c r="C161" s="199"/>
      <c r="D161" s="200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  <c r="X161" s="201"/>
      <c r="Y161" s="201"/>
      <c r="Z161" s="201"/>
      <c r="AA161" s="201"/>
      <c r="AB161" s="201"/>
      <c r="AC161" s="201"/>
      <c r="AD161" s="201"/>
      <c r="AE161" s="201"/>
      <c r="AF161" s="201"/>
      <c r="AG161" s="201"/>
      <c r="AH161" s="201"/>
      <c r="AI161" s="201"/>
      <c r="AJ161" s="201"/>
      <c r="AK161" s="201"/>
      <c r="AL161" s="201"/>
      <c r="AM161" s="201"/>
      <c r="AN161" s="201"/>
      <c r="AO161" s="201"/>
      <c r="AP161" s="201"/>
      <c r="AQ161" s="201"/>
      <c r="AR161" s="201"/>
      <c r="AS161" s="201"/>
      <c r="AT161" s="201"/>
      <c r="AU161" s="201"/>
      <c r="AV161" s="201"/>
      <c r="AW161" s="201"/>
      <c r="AX161" s="201"/>
      <c r="AY161" s="201"/>
      <c r="AZ161" s="201"/>
      <c r="BA161" s="201"/>
      <c r="BB161" s="201"/>
      <c r="BC161" s="201"/>
      <c r="BD161" s="201"/>
      <c r="BE161" s="201"/>
      <c r="BF161" s="201">
        <f t="shared" si="11"/>
        <v>0</v>
      </c>
      <c r="BG161" s="201"/>
      <c r="BH161" s="201"/>
      <c r="BI161" s="201"/>
      <c r="BJ161" s="201"/>
      <c r="BK161" s="201"/>
      <c r="BL161" s="201"/>
      <c r="BM161" s="201"/>
      <c r="BN161" s="201"/>
      <c r="BO161" s="201"/>
      <c r="BP161" s="201"/>
      <c r="BQ161" s="201"/>
      <c r="BR161" s="201">
        <f t="shared" si="12"/>
        <v>0</v>
      </c>
      <c r="BS161" s="201">
        <f t="shared" si="13"/>
        <v>0</v>
      </c>
      <c r="BT161" s="203"/>
    </row>
    <row r="162" spans="1:72" ht="15.75" customHeight="1" x14ac:dyDescent="0.2">
      <c r="A162" s="208"/>
      <c r="B162" s="209" t="s">
        <v>354</v>
      </c>
      <c r="C162" s="262"/>
      <c r="D162" s="211"/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2"/>
      <c r="P162" s="212"/>
      <c r="Q162" s="212"/>
      <c r="R162" s="212"/>
      <c r="S162" s="212"/>
      <c r="T162" s="212"/>
      <c r="U162" s="212"/>
      <c r="V162" s="212"/>
      <c r="W162" s="212"/>
      <c r="X162" s="212"/>
      <c r="Y162" s="212"/>
      <c r="Z162" s="212"/>
      <c r="AA162" s="212"/>
      <c r="AB162" s="212"/>
      <c r="AC162" s="212"/>
      <c r="AD162" s="212"/>
      <c r="AE162" s="212"/>
      <c r="AF162" s="212"/>
      <c r="AG162" s="212"/>
      <c r="AH162" s="212"/>
      <c r="AI162" s="212"/>
      <c r="AJ162" s="212"/>
      <c r="AK162" s="212"/>
      <c r="AL162" s="212"/>
      <c r="AM162" s="212"/>
      <c r="AN162" s="212"/>
      <c r="AO162" s="212"/>
      <c r="AP162" s="212"/>
      <c r="AQ162" s="212"/>
      <c r="AR162" s="212"/>
      <c r="AS162" s="212"/>
      <c r="AT162" s="212"/>
      <c r="AU162" s="212"/>
      <c r="AV162" s="212"/>
      <c r="AW162" s="212"/>
      <c r="AX162" s="212"/>
      <c r="AY162" s="212"/>
      <c r="AZ162" s="212"/>
      <c r="BA162" s="212"/>
      <c r="BB162" s="212"/>
      <c r="BC162" s="212"/>
      <c r="BD162" s="212"/>
      <c r="BE162" s="212"/>
      <c r="BF162" s="212">
        <f t="shared" si="11"/>
        <v>0</v>
      </c>
      <c r="BG162" s="212"/>
      <c r="BH162" s="212"/>
      <c r="BI162" s="212"/>
      <c r="BJ162" s="212"/>
      <c r="BK162" s="212"/>
      <c r="BL162" s="212"/>
      <c r="BM162" s="212"/>
      <c r="BN162" s="212"/>
      <c r="BO162" s="212"/>
      <c r="BP162" s="212"/>
      <c r="BQ162" s="212"/>
      <c r="BR162" s="212">
        <f t="shared" si="12"/>
        <v>0</v>
      </c>
      <c r="BS162" s="212">
        <f t="shared" si="13"/>
        <v>0</v>
      </c>
      <c r="BT162" s="203"/>
    </row>
    <row r="163" spans="1:72" ht="141" customHeight="1" x14ac:dyDescent="0.2">
      <c r="A163" s="213"/>
      <c r="B163" s="214" t="s">
        <v>588</v>
      </c>
      <c r="C163" s="263"/>
      <c r="D163" s="216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  <c r="AA163" s="217"/>
      <c r="AB163" s="217"/>
      <c r="AC163" s="217"/>
      <c r="AD163" s="217"/>
      <c r="AE163" s="217"/>
      <c r="AF163" s="217"/>
      <c r="AG163" s="217"/>
      <c r="AH163" s="217"/>
      <c r="AI163" s="217"/>
      <c r="AJ163" s="217"/>
      <c r="AK163" s="217"/>
      <c r="AL163" s="217"/>
      <c r="AM163" s="217"/>
      <c r="AN163" s="217"/>
      <c r="AO163" s="217"/>
      <c r="AP163" s="217"/>
      <c r="AQ163" s="217"/>
      <c r="AR163" s="217"/>
      <c r="AS163" s="217"/>
      <c r="AT163" s="217"/>
      <c r="AU163" s="217"/>
      <c r="AV163" s="217"/>
      <c r="AW163" s="217"/>
      <c r="AX163" s="217"/>
      <c r="AY163" s="217"/>
      <c r="AZ163" s="217"/>
      <c r="BA163" s="217"/>
      <c r="BB163" s="217"/>
      <c r="BC163" s="217"/>
      <c r="BD163" s="217"/>
      <c r="BE163" s="217"/>
      <c r="BF163" s="217">
        <f t="shared" si="11"/>
        <v>0</v>
      </c>
      <c r="BG163" s="217"/>
      <c r="BH163" s="217"/>
      <c r="BI163" s="217"/>
      <c r="BJ163" s="217"/>
      <c r="BK163" s="217"/>
      <c r="BL163" s="217"/>
      <c r="BM163" s="217"/>
      <c r="BN163" s="217"/>
      <c r="BO163" s="217"/>
      <c r="BP163" s="217"/>
      <c r="BQ163" s="217"/>
      <c r="BR163" s="217">
        <f t="shared" si="12"/>
        <v>0</v>
      </c>
      <c r="BS163" s="217">
        <f t="shared" si="13"/>
        <v>0</v>
      </c>
      <c r="BT163" s="203"/>
    </row>
    <row r="164" spans="1:72" ht="38.25" x14ac:dyDescent="0.2">
      <c r="A164" s="218"/>
      <c r="B164" s="219" t="s">
        <v>422</v>
      </c>
      <c r="C164" s="251"/>
      <c r="D164" s="221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  <c r="AL164" s="222"/>
      <c r="AM164" s="222"/>
      <c r="AN164" s="222"/>
      <c r="AO164" s="222"/>
      <c r="AP164" s="222"/>
      <c r="AQ164" s="222"/>
      <c r="AR164" s="222"/>
      <c r="AS164" s="222"/>
      <c r="AT164" s="222"/>
      <c r="AU164" s="222"/>
      <c r="AV164" s="222"/>
      <c r="AW164" s="222"/>
      <c r="AX164" s="222"/>
      <c r="AY164" s="222"/>
      <c r="AZ164" s="222"/>
      <c r="BA164" s="222"/>
      <c r="BB164" s="222"/>
      <c r="BC164" s="222"/>
      <c r="BD164" s="222"/>
      <c r="BE164" s="222"/>
      <c r="BF164" s="222">
        <f t="shared" si="11"/>
        <v>0</v>
      </c>
      <c r="BG164" s="222"/>
      <c r="BH164" s="222"/>
      <c r="BI164" s="222"/>
      <c r="BJ164" s="222"/>
      <c r="BK164" s="222"/>
      <c r="BL164" s="222"/>
      <c r="BM164" s="222"/>
      <c r="BN164" s="222"/>
      <c r="BO164" s="222"/>
      <c r="BP164" s="222"/>
      <c r="BQ164" s="222"/>
      <c r="BR164" s="222">
        <f t="shared" si="12"/>
        <v>0</v>
      </c>
      <c r="BS164" s="222">
        <f t="shared" si="13"/>
        <v>0</v>
      </c>
      <c r="BT164" s="203"/>
    </row>
    <row r="165" spans="1:72" ht="15" customHeight="1" x14ac:dyDescent="0.2">
      <c r="A165" s="223"/>
      <c r="B165" s="224" t="s">
        <v>358</v>
      </c>
      <c r="C165" s="225"/>
      <c r="D165" s="226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  <c r="AA165" s="227"/>
      <c r="AB165" s="227"/>
      <c r="AC165" s="227"/>
      <c r="AD165" s="227"/>
      <c r="AE165" s="227"/>
      <c r="AF165" s="227"/>
      <c r="AG165" s="227"/>
      <c r="AH165" s="227"/>
      <c r="AI165" s="227"/>
      <c r="AJ165" s="227"/>
      <c r="AK165" s="227"/>
      <c r="AL165" s="227"/>
      <c r="AM165" s="227"/>
      <c r="AN165" s="227"/>
      <c r="AO165" s="227"/>
      <c r="AP165" s="227"/>
      <c r="AQ165" s="227"/>
      <c r="AR165" s="227"/>
      <c r="AS165" s="227"/>
      <c r="AT165" s="227"/>
      <c r="AU165" s="227"/>
      <c r="AV165" s="227"/>
      <c r="AW165" s="227"/>
      <c r="AX165" s="227"/>
      <c r="AY165" s="227"/>
      <c r="AZ165" s="227"/>
      <c r="BA165" s="227"/>
      <c r="BB165" s="227"/>
      <c r="BC165" s="227"/>
      <c r="BD165" s="227"/>
      <c r="BE165" s="227"/>
      <c r="BF165" s="227">
        <f t="shared" si="11"/>
        <v>0</v>
      </c>
      <c r="BG165" s="227"/>
      <c r="BH165" s="227"/>
      <c r="BI165" s="227"/>
      <c r="BJ165" s="227"/>
      <c r="BK165" s="227"/>
      <c r="BL165" s="227"/>
      <c r="BM165" s="227"/>
      <c r="BN165" s="227"/>
      <c r="BO165" s="227"/>
      <c r="BP165" s="227"/>
      <c r="BQ165" s="227"/>
      <c r="BR165" s="227">
        <f t="shared" si="12"/>
        <v>0</v>
      </c>
      <c r="BS165" s="227">
        <f t="shared" si="13"/>
        <v>0</v>
      </c>
      <c r="BT165" s="203"/>
    </row>
    <row r="166" spans="1:72" ht="15" customHeight="1" x14ac:dyDescent="0.2">
      <c r="A166" s="228"/>
      <c r="B166" s="229" t="s">
        <v>359</v>
      </c>
      <c r="C166" s="255"/>
      <c r="D166" s="231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U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32"/>
      <c r="AH166" s="232"/>
      <c r="AI166" s="232"/>
      <c r="AJ166" s="232"/>
      <c r="AK166" s="232"/>
      <c r="AL166" s="232"/>
      <c r="AM166" s="232"/>
      <c r="AN166" s="232"/>
      <c r="AO166" s="232"/>
      <c r="AP166" s="232"/>
      <c r="AQ166" s="232"/>
      <c r="AR166" s="232"/>
      <c r="AS166" s="232"/>
      <c r="AT166" s="232"/>
      <c r="AU166" s="232"/>
      <c r="AV166" s="232"/>
      <c r="AW166" s="232"/>
      <c r="AX166" s="232"/>
      <c r="AY166" s="232"/>
      <c r="AZ166" s="232"/>
      <c r="BA166" s="232"/>
      <c r="BB166" s="232"/>
      <c r="BC166" s="232"/>
      <c r="BD166" s="232"/>
      <c r="BE166" s="232"/>
      <c r="BF166" s="232">
        <f t="shared" si="11"/>
        <v>0</v>
      </c>
      <c r="BG166" s="232"/>
      <c r="BH166" s="232"/>
      <c r="BI166" s="232"/>
      <c r="BJ166" s="232"/>
      <c r="BK166" s="232"/>
      <c r="BL166" s="232"/>
      <c r="BM166" s="232"/>
      <c r="BN166" s="232"/>
      <c r="BO166" s="232"/>
      <c r="BP166" s="232"/>
      <c r="BQ166" s="232"/>
      <c r="BR166" s="232">
        <f t="shared" si="12"/>
        <v>0</v>
      </c>
      <c r="BS166" s="232">
        <f t="shared" si="13"/>
        <v>0</v>
      </c>
      <c r="BT166" s="203"/>
    </row>
    <row r="167" spans="1:72" ht="191.25" customHeight="1" x14ac:dyDescent="0.2">
      <c r="A167" s="233"/>
      <c r="B167" s="234" t="s">
        <v>423</v>
      </c>
      <c r="C167" s="264"/>
      <c r="D167" s="236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P167" s="237"/>
      <c r="Q167" s="237"/>
      <c r="R167" s="237"/>
      <c r="S167" s="237"/>
      <c r="T167" s="237"/>
      <c r="U167" s="237"/>
      <c r="V167" s="237"/>
      <c r="W167" s="237"/>
      <c r="X167" s="237"/>
      <c r="Y167" s="237"/>
      <c r="Z167" s="237"/>
      <c r="AA167" s="237"/>
      <c r="AB167" s="237"/>
      <c r="AC167" s="237"/>
      <c r="AD167" s="237"/>
      <c r="AE167" s="237"/>
      <c r="AF167" s="237"/>
      <c r="AG167" s="237"/>
      <c r="AH167" s="237"/>
      <c r="AI167" s="237"/>
      <c r="AJ167" s="237"/>
      <c r="AK167" s="237"/>
      <c r="AL167" s="237"/>
      <c r="AM167" s="237"/>
      <c r="AN167" s="237"/>
      <c r="AO167" s="237"/>
      <c r="AP167" s="237"/>
      <c r="AQ167" s="237"/>
      <c r="AR167" s="237"/>
      <c r="AS167" s="237"/>
      <c r="AT167" s="237"/>
      <c r="AU167" s="237"/>
      <c r="AV167" s="237"/>
      <c r="AW167" s="237"/>
      <c r="AX167" s="237"/>
      <c r="AY167" s="237"/>
      <c r="AZ167" s="237"/>
      <c r="BA167" s="237"/>
      <c r="BB167" s="237"/>
      <c r="BC167" s="237"/>
      <c r="BD167" s="237"/>
      <c r="BE167" s="237"/>
      <c r="BF167" s="237">
        <f t="shared" si="11"/>
        <v>0</v>
      </c>
      <c r="BG167" s="237"/>
      <c r="BH167" s="237"/>
      <c r="BI167" s="237"/>
      <c r="BJ167" s="237"/>
      <c r="BK167" s="237"/>
      <c r="BL167" s="237"/>
      <c r="BM167" s="237"/>
      <c r="BN167" s="237"/>
      <c r="BO167" s="237"/>
      <c r="BP167" s="237"/>
      <c r="BQ167" s="237"/>
      <c r="BR167" s="237">
        <f t="shared" si="12"/>
        <v>0</v>
      </c>
      <c r="BS167" s="237">
        <f t="shared" si="13"/>
        <v>0</v>
      </c>
      <c r="BT167" s="203"/>
    </row>
    <row r="168" spans="1:72" ht="100.5" customHeight="1" x14ac:dyDescent="0.2">
      <c r="A168" s="238"/>
      <c r="B168" s="239" t="s">
        <v>363</v>
      </c>
      <c r="C168" s="265"/>
      <c r="D168" s="241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  <c r="U168" s="242"/>
      <c r="V168" s="242"/>
      <c r="W168" s="242"/>
      <c r="X168" s="242"/>
      <c r="Y168" s="242"/>
      <c r="Z168" s="242"/>
      <c r="AA168" s="242"/>
      <c r="AB168" s="242"/>
      <c r="AC168" s="242"/>
      <c r="AD168" s="242"/>
      <c r="AE168" s="242"/>
      <c r="AF168" s="242"/>
      <c r="AG168" s="242"/>
      <c r="AH168" s="242"/>
      <c r="AI168" s="242"/>
      <c r="AJ168" s="242"/>
      <c r="AK168" s="242"/>
      <c r="AL168" s="242"/>
      <c r="AM168" s="242"/>
      <c r="AN168" s="242"/>
      <c r="AO168" s="242"/>
      <c r="AP168" s="242"/>
      <c r="AQ168" s="242"/>
      <c r="AR168" s="242"/>
      <c r="AS168" s="242"/>
      <c r="AT168" s="242"/>
      <c r="AU168" s="242"/>
      <c r="AV168" s="242"/>
      <c r="AW168" s="242"/>
      <c r="AX168" s="242"/>
      <c r="AY168" s="242"/>
      <c r="AZ168" s="242"/>
      <c r="BA168" s="242"/>
      <c r="BB168" s="242"/>
      <c r="BC168" s="242"/>
      <c r="BD168" s="242"/>
      <c r="BE168" s="242"/>
      <c r="BF168" s="242">
        <f t="shared" si="11"/>
        <v>0</v>
      </c>
      <c r="BG168" s="242"/>
      <c r="BH168" s="242"/>
      <c r="BI168" s="242"/>
      <c r="BJ168" s="242"/>
      <c r="BK168" s="242"/>
      <c r="BL168" s="242"/>
      <c r="BM168" s="242"/>
      <c r="BN168" s="242"/>
      <c r="BO168" s="242"/>
      <c r="BP168" s="242"/>
      <c r="BQ168" s="242"/>
      <c r="BR168" s="242">
        <f t="shared" si="12"/>
        <v>0</v>
      </c>
      <c r="BS168" s="242">
        <f t="shared" si="13"/>
        <v>0</v>
      </c>
      <c r="BT168" s="203"/>
    </row>
    <row r="169" spans="1:72" ht="15.75" customHeight="1" x14ac:dyDescent="0.2">
      <c r="A169" s="243"/>
      <c r="B169" s="244" t="s">
        <v>365</v>
      </c>
      <c r="C169" s="266"/>
      <c r="D169" s="246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247"/>
      <c r="S169" s="247"/>
      <c r="T169" s="247"/>
      <c r="U169" s="247"/>
      <c r="V169" s="247"/>
      <c r="W169" s="247"/>
      <c r="X169" s="247"/>
      <c r="Y169" s="247"/>
      <c r="Z169" s="247"/>
      <c r="AA169" s="247"/>
      <c r="AB169" s="247"/>
      <c r="AC169" s="247"/>
      <c r="AD169" s="247"/>
      <c r="AE169" s="247"/>
      <c r="AF169" s="247"/>
      <c r="AG169" s="247"/>
      <c r="AH169" s="247"/>
      <c r="AI169" s="247"/>
      <c r="AJ169" s="247"/>
      <c r="AK169" s="247"/>
      <c r="AL169" s="247"/>
      <c r="AM169" s="247"/>
      <c r="AN169" s="247"/>
      <c r="AO169" s="247"/>
      <c r="AP169" s="247"/>
      <c r="AQ169" s="247"/>
      <c r="AR169" s="247"/>
      <c r="AS169" s="247"/>
      <c r="AT169" s="247"/>
      <c r="AU169" s="247"/>
      <c r="AV169" s="247"/>
      <c r="AW169" s="247"/>
      <c r="AX169" s="247"/>
      <c r="AY169" s="247"/>
      <c r="AZ169" s="247"/>
      <c r="BA169" s="247"/>
      <c r="BB169" s="247"/>
      <c r="BC169" s="247"/>
      <c r="BD169" s="247"/>
      <c r="BE169" s="247"/>
      <c r="BF169" s="247">
        <f t="shared" si="11"/>
        <v>0</v>
      </c>
      <c r="BG169" s="247"/>
      <c r="BH169" s="247"/>
      <c r="BI169" s="247"/>
      <c r="BJ169" s="247"/>
      <c r="BK169" s="247"/>
      <c r="BL169" s="247"/>
      <c r="BM169" s="247"/>
      <c r="BN169" s="247"/>
      <c r="BO169" s="247"/>
      <c r="BP169" s="247"/>
      <c r="BQ169" s="247"/>
      <c r="BR169" s="247">
        <f t="shared" si="12"/>
        <v>0</v>
      </c>
      <c r="BS169" s="247">
        <f t="shared" si="13"/>
        <v>0</v>
      </c>
      <c r="BT169" s="203"/>
    </row>
    <row r="170" spans="1:72" ht="36" x14ac:dyDescent="0.2">
      <c r="A170" s="197" t="s">
        <v>424</v>
      </c>
      <c r="B170" s="198"/>
      <c r="C170" s="199"/>
      <c r="D170" s="200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1"/>
      <c r="AT170" s="201"/>
      <c r="AU170" s="201"/>
      <c r="AV170" s="201"/>
      <c r="AW170" s="201"/>
      <c r="AX170" s="201"/>
      <c r="AY170" s="201"/>
      <c r="AZ170" s="201"/>
      <c r="BA170" s="201"/>
      <c r="BB170" s="201"/>
      <c r="BC170" s="201"/>
      <c r="BD170" s="201"/>
      <c r="BE170" s="201"/>
      <c r="BF170" s="201">
        <f t="shared" si="11"/>
        <v>0</v>
      </c>
      <c r="BG170" s="201"/>
      <c r="BH170" s="201"/>
      <c r="BI170" s="201"/>
      <c r="BJ170" s="201"/>
      <c r="BK170" s="201"/>
      <c r="BL170" s="201"/>
      <c r="BM170" s="201"/>
      <c r="BN170" s="201"/>
      <c r="BO170" s="201"/>
      <c r="BP170" s="201"/>
      <c r="BQ170" s="201"/>
      <c r="BR170" s="201">
        <f t="shared" si="12"/>
        <v>0</v>
      </c>
      <c r="BS170" s="201">
        <f t="shared" si="13"/>
        <v>0</v>
      </c>
      <c r="BT170" s="203"/>
    </row>
    <row r="171" spans="1:72" ht="306" x14ac:dyDescent="0.2">
      <c r="A171" s="197" t="s">
        <v>425</v>
      </c>
      <c r="B171" s="198" t="s">
        <v>426</v>
      </c>
      <c r="C171" s="199"/>
      <c r="D171" s="200"/>
      <c r="E171" s="201"/>
      <c r="F171" s="201"/>
      <c r="G171" s="201">
        <v>1000000</v>
      </c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1"/>
      <c r="AT171" s="201"/>
      <c r="AU171" s="201"/>
      <c r="AV171" s="201"/>
      <c r="AW171" s="201"/>
      <c r="AX171" s="201"/>
      <c r="AY171" s="201"/>
      <c r="AZ171" s="201"/>
      <c r="BA171" s="201"/>
      <c r="BB171" s="201"/>
      <c r="BC171" s="201"/>
      <c r="BD171" s="201"/>
      <c r="BE171" s="201"/>
      <c r="BF171" s="201">
        <f t="shared" si="11"/>
        <v>1000000</v>
      </c>
      <c r="BG171" s="201"/>
      <c r="BH171" s="201"/>
      <c r="BI171" s="201"/>
      <c r="BJ171" s="201"/>
      <c r="BK171" s="201"/>
      <c r="BL171" s="201"/>
      <c r="BM171" s="201"/>
      <c r="BN171" s="201"/>
      <c r="BO171" s="201"/>
      <c r="BP171" s="201"/>
      <c r="BQ171" s="201"/>
      <c r="BR171" s="201">
        <f t="shared" si="12"/>
        <v>0</v>
      </c>
      <c r="BS171" s="201">
        <f t="shared" si="13"/>
        <v>1000000</v>
      </c>
      <c r="BT171" s="203">
        <f>BS171</f>
        <v>1000000</v>
      </c>
    </row>
    <row r="172" spans="1:72" ht="25.5" x14ac:dyDescent="0.2">
      <c r="A172" s="197"/>
      <c r="B172" s="198" t="s">
        <v>427</v>
      </c>
      <c r="C172" s="207"/>
      <c r="D172" s="200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1"/>
      <c r="AT172" s="201"/>
      <c r="AU172" s="201"/>
      <c r="AV172" s="201"/>
      <c r="AW172" s="201"/>
      <c r="AX172" s="201"/>
      <c r="AY172" s="201"/>
      <c r="AZ172" s="201"/>
      <c r="BA172" s="201"/>
      <c r="BB172" s="201"/>
      <c r="BC172" s="201"/>
      <c r="BD172" s="201"/>
      <c r="BE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3"/>
    </row>
    <row r="173" spans="1:72" ht="60" x14ac:dyDescent="0.2">
      <c r="A173" s="197" t="s">
        <v>429</v>
      </c>
      <c r="B173" s="198" t="s">
        <v>430</v>
      </c>
      <c r="C173" s="207" t="s">
        <v>431</v>
      </c>
      <c r="D173" s="200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>
        <v>24300</v>
      </c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1"/>
      <c r="AT173" s="201"/>
      <c r="AU173" s="201"/>
      <c r="AV173" s="201"/>
      <c r="AW173" s="201"/>
      <c r="AX173" s="201"/>
      <c r="AY173" s="201"/>
      <c r="AZ173" s="201"/>
      <c r="BA173" s="201"/>
      <c r="BB173" s="201"/>
      <c r="BC173" s="201"/>
      <c r="BD173" s="201"/>
      <c r="BE173" s="201"/>
      <c r="BF173" s="201">
        <f>SUM(D173:BE173)</f>
        <v>24300</v>
      </c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>
        <f t="shared" ref="BS173:BS253" si="14">BF173+BR173</f>
        <v>24300</v>
      </c>
      <c r="BT173" s="203">
        <f t="shared" ref="BT173:BT174" si="15">BS173</f>
        <v>24300</v>
      </c>
    </row>
    <row r="174" spans="1:72" ht="25.5" x14ac:dyDescent="0.2">
      <c r="A174" s="197" t="s">
        <v>432</v>
      </c>
      <c r="B174" s="198" t="s">
        <v>433</v>
      </c>
      <c r="C174" s="199"/>
      <c r="D174" s="200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1"/>
      <c r="AT174" s="201"/>
      <c r="AU174" s="201"/>
      <c r="AV174" s="201"/>
      <c r="AW174" s="201"/>
      <c r="AX174" s="201"/>
      <c r="AY174" s="201"/>
      <c r="AZ174" s="201"/>
      <c r="BA174" s="201"/>
      <c r="BB174" s="201"/>
      <c r="BC174" s="201"/>
      <c r="BD174" s="201"/>
      <c r="BE174" s="201"/>
      <c r="BF174" s="201"/>
      <c r="BG174" s="201"/>
      <c r="BH174" s="201"/>
      <c r="BI174" s="201"/>
      <c r="BJ174" s="201"/>
      <c r="BK174" s="201"/>
      <c r="BL174" s="201"/>
      <c r="BM174" s="201"/>
      <c r="BN174" s="201"/>
      <c r="BO174" s="201"/>
      <c r="BP174" s="201"/>
      <c r="BQ174" s="201"/>
      <c r="BR174" s="201"/>
      <c r="BS174" s="201">
        <f t="shared" si="14"/>
        <v>0</v>
      </c>
      <c r="BT174" s="203">
        <f t="shared" si="15"/>
        <v>0</v>
      </c>
    </row>
    <row r="175" spans="1:72" ht="24" x14ac:dyDescent="0.2">
      <c r="A175" s="197" t="s">
        <v>434</v>
      </c>
      <c r="B175" s="198" t="s">
        <v>435</v>
      </c>
      <c r="C175" s="199"/>
      <c r="D175" s="200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1"/>
      <c r="AT175" s="201"/>
      <c r="AU175" s="201"/>
      <c r="AV175" s="201"/>
      <c r="AW175" s="201"/>
      <c r="AX175" s="201"/>
      <c r="AY175" s="201"/>
      <c r="AZ175" s="201"/>
      <c r="BA175" s="201"/>
      <c r="BB175" s="201"/>
      <c r="BC175" s="201"/>
      <c r="BD175" s="201"/>
      <c r="BE175" s="201"/>
      <c r="BF175" s="201">
        <f t="shared" ref="BF175:BF230" si="16">SUM(D175:BE175)</f>
        <v>0</v>
      </c>
      <c r="BG175" s="201"/>
      <c r="BH175" s="201"/>
      <c r="BI175" s="201"/>
      <c r="BJ175" s="201"/>
      <c r="BK175" s="201"/>
      <c r="BL175" s="201"/>
      <c r="BM175" s="201"/>
      <c r="BN175" s="201"/>
      <c r="BO175" s="201"/>
      <c r="BP175" s="201"/>
      <c r="BQ175" s="201"/>
      <c r="BR175" s="201">
        <f t="shared" ref="BR175:BR193" si="17">SUM(BG175:BQ175)</f>
        <v>0</v>
      </c>
      <c r="BS175" s="201">
        <f t="shared" si="14"/>
        <v>0</v>
      </c>
      <c r="BT175" s="203">
        <f>SUM(BS175:BS183)</f>
        <v>6400</v>
      </c>
    </row>
    <row r="176" spans="1:72" ht="15.75" customHeight="1" x14ac:dyDescent="0.2">
      <c r="A176" s="208"/>
      <c r="B176" s="209" t="s">
        <v>354</v>
      </c>
      <c r="C176" s="253" t="s">
        <v>383</v>
      </c>
      <c r="D176" s="211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212"/>
      <c r="Y176" s="212"/>
      <c r="Z176" s="212"/>
      <c r="AA176" s="212"/>
      <c r="AB176" s="212"/>
      <c r="AC176" s="212"/>
      <c r="AD176" s="212"/>
      <c r="AE176" s="212"/>
      <c r="AF176" s="212"/>
      <c r="AG176" s="212"/>
      <c r="AH176" s="212"/>
      <c r="AI176" s="212"/>
      <c r="AJ176" s="212"/>
      <c r="AK176" s="212"/>
      <c r="AL176" s="212"/>
      <c r="AM176" s="212"/>
      <c r="AN176" s="212"/>
      <c r="AO176" s="212"/>
      <c r="AP176" s="212"/>
      <c r="AQ176" s="212"/>
      <c r="AR176" s="212"/>
      <c r="AS176" s="212"/>
      <c r="AT176" s="212"/>
      <c r="AU176" s="212"/>
      <c r="AV176" s="212"/>
      <c r="AW176" s="212"/>
      <c r="AX176" s="212"/>
      <c r="AY176" s="212"/>
      <c r="AZ176" s="212"/>
      <c r="BA176" s="212"/>
      <c r="BB176" s="212"/>
      <c r="BC176" s="212"/>
      <c r="BD176" s="212"/>
      <c r="BE176" s="212"/>
      <c r="BF176" s="212">
        <f t="shared" si="16"/>
        <v>0</v>
      </c>
      <c r="BG176" s="212"/>
      <c r="BH176" s="212"/>
      <c r="BI176" s="212"/>
      <c r="BJ176" s="212"/>
      <c r="BK176" s="212"/>
      <c r="BL176" s="212"/>
      <c r="BM176" s="212"/>
      <c r="BN176" s="212"/>
      <c r="BO176" s="212"/>
      <c r="BP176" s="212"/>
      <c r="BQ176" s="212"/>
      <c r="BR176" s="212">
        <f t="shared" si="17"/>
        <v>0</v>
      </c>
      <c r="BS176" s="212">
        <f t="shared" si="14"/>
        <v>0</v>
      </c>
      <c r="BT176" s="203"/>
    </row>
    <row r="177" spans="1:72" x14ac:dyDescent="0.2">
      <c r="A177" s="213"/>
      <c r="B177" s="214" t="s">
        <v>376</v>
      </c>
      <c r="C177" s="248" t="s">
        <v>383</v>
      </c>
      <c r="D177" s="216"/>
      <c r="E177" s="217"/>
      <c r="F177" s="217">
        <v>6400</v>
      </c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  <c r="AA177" s="217"/>
      <c r="AB177" s="217"/>
      <c r="AC177" s="217"/>
      <c r="AD177" s="217"/>
      <c r="AE177" s="217"/>
      <c r="AF177" s="217"/>
      <c r="AG177" s="217"/>
      <c r="AH177" s="217"/>
      <c r="AI177" s="217"/>
      <c r="AJ177" s="217"/>
      <c r="AK177" s="217"/>
      <c r="AL177" s="217"/>
      <c r="AM177" s="217"/>
      <c r="AN177" s="217"/>
      <c r="AO177" s="217"/>
      <c r="AP177" s="217"/>
      <c r="AQ177" s="217"/>
      <c r="AR177" s="217"/>
      <c r="AS177" s="217"/>
      <c r="AT177" s="217"/>
      <c r="AU177" s="217"/>
      <c r="AV177" s="217"/>
      <c r="AW177" s="217"/>
      <c r="AX177" s="217"/>
      <c r="AY177" s="217"/>
      <c r="AZ177" s="217"/>
      <c r="BA177" s="217"/>
      <c r="BB177" s="217"/>
      <c r="BC177" s="217"/>
      <c r="BD177" s="217"/>
      <c r="BE177" s="217"/>
      <c r="BF177" s="217">
        <f t="shared" si="16"/>
        <v>6400</v>
      </c>
      <c r="BG177" s="217"/>
      <c r="BH177" s="217"/>
      <c r="BI177" s="217"/>
      <c r="BJ177" s="217"/>
      <c r="BK177" s="217"/>
      <c r="BL177" s="217"/>
      <c r="BM177" s="217"/>
      <c r="BN177" s="217"/>
      <c r="BO177" s="217"/>
      <c r="BP177" s="217"/>
      <c r="BQ177" s="217"/>
      <c r="BR177" s="217">
        <f t="shared" si="17"/>
        <v>0</v>
      </c>
      <c r="BS177" s="217">
        <f t="shared" si="14"/>
        <v>6400</v>
      </c>
      <c r="BT177" s="203"/>
    </row>
    <row r="178" spans="1:72" ht="15" customHeight="1" x14ac:dyDescent="0.2">
      <c r="A178" s="218"/>
      <c r="B178" s="219" t="s">
        <v>357</v>
      </c>
      <c r="C178" s="220"/>
      <c r="D178" s="221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22"/>
      <c r="AE178" s="222"/>
      <c r="AF178" s="222"/>
      <c r="AG178" s="222"/>
      <c r="AH178" s="222"/>
      <c r="AI178" s="222"/>
      <c r="AJ178" s="222"/>
      <c r="AK178" s="222"/>
      <c r="AL178" s="222"/>
      <c r="AM178" s="222"/>
      <c r="AN178" s="222"/>
      <c r="AO178" s="222"/>
      <c r="AP178" s="222"/>
      <c r="AQ178" s="222"/>
      <c r="AR178" s="222"/>
      <c r="AS178" s="222"/>
      <c r="AT178" s="222"/>
      <c r="AU178" s="222"/>
      <c r="AV178" s="222"/>
      <c r="AW178" s="222"/>
      <c r="AX178" s="222"/>
      <c r="AY178" s="222"/>
      <c r="AZ178" s="222"/>
      <c r="BA178" s="222"/>
      <c r="BB178" s="222"/>
      <c r="BC178" s="222"/>
      <c r="BD178" s="222"/>
      <c r="BE178" s="222"/>
      <c r="BF178" s="222">
        <f t="shared" si="16"/>
        <v>0</v>
      </c>
      <c r="BG178" s="222"/>
      <c r="BH178" s="222"/>
      <c r="BI178" s="222"/>
      <c r="BJ178" s="222"/>
      <c r="BK178" s="222"/>
      <c r="BL178" s="222"/>
      <c r="BM178" s="222"/>
      <c r="BN178" s="222"/>
      <c r="BO178" s="222"/>
      <c r="BP178" s="222"/>
      <c r="BQ178" s="222"/>
      <c r="BR178" s="222">
        <f t="shared" si="17"/>
        <v>0</v>
      </c>
      <c r="BS178" s="222">
        <f t="shared" si="14"/>
        <v>0</v>
      </c>
      <c r="BT178" s="203"/>
    </row>
    <row r="179" spans="1:72" ht="15" customHeight="1" x14ac:dyDescent="0.2">
      <c r="A179" s="223"/>
      <c r="B179" s="224" t="s">
        <v>358</v>
      </c>
      <c r="C179" s="225"/>
      <c r="D179" s="226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  <c r="AA179" s="227"/>
      <c r="AB179" s="227"/>
      <c r="AC179" s="227"/>
      <c r="AD179" s="227"/>
      <c r="AE179" s="227"/>
      <c r="AF179" s="227"/>
      <c r="AG179" s="227"/>
      <c r="AH179" s="227"/>
      <c r="AI179" s="227"/>
      <c r="AJ179" s="227"/>
      <c r="AK179" s="227"/>
      <c r="AL179" s="227"/>
      <c r="AM179" s="227"/>
      <c r="AN179" s="227"/>
      <c r="AO179" s="227"/>
      <c r="AP179" s="227"/>
      <c r="AQ179" s="227"/>
      <c r="AR179" s="227"/>
      <c r="AS179" s="227"/>
      <c r="AT179" s="227"/>
      <c r="AU179" s="227"/>
      <c r="AV179" s="227"/>
      <c r="AW179" s="227"/>
      <c r="AX179" s="227"/>
      <c r="AY179" s="227"/>
      <c r="AZ179" s="227"/>
      <c r="BA179" s="227"/>
      <c r="BB179" s="227"/>
      <c r="BC179" s="227"/>
      <c r="BD179" s="227"/>
      <c r="BE179" s="227"/>
      <c r="BF179" s="227">
        <f t="shared" si="16"/>
        <v>0</v>
      </c>
      <c r="BG179" s="227"/>
      <c r="BH179" s="227"/>
      <c r="BI179" s="227"/>
      <c r="BJ179" s="227"/>
      <c r="BK179" s="227"/>
      <c r="BL179" s="227"/>
      <c r="BM179" s="227"/>
      <c r="BN179" s="227"/>
      <c r="BO179" s="227"/>
      <c r="BP179" s="227"/>
      <c r="BQ179" s="227"/>
      <c r="BR179" s="227">
        <f t="shared" si="17"/>
        <v>0</v>
      </c>
      <c r="BS179" s="227">
        <f t="shared" si="14"/>
        <v>0</v>
      </c>
      <c r="BT179" s="203"/>
    </row>
    <row r="180" spans="1:72" ht="15" customHeight="1" x14ac:dyDescent="0.2">
      <c r="A180" s="228"/>
      <c r="B180" s="229" t="s">
        <v>359</v>
      </c>
      <c r="C180" s="255" t="s">
        <v>383</v>
      </c>
      <c r="D180" s="231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U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  <c r="AH180" s="232"/>
      <c r="AI180" s="232"/>
      <c r="AJ180" s="232"/>
      <c r="AK180" s="232"/>
      <c r="AL180" s="232"/>
      <c r="AM180" s="232"/>
      <c r="AN180" s="232"/>
      <c r="AO180" s="232"/>
      <c r="AP180" s="232"/>
      <c r="AQ180" s="232"/>
      <c r="AR180" s="232"/>
      <c r="AS180" s="232"/>
      <c r="AT180" s="232"/>
      <c r="AU180" s="232"/>
      <c r="AV180" s="232"/>
      <c r="AW180" s="232"/>
      <c r="AX180" s="232"/>
      <c r="AY180" s="232"/>
      <c r="AZ180" s="232"/>
      <c r="BA180" s="232"/>
      <c r="BB180" s="232"/>
      <c r="BC180" s="232"/>
      <c r="BD180" s="232"/>
      <c r="BE180" s="232"/>
      <c r="BF180" s="232">
        <f t="shared" si="16"/>
        <v>0</v>
      </c>
      <c r="BG180" s="232"/>
      <c r="BH180" s="232"/>
      <c r="BI180" s="232"/>
      <c r="BJ180" s="232"/>
      <c r="BK180" s="232"/>
      <c r="BL180" s="232"/>
      <c r="BM180" s="232"/>
      <c r="BN180" s="232"/>
      <c r="BO180" s="232"/>
      <c r="BP180" s="232"/>
      <c r="BQ180" s="232"/>
      <c r="BR180" s="232">
        <f t="shared" si="17"/>
        <v>0</v>
      </c>
      <c r="BS180" s="232">
        <f t="shared" si="14"/>
        <v>0</v>
      </c>
      <c r="BT180" s="203"/>
    </row>
    <row r="181" spans="1:72" ht="15" customHeight="1" x14ac:dyDescent="0.2">
      <c r="A181" s="233"/>
      <c r="B181" s="234" t="s">
        <v>381</v>
      </c>
      <c r="C181" s="235"/>
      <c r="D181" s="236"/>
      <c r="E181" s="237"/>
      <c r="F181" s="237"/>
      <c r="G181" s="237"/>
      <c r="H181" s="237"/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7"/>
      <c r="W181" s="237"/>
      <c r="X181" s="237"/>
      <c r="Y181" s="237"/>
      <c r="Z181" s="237"/>
      <c r="AA181" s="237"/>
      <c r="AB181" s="237"/>
      <c r="AC181" s="237"/>
      <c r="AD181" s="237"/>
      <c r="AE181" s="237"/>
      <c r="AF181" s="237"/>
      <c r="AG181" s="237"/>
      <c r="AH181" s="237"/>
      <c r="AI181" s="237"/>
      <c r="AJ181" s="237"/>
      <c r="AK181" s="237"/>
      <c r="AL181" s="237"/>
      <c r="AM181" s="237"/>
      <c r="AN181" s="237"/>
      <c r="AO181" s="237"/>
      <c r="AP181" s="237"/>
      <c r="AQ181" s="237"/>
      <c r="AR181" s="237"/>
      <c r="AS181" s="237"/>
      <c r="AT181" s="237"/>
      <c r="AU181" s="237"/>
      <c r="AV181" s="237"/>
      <c r="AW181" s="237"/>
      <c r="AX181" s="237"/>
      <c r="AY181" s="237"/>
      <c r="AZ181" s="237"/>
      <c r="BA181" s="237"/>
      <c r="BB181" s="237"/>
      <c r="BC181" s="237"/>
      <c r="BD181" s="237"/>
      <c r="BE181" s="237"/>
      <c r="BF181" s="237">
        <f t="shared" si="16"/>
        <v>0</v>
      </c>
      <c r="BG181" s="237"/>
      <c r="BH181" s="237"/>
      <c r="BI181" s="237"/>
      <c r="BJ181" s="237"/>
      <c r="BK181" s="237"/>
      <c r="BL181" s="237"/>
      <c r="BM181" s="237"/>
      <c r="BN181" s="237"/>
      <c r="BO181" s="237"/>
      <c r="BP181" s="237"/>
      <c r="BQ181" s="237"/>
      <c r="BR181" s="237">
        <f t="shared" si="17"/>
        <v>0</v>
      </c>
      <c r="BS181" s="237">
        <f t="shared" si="14"/>
        <v>0</v>
      </c>
      <c r="BT181" s="203"/>
    </row>
    <row r="182" spans="1:72" ht="15" customHeight="1" x14ac:dyDescent="0.2">
      <c r="A182" s="238"/>
      <c r="B182" s="239" t="s">
        <v>363</v>
      </c>
      <c r="C182" s="240"/>
      <c r="D182" s="241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242"/>
      <c r="AA182" s="242"/>
      <c r="AB182" s="242"/>
      <c r="AC182" s="242"/>
      <c r="AD182" s="242"/>
      <c r="AE182" s="242"/>
      <c r="AF182" s="242"/>
      <c r="AG182" s="242"/>
      <c r="AH182" s="242"/>
      <c r="AI182" s="242"/>
      <c r="AJ182" s="242"/>
      <c r="AK182" s="242"/>
      <c r="AL182" s="242"/>
      <c r="AM182" s="242"/>
      <c r="AN182" s="242"/>
      <c r="AO182" s="242"/>
      <c r="AP182" s="242"/>
      <c r="AQ182" s="242"/>
      <c r="AR182" s="242"/>
      <c r="AS182" s="242"/>
      <c r="AT182" s="242"/>
      <c r="AU182" s="242"/>
      <c r="AV182" s="242"/>
      <c r="AW182" s="242"/>
      <c r="AX182" s="242"/>
      <c r="AY182" s="242"/>
      <c r="AZ182" s="242"/>
      <c r="BA182" s="242"/>
      <c r="BB182" s="242"/>
      <c r="BC182" s="242"/>
      <c r="BD182" s="242"/>
      <c r="BE182" s="242"/>
      <c r="BF182" s="242">
        <f t="shared" si="16"/>
        <v>0</v>
      </c>
      <c r="BG182" s="242"/>
      <c r="BH182" s="242"/>
      <c r="BI182" s="242"/>
      <c r="BJ182" s="242"/>
      <c r="BK182" s="242"/>
      <c r="BL182" s="242"/>
      <c r="BM182" s="242"/>
      <c r="BN182" s="242"/>
      <c r="BO182" s="242"/>
      <c r="BP182" s="242"/>
      <c r="BQ182" s="242"/>
      <c r="BR182" s="242">
        <f t="shared" si="17"/>
        <v>0</v>
      </c>
      <c r="BS182" s="242">
        <f t="shared" si="14"/>
        <v>0</v>
      </c>
      <c r="BT182" s="203"/>
    </row>
    <row r="183" spans="1:72" ht="15" customHeight="1" x14ac:dyDescent="0.2">
      <c r="A183" s="243"/>
      <c r="B183" s="244" t="s">
        <v>365</v>
      </c>
      <c r="C183" s="245"/>
      <c r="D183" s="246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7"/>
      <c r="S183" s="247"/>
      <c r="T183" s="247"/>
      <c r="U183" s="247"/>
      <c r="V183" s="247"/>
      <c r="W183" s="247"/>
      <c r="X183" s="247"/>
      <c r="Y183" s="247"/>
      <c r="Z183" s="247"/>
      <c r="AA183" s="247"/>
      <c r="AB183" s="247"/>
      <c r="AC183" s="247"/>
      <c r="AD183" s="247"/>
      <c r="AE183" s="247"/>
      <c r="AF183" s="247"/>
      <c r="AG183" s="247"/>
      <c r="AH183" s="247"/>
      <c r="AI183" s="247"/>
      <c r="AJ183" s="247"/>
      <c r="AK183" s="247"/>
      <c r="AL183" s="247"/>
      <c r="AM183" s="247"/>
      <c r="AN183" s="247"/>
      <c r="AO183" s="247"/>
      <c r="AP183" s="247"/>
      <c r="AQ183" s="247"/>
      <c r="AR183" s="247"/>
      <c r="AS183" s="247"/>
      <c r="AT183" s="247"/>
      <c r="AU183" s="247"/>
      <c r="AV183" s="247"/>
      <c r="AW183" s="247"/>
      <c r="AX183" s="247"/>
      <c r="AY183" s="247"/>
      <c r="AZ183" s="247"/>
      <c r="BA183" s="247"/>
      <c r="BB183" s="247"/>
      <c r="BC183" s="247"/>
      <c r="BD183" s="247"/>
      <c r="BE183" s="247"/>
      <c r="BF183" s="247">
        <f t="shared" si="16"/>
        <v>0</v>
      </c>
      <c r="BG183" s="247"/>
      <c r="BH183" s="247"/>
      <c r="BI183" s="247"/>
      <c r="BJ183" s="247"/>
      <c r="BK183" s="247"/>
      <c r="BL183" s="247"/>
      <c r="BM183" s="247"/>
      <c r="BN183" s="247"/>
      <c r="BO183" s="247"/>
      <c r="BP183" s="247"/>
      <c r="BQ183" s="247"/>
      <c r="BR183" s="247">
        <f t="shared" si="17"/>
        <v>0</v>
      </c>
      <c r="BS183" s="247">
        <f t="shared" si="14"/>
        <v>0</v>
      </c>
      <c r="BT183" s="203"/>
    </row>
    <row r="184" spans="1:72" ht="90" x14ac:dyDescent="0.2">
      <c r="A184" s="197" t="s">
        <v>434</v>
      </c>
      <c r="B184" s="198" t="s">
        <v>436</v>
      </c>
      <c r="C184" s="207" t="s">
        <v>589</v>
      </c>
      <c r="D184" s="200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  <c r="AA184" s="202"/>
      <c r="AB184" s="201"/>
      <c r="AC184" s="201"/>
      <c r="AD184" s="201"/>
      <c r="AE184" s="201"/>
      <c r="AF184" s="201"/>
      <c r="AG184" s="201"/>
      <c r="AH184" s="201"/>
      <c r="AI184" s="201"/>
      <c r="AJ184" s="201"/>
      <c r="AK184" s="201"/>
      <c r="AL184" s="201"/>
      <c r="AM184" s="201"/>
      <c r="AN184" s="201"/>
      <c r="AO184" s="201"/>
      <c r="AP184" s="201"/>
      <c r="AQ184" s="201"/>
      <c r="AR184" s="201"/>
      <c r="AS184" s="201"/>
      <c r="AT184" s="201"/>
      <c r="AU184" s="201"/>
      <c r="AV184" s="201"/>
      <c r="AW184" s="201"/>
      <c r="AX184" s="201"/>
      <c r="AY184" s="201"/>
      <c r="AZ184" s="201"/>
      <c r="BA184" s="201"/>
      <c r="BB184" s="201"/>
      <c r="BC184" s="201"/>
      <c r="BD184" s="201"/>
      <c r="BE184" s="201"/>
      <c r="BF184" s="201">
        <f t="shared" si="16"/>
        <v>0</v>
      </c>
      <c r="BG184" s="201"/>
      <c r="BH184" s="201"/>
      <c r="BI184" s="201"/>
      <c r="BJ184" s="201"/>
      <c r="BK184" s="201"/>
      <c r="BL184" s="201"/>
      <c r="BM184" s="201"/>
      <c r="BN184" s="201"/>
      <c r="BO184" s="201"/>
      <c r="BP184" s="201"/>
      <c r="BQ184" s="201"/>
      <c r="BR184" s="201">
        <f t="shared" si="17"/>
        <v>0</v>
      </c>
      <c r="BS184" s="201">
        <f t="shared" si="14"/>
        <v>0</v>
      </c>
      <c r="BT184" s="203">
        <f>SUM(BS184:BS192)</f>
        <v>236700</v>
      </c>
    </row>
    <row r="185" spans="1:72" ht="165" x14ac:dyDescent="0.2">
      <c r="A185" s="208"/>
      <c r="B185" s="209" t="s">
        <v>354</v>
      </c>
      <c r="C185" s="210" t="s">
        <v>590</v>
      </c>
      <c r="D185" s="211"/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12"/>
      <c r="P185" s="212"/>
      <c r="Q185" s="212"/>
      <c r="R185" s="212">
        <f>15900+3000</f>
        <v>18900</v>
      </c>
      <c r="S185" s="212"/>
      <c r="T185" s="212"/>
      <c r="U185" s="212"/>
      <c r="V185" s="212"/>
      <c r="W185" s="212"/>
      <c r="X185" s="212"/>
      <c r="Y185" s="212"/>
      <c r="Z185" s="212"/>
      <c r="AA185" s="212">
        <f>15900+3000</f>
        <v>18900</v>
      </c>
      <c r="AB185" s="212"/>
      <c r="AC185" s="212"/>
      <c r="AD185" s="212"/>
      <c r="AE185" s="212"/>
      <c r="AF185" s="212"/>
      <c r="AG185" s="212"/>
      <c r="AH185" s="212"/>
      <c r="AI185" s="212"/>
      <c r="AJ185" s="212"/>
      <c r="AK185" s="212"/>
      <c r="AL185" s="212"/>
      <c r="AM185" s="212"/>
      <c r="AN185" s="212"/>
      <c r="AO185" s="212"/>
      <c r="AP185" s="212"/>
      <c r="AQ185" s="212"/>
      <c r="AR185" s="212"/>
      <c r="AS185" s="212"/>
      <c r="AT185" s="212"/>
      <c r="AU185" s="212"/>
      <c r="AV185" s="212"/>
      <c r="AW185" s="212"/>
      <c r="AX185" s="212"/>
      <c r="AY185" s="212"/>
      <c r="AZ185" s="212"/>
      <c r="BA185" s="212"/>
      <c r="BB185" s="212"/>
      <c r="BC185" s="212"/>
      <c r="BD185" s="212"/>
      <c r="BE185" s="212"/>
      <c r="BF185" s="212">
        <f t="shared" si="16"/>
        <v>37800</v>
      </c>
      <c r="BG185" s="212"/>
      <c r="BH185" s="212"/>
      <c r="BI185" s="212"/>
      <c r="BJ185" s="212"/>
      <c r="BK185" s="212"/>
      <c r="BL185" s="212"/>
      <c r="BM185" s="212"/>
      <c r="BN185" s="212"/>
      <c r="BO185" s="212"/>
      <c r="BP185" s="212"/>
      <c r="BQ185" s="212"/>
      <c r="BR185" s="212">
        <f t="shared" si="17"/>
        <v>0</v>
      </c>
      <c r="BS185" s="212">
        <f t="shared" si="14"/>
        <v>37800</v>
      </c>
      <c r="BT185" s="203"/>
    </row>
    <row r="186" spans="1:72" ht="165" x14ac:dyDescent="0.2">
      <c r="A186" s="213"/>
      <c r="B186" s="214" t="s">
        <v>376</v>
      </c>
      <c r="C186" s="248" t="s">
        <v>591</v>
      </c>
      <c r="D186" s="216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>
        <f>14100+3000</f>
        <v>17100</v>
      </c>
      <c r="S186" s="217"/>
      <c r="T186" s="217"/>
      <c r="U186" s="217"/>
      <c r="V186" s="217"/>
      <c r="W186" s="217"/>
      <c r="X186" s="217"/>
      <c r="Y186" s="217"/>
      <c r="Z186" s="217"/>
      <c r="AA186" s="217">
        <f>14100+3000</f>
        <v>17100</v>
      </c>
      <c r="AB186" s="217"/>
      <c r="AC186" s="217"/>
      <c r="AD186" s="217"/>
      <c r="AE186" s="217"/>
      <c r="AF186" s="217"/>
      <c r="AG186" s="217"/>
      <c r="AH186" s="217"/>
      <c r="AI186" s="217"/>
      <c r="AJ186" s="217"/>
      <c r="AK186" s="217"/>
      <c r="AL186" s="217"/>
      <c r="AM186" s="217"/>
      <c r="AN186" s="217"/>
      <c r="AO186" s="217"/>
      <c r="AP186" s="217"/>
      <c r="AQ186" s="217"/>
      <c r="AR186" s="217"/>
      <c r="AS186" s="217"/>
      <c r="AT186" s="217"/>
      <c r="AU186" s="217"/>
      <c r="AV186" s="217"/>
      <c r="AW186" s="217"/>
      <c r="AX186" s="217"/>
      <c r="AY186" s="217"/>
      <c r="AZ186" s="217"/>
      <c r="BA186" s="217"/>
      <c r="BB186" s="217"/>
      <c r="BC186" s="217"/>
      <c r="BD186" s="217"/>
      <c r="BE186" s="217"/>
      <c r="BF186" s="217">
        <f t="shared" si="16"/>
        <v>34200</v>
      </c>
      <c r="BG186" s="217"/>
      <c r="BH186" s="217"/>
      <c r="BI186" s="217"/>
      <c r="BJ186" s="217"/>
      <c r="BK186" s="217"/>
      <c r="BL186" s="217"/>
      <c r="BM186" s="217"/>
      <c r="BN186" s="217"/>
      <c r="BO186" s="217"/>
      <c r="BP186" s="217"/>
      <c r="BQ186" s="217"/>
      <c r="BR186" s="217">
        <f t="shared" si="17"/>
        <v>0</v>
      </c>
      <c r="BS186" s="217">
        <f t="shared" si="14"/>
        <v>34200</v>
      </c>
      <c r="BT186" s="203"/>
    </row>
    <row r="187" spans="1:72" ht="165" x14ac:dyDescent="0.2">
      <c r="A187" s="218"/>
      <c r="B187" s="219" t="s">
        <v>357</v>
      </c>
      <c r="C187" s="220" t="s">
        <v>592</v>
      </c>
      <c r="D187" s="221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>
        <f>24600+3000</f>
        <v>27600</v>
      </c>
      <c r="S187" s="222"/>
      <c r="T187" s="222"/>
      <c r="U187" s="222"/>
      <c r="V187" s="222"/>
      <c r="W187" s="222"/>
      <c r="X187" s="222"/>
      <c r="Y187" s="222"/>
      <c r="Z187" s="222"/>
      <c r="AA187" s="222">
        <f>24600+3000</f>
        <v>27600</v>
      </c>
      <c r="AB187" s="222"/>
      <c r="AC187" s="222"/>
      <c r="AD187" s="222"/>
      <c r="AE187" s="222"/>
      <c r="AF187" s="222"/>
      <c r="AG187" s="222"/>
      <c r="AH187" s="222"/>
      <c r="AI187" s="222"/>
      <c r="AJ187" s="222"/>
      <c r="AK187" s="222"/>
      <c r="AL187" s="222"/>
      <c r="AM187" s="222"/>
      <c r="AN187" s="222"/>
      <c r="AO187" s="222"/>
      <c r="AP187" s="222"/>
      <c r="AQ187" s="222"/>
      <c r="AR187" s="222"/>
      <c r="AS187" s="222"/>
      <c r="AT187" s="222"/>
      <c r="AU187" s="222"/>
      <c r="AV187" s="222"/>
      <c r="AW187" s="222"/>
      <c r="AX187" s="222"/>
      <c r="AY187" s="222"/>
      <c r="AZ187" s="222"/>
      <c r="BA187" s="222"/>
      <c r="BB187" s="222"/>
      <c r="BC187" s="222"/>
      <c r="BD187" s="222"/>
      <c r="BE187" s="222"/>
      <c r="BF187" s="222">
        <f t="shared" si="16"/>
        <v>55200</v>
      </c>
      <c r="BG187" s="222"/>
      <c r="BH187" s="222"/>
      <c r="BI187" s="222"/>
      <c r="BJ187" s="222"/>
      <c r="BK187" s="222"/>
      <c r="BL187" s="222"/>
      <c r="BM187" s="222"/>
      <c r="BN187" s="222"/>
      <c r="BO187" s="222"/>
      <c r="BP187" s="222"/>
      <c r="BQ187" s="222"/>
      <c r="BR187" s="222">
        <f t="shared" si="17"/>
        <v>0</v>
      </c>
      <c r="BS187" s="222">
        <f t="shared" si="14"/>
        <v>55200</v>
      </c>
      <c r="BT187" s="203"/>
    </row>
    <row r="188" spans="1:72" ht="135" x14ac:dyDescent="0.2">
      <c r="A188" s="223"/>
      <c r="B188" s="224" t="s">
        <v>358</v>
      </c>
      <c r="C188" s="267" t="s">
        <v>593</v>
      </c>
      <c r="D188" s="226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  <c r="AA188" s="227">
        <f>7500+3000</f>
        <v>10500</v>
      </c>
      <c r="AB188" s="227"/>
      <c r="AC188" s="227"/>
      <c r="AD188" s="227"/>
      <c r="AE188" s="227"/>
      <c r="AF188" s="227"/>
      <c r="AG188" s="227"/>
      <c r="AH188" s="227"/>
      <c r="AI188" s="227"/>
      <c r="AJ188" s="227"/>
      <c r="AK188" s="227"/>
      <c r="AL188" s="227"/>
      <c r="AM188" s="227"/>
      <c r="AN188" s="227"/>
      <c r="AO188" s="227"/>
      <c r="AP188" s="227"/>
      <c r="AQ188" s="227"/>
      <c r="AR188" s="227"/>
      <c r="AS188" s="227"/>
      <c r="AT188" s="227"/>
      <c r="AU188" s="227"/>
      <c r="AV188" s="227"/>
      <c r="AW188" s="227"/>
      <c r="AX188" s="227"/>
      <c r="AY188" s="227"/>
      <c r="AZ188" s="227"/>
      <c r="BA188" s="227"/>
      <c r="BB188" s="227"/>
      <c r="BC188" s="227"/>
      <c r="BD188" s="227"/>
      <c r="BE188" s="227"/>
      <c r="BF188" s="227">
        <f t="shared" si="16"/>
        <v>10500</v>
      </c>
      <c r="BG188" s="227"/>
      <c r="BH188" s="227"/>
      <c r="BI188" s="227"/>
      <c r="BJ188" s="227"/>
      <c r="BK188" s="227"/>
      <c r="BL188" s="227"/>
      <c r="BM188" s="227"/>
      <c r="BN188" s="227"/>
      <c r="BO188" s="227"/>
      <c r="BP188" s="227"/>
      <c r="BQ188" s="227"/>
      <c r="BR188" s="227">
        <f t="shared" si="17"/>
        <v>0</v>
      </c>
      <c r="BS188" s="227">
        <f t="shared" si="14"/>
        <v>10500</v>
      </c>
      <c r="BT188" s="203"/>
    </row>
    <row r="189" spans="1:72" ht="165" x14ac:dyDescent="0.2">
      <c r="A189" s="228"/>
      <c r="B189" s="229" t="s">
        <v>359</v>
      </c>
      <c r="C189" s="230" t="s">
        <v>594</v>
      </c>
      <c r="D189" s="231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>
        <f>22200+3000</f>
        <v>25200</v>
      </c>
      <c r="S189" s="232"/>
      <c r="T189" s="232"/>
      <c r="U189" s="232"/>
      <c r="V189" s="232"/>
      <c r="W189" s="232"/>
      <c r="X189" s="232"/>
      <c r="Y189" s="232"/>
      <c r="Z189" s="232"/>
      <c r="AA189" s="232">
        <f>22200+3000</f>
        <v>25200</v>
      </c>
      <c r="AB189" s="232"/>
      <c r="AC189" s="232"/>
      <c r="AD189" s="232"/>
      <c r="AE189" s="232"/>
      <c r="AF189" s="232"/>
      <c r="AG189" s="232"/>
      <c r="AH189" s="232"/>
      <c r="AI189" s="232"/>
      <c r="AJ189" s="232"/>
      <c r="AK189" s="232"/>
      <c r="AL189" s="232"/>
      <c r="AM189" s="232"/>
      <c r="AN189" s="232"/>
      <c r="AO189" s="232"/>
      <c r="AP189" s="232"/>
      <c r="AQ189" s="232"/>
      <c r="AR189" s="232"/>
      <c r="AS189" s="232"/>
      <c r="AT189" s="232"/>
      <c r="AU189" s="232"/>
      <c r="AV189" s="232"/>
      <c r="AW189" s="232"/>
      <c r="AX189" s="232"/>
      <c r="AY189" s="232"/>
      <c r="AZ189" s="232"/>
      <c r="BA189" s="232"/>
      <c r="BB189" s="232"/>
      <c r="BC189" s="232"/>
      <c r="BD189" s="232"/>
      <c r="BE189" s="232"/>
      <c r="BF189" s="232">
        <f t="shared" si="16"/>
        <v>50400</v>
      </c>
      <c r="BG189" s="232"/>
      <c r="BH189" s="232"/>
      <c r="BI189" s="232"/>
      <c r="BJ189" s="232"/>
      <c r="BK189" s="232"/>
      <c r="BL189" s="232"/>
      <c r="BM189" s="232"/>
      <c r="BN189" s="232"/>
      <c r="BO189" s="232"/>
      <c r="BP189" s="232"/>
      <c r="BQ189" s="232"/>
      <c r="BR189" s="232">
        <f t="shared" si="17"/>
        <v>0</v>
      </c>
      <c r="BS189" s="232">
        <f t="shared" si="14"/>
        <v>50400</v>
      </c>
      <c r="BT189" s="203"/>
    </row>
    <row r="190" spans="1:72" ht="135" x14ac:dyDescent="0.2">
      <c r="A190" s="233"/>
      <c r="B190" s="234" t="s">
        <v>381</v>
      </c>
      <c r="C190" s="235" t="s">
        <v>595</v>
      </c>
      <c r="D190" s="236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P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  <c r="AA190" s="237">
        <v>12000</v>
      </c>
      <c r="AB190" s="237"/>
      <c r="AC190" s="237"/>
      <c r="AD190" s="237"/>
      <c r="AE190" s="237"/>
      <c r="AF190" s="237"/>
      <c r="AG190" s="237"/>
      <c r="AH190" s="237"/>
      <c r="AI190" s="237"/>
      <c r="AJ190" s="237"/>
      <c r="AK190" s="237"/>
      <c r="AL190" s="237"/>
      <c r="AM190" s="237"/>
      <c r="AN190" s="237"/>
      <c r="AO190" s="237"/>
      <c r="AP190" s="237"/>
      <c r="AQ190" s="237"/>
      <c r="AR190" s="237"/>
      <c r="AS190" s="237"/>
      <c r="AT190" s="237"/>
      <c r="AU190" s="237"/>
      <c r="AV190" s="237"/>
      <c r="AW190" s="237"/>
      <c r="AX190" s="237"/>
      <c r="AY190" s="237"/>
      <c r="AZ190" s="237"/>
      <c r="BA190" s="237"/>
      <c r="BB190" s="237"/>
      <c r="BC190" s="237"/>
      <c r="BD190" s="237"/>
      <c r="BE190" s="237"/>
      <c r="BF190" s="237">
        <f t="shared" si="16"/>
        <v>12000</v>
      </c>
      <c r="BG190" s="237"/>
      <c r="BH190" s="237"/>
      <c r="BI190" s="237"/>
      <c r="BJ190" s="237"/>
      <c r="BK190" s="237"/>
      <c r="BL190" s="237"/>
      <c r="BM190" s="237"/>
      <c r="BN190" s="237"/>
      <c r="BO190" s="237"/>
      <c r="BP190" s="237"/>
      <c r="BQ190" s="237"/>
      <c r="BR190" s="237">
        <f t="shared" si="17"/>
        <v>0</v>
      </c>
      <c r="BS190" s="237">
        <f t="shared" si="14"/>
        <v>12000</v>
      </c>
      <c r="BT190" s="203"/>
    </row>
    <row r="191" spans="1:72" ht="135" x14ac:dyDescent="0.2">
      <c r="A191" s="238"/>
      <c r="B191" s="239" t="s">
        <v>363</v>
      </c>
      <c r="C191" s="268" t="s">
        <v>596</v>
      </c>
      <c r="D191" s="241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2"/>
      <c r="S191" s="242"/>
      <c r="T191" s="242"/>
      <c r="U191" s="242"/>
      <c r="V191" s="242"/>
      <c r="W191" s="242"/>
      <c r="X191" s="242"/>
      <c r="Y191" s="242"/>
      <c r="Z191" s="242"/>
      <c r="AA191" s="242">
        <f>6600+3000</f>
        <v>9600</v>
      </c>
      <c r="AB191" s="242"/>
      <c r="AC191" s="242"/>
      <c r="AD191" s="242"/>
      <c r="AE191" s="242"/>
      <c r="AF191" s="242"/>
      <c r="AG191" s="242"/>
      <c r="AH191" s="242"/>
      <c r="AI191" s="242"/>
      <c r="AJ191" s="242"/>
      <c r="AK191" s="242"/>
      <c r="AL191" s="242"/>
      <c r="AM191" s="242"/>
      <c r="AN191" s="242"/>
      <c r="AO191" s="242"/>
      <c r="AP191" s="242"/>
      <c r="AQ191" s="242"/>
      <c r="AR191" s="242"/>
      <c r="AS191" s="242"/>
      <c r="AT191" s="242"/>
      <c r="AU191" s="242"/>
      <c r="AV191" s="242"/>
      <c r="AW191" s="242"/>
      <c r="AX191" s="242"/>
      <c r="AY191" s="242"/>
      <c r="AZ191" s="242"/>
      <c r="BA191" s="242"/>
      <c r="BB191" s="242"/>
      <c r="BC191" s="242"/>
      <c r="BD191" s="242"/>
      <c r="BE191" s="242"/>
      <c r="BF191" s="242">
        <f t="shared" si="16"/>
        <v>9600</v>
      </c>
      <c r="BG191" s="242"/>
      <c r="BH191" s="242"/>
      <c r="BI191" s="242"/>
      <c r="BJ191" s="242"/>
      <c r="BK191" s="242"/>
      <c r="BL191" s="242"/>
      <c r="BM191" s="242"/>
      <c r="BN191" s="242"/>
      <c r="BO191" s="242"/>
      <c r="BP191" s="242"/>
      <c r="BQ191" s="242"/>
      <c r="BR191" s="242">
        <f t="shared" si="17"/>
        <v>0</v>
      </c>
      <c r="BS191" s="242">
        <f t="shared" si="14"/>
        <v>9600</v>
      </c>
      <c r="BT191" s="203"/>
    </row>
    <row r="192" spans="1:72" ht="165" x14ac:dyDescent="0.2">
      <c r="A192" s="243"/>
      <c r="B192" s="244" t="s">
        <v>365</v>
      </c>
      <c r="C192" s="245" t="s">
        <v>597</v>
      </c>
      <c r="D192" s="246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7">
        <f>10500+3000</f>
        <v>13500</v>
      </c>
      <c r="S192" s="247"/>
      <c r="T192" s="247"/>
      <c r="U192" s="247"/>
      <c r="V192" s="247"/>
      <c r="W192" s="247"/>
      <c r="X192" s="247"/>
      <c r="Y192" s="247"/>
      <c r="Z192" s="247"/>
      <c r="AA192" s="247">
        <f>10500+3000</f>
        <v>13500</v>
      </c>
      <c r="AB192" s="247"/>
      <c r="AC192" s="247"/>
      <c r="AD192" s="247"/>
      <c r="AE192" s="247"/>
      <c r="AF192" s="247"/>
      <c r="AG192" s="247"/>
      <c r="AH192" s="247"/>
      <c r="AI192" s="247"/>
      <c r="AJ192" s="247"/>
      <c r="AK192" s="247"/>
      <c r="AL192" s="247"/>
      <c r="AM192" s="247"/>
      <c r="AN192" s="247"/>
      <c r="AO192" s="247"/>
      <c r="AP192" s="247"/>
      <c r="AQ192" s="247"/>
      <c r="AR192" s="247"/>
      <c r="AS192" s="247"/>
      <c r="AT192" s="247"/>
      <c r="AU192" s="247"/>
      <c r="AV192" s="247"/>
      <c r="AW192" s="247"/>
      <c r="AX192" s="247"/>
      <c r="AY192" s="247"/>
      <c r="AZ192" s="247"/>
      <c r="BA192" s="247"/>
      <c r="BB192" s="247"/>
      <c r="BC192" s="247"/>
      <c r="BD192" s="247"/>
      <c r="BE192" s="247"/>
      <c r="BF192" s="247">
        <f t="shared" si="16"/>
        <v>27000</v>
      </c>
      <c r="BG192" s="247"/>
      <c r="BH192" s="247"/>
      <c r="BI192" s="247"/>
      <c r="BJ192" s="247"/>
      <c r="BK192" s="247"/>
      <c r="BL192" s="247"/>
      <c r="BM192" s="247"/>
      <c r="BN192" s="247"/>
      <c r="BO192" s="247"/>
      <c r="BP192" s="247"/>
      <c r="BQ192" s="247"/>
      <c r="BR192" s="247">
        <f t="shared" si="17"/>
        <v>0</v>
      </c>
      <c r="BS192" s="247">
        <f t="shared" si="14"/>
        <v>27000</v>
      </c>
      <c r="BT192" s="203"/>
    </row>
    <row r="193" spans="1:72" ht="24" x14ac:dyDescent="0.2">
      <c r="A193" s="197" t="s">
        <v>446</v>
      </c>
      <c r="B193" s="198" t="s">
        <v>447</v>
      </c>
      <c r="C193" s="199"/>
      <c r="D193" s="200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1"/>
      <c r="AT193" s="201"/>
      <c r="AU193" s="201"/>
      <c r="AV193" s="201"/>
      <c r="AW193" s="201"/>
      <c r="AX193" s="201"/>
      <c r="AY193" s="201"/>
      <c r="AZ193" s="201"/>
      <c r="BA193" s="201"/>
      <c r="BB193" s="201"/>
      <c r="BC193" s="201"/>
      <c r="BD193" s="201"/>
      <c r="BE193" s="201"/>
      <c r="BF193" s="201">
        <f t="shared" si="16"/>
        <v>0</v>
      </c>
      <c r="BG193" s="201"/>
      <c r="BH193" s="201"/>
      <c r="BI193" s="201"/>
      <c r="BJ193" s="201"/>
      <c r="BK193" s="201"/>
      <c r="BL193" s="201"/>
      <c r="BM193" s="201"/>
      <c r="BN193" s="201"/>
      <c r="BO193" s="201"/>
      <c r="BP193" s="201"/>
      <c r="BQ193" s="201"/>
      <c r="BR193" s="201">
        <f t="shared" si="17"/>
        <v>0</v>
      </c>
      <c r="BS193" s="201">
        <f t="shared" si="14"/>
        <v>0</v>
      </c>
      <c r="BT193" s="203">
        <f>SUM(BS193:BS202)</f>
        <v>189000</v>
      </c>
    </row>
    <row r="194" spans="1:72" ht="15.75" customHeight="1" x14ac:dyDescent="0.2">
      <c r="A194" s="269"/>
      <c r="B194" s="270" t="s">
        <v>448</v>
      </c>
      <c r="C194" s="271" t="s">
        <v>449</v>
      </c>
      <c r="D194" s="272"/>
      <c r="E194" s="273"/>
      <c r="F194" s="273"/>
      <c r="G194" s="273"/>
      <c r="H194" s="273"/>
      <c r="I194" s="273"/>
      <c r="J194" s="273"/>
      <c r="K194" s="273"/>
      <c r="L194" s="273"/>
      <c r="M194" s="273"/>
      <c r="N194" s="273"/>
      <c r="O194" s="273"/>
      <c r="P194" s="273"/>
      <c r="Q194" s="273"/>
      <c r="R194" s="273"/>
      <c r="S194" s="273"/>
      <c r="T194" s="273"/>
      <c r="U194" s="273"/>
      <c r="V194" s="273"/>
      <c r="W194" s="273"/>
      <c r="X194" s="273"/>
      <c r="Y194" s="273"/>
      <c r="Z194" s="273"/>
      <c r="AA194" s="273"/>
      <c r="AB194" s="273"/>
      <c r="AC194" s="273"/>
      <c r="AD194" s="273"/>
      <c r="AE194" s="273"/>
      <c r="AF194" s="273"/>
      <c r="AG194" s="273"/>
      <c r="AH194" s="273"/>
      <c r="AI194" s="273"/>
      <c r="AJ194" s="273"/>
      <c r="AK194" s="273"/>
      <c r="AL194" s="273"/>
      <c r="AM194" s="273"/>
      <c r="AN194" s="273"/>
      <c r="AO194" s="273"/>
      <c r="AP194" s="273"/>
      <c r="AQ194" s="273"/>
      <c r="AR194" s="273"/>
      <c r="AS194" s="273"/>
      <c r="AT194" s="273"/>
      <c r="AU194" s="273"/>
      <c r="AV194" s="273"/>
      <c r="AW194" s="273"/>
      <c r="AX194" s="273"/>
      <c r="AY194" s="273"/>
      <c r="AZ194" s="273"/>
      <c r="BA194" s="273"/>
      <c r="BB194" s="273"/>
      <c r="BC194" s="273"/>
      <c r="BD194" s="273"/>
      <c r="BE194" s="273"/>
      <c r="BF194" s="273">
        <f t="shared" si="16"/>
        <v>0</v>
      </c>
      <c r="BG194" s="273"/>
      <c r="BH194" s="273"/>
      <c r="BI194" s="273"/>
      <c r="BJ194" s="273"/>
      <c r="BK194" s="273"/>
      <c r="BL194" s="273"/>
      <c r="BM194" s="273"/>
      <c r="BN194" s="273"/>
      <c r="BO194" s="273"/>
      <c r="BP194" s="273"/>
      <c r="BQ194" s="273"/>
      <c r="BR194" s="273"/>
      <c r="BS194" s="273">
        <f t="shared" si="14"/>
        <v>0</v>
      </c>
      <c r="BT194" s="203"/>
    </row>
    <row r="195" spans="1:72" ht="45" x14ac:dyDescent="0.2">
      <c r="A195" s="208"/>
      <c r="B195" s="209" t="s">
        <v>354</v>
      </c>
      <c r="C195" s="210" t="s">
        <v>450</v>
      </c>
      <c r="D195" s="211"/>
      <c r="E195" s="212"/>
      <c r="F195" s="212"/>
      <c r="G195" s="212"/>
      <c r="H195" s="212"/>
      <c r="I195" s="212"/>
      <c r="J195" s="212"/>
      <c r="K195" s="212"/>
      <c r="L195" s="212"/>
      <c r="M195" s="212"/>
      <c r="N195" s="212"/>
      <c r="O195" s="212"/>
      <c r="P195" s="212"/>
      <c r="Q195" s="212"/>
      <c r="R195" s="212"/>
      <c r="S195" s="212"/>
      <c r="T195" s="212"/>
      <c r="U195" s="212"/>
      <c r="V195" s="212"/>
      <c r="W195" s="212"/>
      <c r="X195" s="212"/>
      <c r="Y195" s="212"/>
      <c r="Z195" s="212"/>
      <c r="AA195" s="212"/>
      <c r="AB195" s="212"/>
      <c r="AC195" s="212"/>
      <c r="AD195" s="212"/>
      <c r="AE195" s="212"/>
      <c r="AF195" s="212"/>
      <c r="AG195" s="212"/>
      <c r="AH195" s="212"/>
      <c r="AI195" s="212"/>
      <c r="AJ195" s="212"/>
      <c r="AK195" s="212"/>
      <c r="AL195" s="212"/>
      <c r="AM195" s="212"/>
      <c r="AN195" s="212"/>
      <c r="AO195" s="212"/>
      <c r="AP195" s="212"/>
      <c r="AQ195" s="212"/>
      <c r="AR195" s="212"/>
      <c r="AS195" s="212"/>
      <c r="AT195" s="212"/>
      <c r="AU195" s="212"/>
      <c r="AV195" s="212"/>
      <c r="AW195" s="212"/>
      <c r="AX195" s="212">
        <v>24000</v>
      </c>
      <c r="AY195" s="212"/>
      <c r="AZ195" s="212"/>
      <c r="BA195" s="212"/>
      <c r="BB195" s="212"/>
      <c r="BC195" s="212"/>
      <c r="BD195" s="212"/>
      <c r="BE195" s="212"/>
      <c r="BF195" s="212">
        <f t="shared" si="16"/>
        <v>24000</v>
      </c>
      <c r="BG195" s="212"/>
      <c r="BH195" s="212"/>
      <c r="BI195" s="212"/>
      <c r="BJ195" s="212"/>
      <c r="BK195" s="212"/>
      <c r="BL195" s="212"/>
      <c r="BM195" s="212"/>
      <c r="BN195" s="212"/>
      <c r="BO195" s="212"/>
      <c r="BP195" s="212"/>
      <c r="BQ195" s="212"/>
      <c r="BR195" s="212">
        <f t="shared" ref="BR195:BR230" si="18">SUM(BG195:BQ195)</f>
        <v>0</v>
      </c>
      <c r="BS195" s="212">
        <f t="shared" si="14"/>
        <v>24000</v>
      </c>
      <c r="BT195" s="203"/>
    </row>
    <row r="196" spans="1:72" ht="30" x14ac:dyDescent="0.2">
      <c r="A196" s="213"/>
      <c r="B196" s="214" t="s">
        <v>376</v>
      </c>
      <c r="C196" s="215" t="s">
        <v>451</v>
      </c>
      <c r="D196" s="216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  <c r="AA196" s="217"/>
      <c r="AB196" s="217"/>
      <c r="AC196" s="217"/>
      <c r="AD196" s="217"/>
      <c r="AE196" s="217"/>
      <c r="AF196" s="217"/>
      <c r="AG196" s="217"/>
      <c r="AH196" s="217"/>
      <c r="AI196" s="217"/>
      <c r="AJ196" s="217"/>
      <c r="AK196" s="217"/>
      <c r="AL196" s="217"/>
      <c r="AM196" s="217"/>
      <c r="AN196" s="217"/>
      <c r="AO196" s="217"/>
      <c r="AP196" s="217"/>
      <c r="AQ196" s="217"/>
      <c r="AR196" s="217"/>
      <c r="AS196" s="217"/>
      <c r="AT196" s="217"/>
      <c r="AU196" s="217"/>
      <c r="AV196" s="217"/>
      <c r="AW196" s="217"/>
      <c r="AX196" s="217">
        <f>14400</f>
        <v>14400</v>
      </c>
      <c r="AY196" s="217"/>
      <c r="AZ196" s="217"/>
      <c r="BA196" s="217"/>
      <c r="BB196" s="217"/>
      <c r="BC196" s="217"/>
      <c r="BD196" s="217"/>
      <c r="BE196" s="217"/>
      <c r="BF196" s="217">
        <f t="shared" si="16"/>
        <v>14400</v>
      </c>
      <c r="BG196" s="217"/>
      <c r="BH196" s="217"/>
      <c r="BI196" s="217"/>
      <c r="BJ196" s="217"/>
      <c r="BK196" s="217"/>
      <c r="BL196" s="217"/>
      <c r="BM196" s="217"/>
      <c r="BN196" s="217"/>
      <c r="BO196" s="217"/>
      <c r="BP196" s="217"/>
      <c r="BQ196" s="217"/>
      <c r="BR196" s="217">
        <f t="shared" si="18"/>
        <v>0</v>
      </c>
      <c r="BS196" s="217">
        <f t="shared" si="14"/>
        <v>14400</v>
      </c>
      <c r="BT196" s="203"/>
    </row>
    <row r="197" spans="1:72" ht="45" x14ac:dyDescent="0.2">
      <c r="A197" s="218"/>
      <c r="B197" s="219" t="s">
        <v>357</v>
      </c>
      <c r="C197" s="274" t="s">
        <v>452</v>
      </c>
      <c r="D197" s="221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22"/>
      <c r="AE197" s="222"/>
      <c r="AF197" s="222"/>
      <c r="AG197" s="222"/>
      <c r="AH197" s="222"/>
      <c r="AI197" s="222"/>
      <c r="AJ197" s="222"/>
      <c r="AK197" s="222"/>
      <c r="AL197" s="222"/>
      <c r="AM197" s="222"/>
      <c r="AN197" s="222"/>
      <c r="AO197" s="222"/>
      <c r="AP197" s="222"/>
      <c r="AQ197" s="222"/>
      <c r="AR197" s="222"/>
      <c r="AS197" s="222"/>
      <c r="AT197" s="222"/>
      <c r="AU197" s="222"/>
      <c r="AV197" s="222"/>
      <c r="AW197" s="222"/>
      <c r="AX197" s="222">
        <f>16800</f>
        <v>16800</v>
      </c>
      <c r="AY197" s="222"/>
      <c r="AZ197" s="222"/>
      <c r="BA197" s="222"/>
      <c r="BB197" s="222"/>
      <c r="BC197" s="222"/>
      <c r="BD197" s="222"/>
      <c r="BE197" s="222"/>
      <c r="BF197" s="222">
        <f t="shared" si="16"/>
        <v>16800</v>
      </c>
      <c r="BG197" s="222"/>
      <c r="BH197" s="222"/>
      <c r="BI197" s="222"/>
      <c r="BJ197" s="222"/>
      <c r="BK197" s="222"/>
      <c r="BL197" s="222"/>
      <c r="BM197" s="222"/>
      <c r="BN197" s="222"/>
      <c r="BO197" s="222"/>
      <c r="BP197" s="222"/>
      <c r="BQ197" s="222"/>
      <c r="BR197" s="222">
        <f t="shared" si="18"/>
        <v>0</v>
      </c>
      <c r="BS197" s="222">
        <f t="shared" si="14"/>
        <v>16800</v>
      </c>
      <c r="BT197" s="203"/>
    </row>
    <row r="198" spans="1:72" ht="105" x14ac:dyDescent="0.2">
      <c r="A198" s="223"/>
      <c r="B198" s="224" t="s">
        <v>358</v>
      </c>
      <c r="C198" s="267" t="s">
        <v>453</v>
      </c>
      <c r="D198" s="226">
        <f>13500+7500</f>
        <v>21000</v>
      </c>
      <c r="E198" s="227"/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  <c r="AA198" s="227"/>
      <c r="AB198" s="227"/>
      <c r="AC198" s="227"/>
      <c r="AD198" s="227"/>
      <c r="AE198" s="227"/>
      <c r="AF198" s="227"/>
      <c r="AG198" s="227"/>
      <c r="AH198" s="227"/>
      <c r="AI198" s="227"/>
      <c r="AJ198" s="227"/>
      <c r="AK198" s="227"/>
      <c r="AL198" s="227"/>
      <c r="AM198" s="227"/>
      <c r="AN198" s="227"/>
      <c r="AO198" s="227"/>
      <c r="AP198" s="227"/>
      <c r="AQ198" s="227"/>
      <c r="AR198" s="227"/>
      <c r="AS198" s="227"/>
      <c r="AT198" s="227"/>
      <c r="AU198" s="227"/>
      <c r="AV198" s="227"/>
      <c r="AW198" s="227"/>
      <c r="AX198" s="227">
        <f>48000</f>
        <v>48000</v>
      </c>
      <c r="AY198" s="227"/>
      <c r="AZ198" s="227"/>
      <c r="BA198" s="227"/>
      <c r="BB198" s="227"/>
      <c r="BC198" s="227"/>
      <c r="BD198" s="227"/>
      <c r="BE198" s="227"/>
      <c r="BF198" s="227">
        <f t="shared" si="16"/>
        <v>69000</v>
      </c>
      <c r="BG198" s="227"/>
      <c r="BH198" s="227"/>
      <c r="BI198" s="227"/>
      <c r="BJ198" s="227"/>
      <c r="BK198" s="227"/>
      <c r="BL198" s="227"/>
      <c r="BM198" s="227"/>
      <c r="BN198" s="227"/>
      <c r="BO198" s="227"/>
      <c r="BP198" s="227"/>
      <c r="BQ198" s="227"/>
      <c r="BR198" s="227">
        <f t="shared" si="18"/>
        <v>0</v>
      </c>
      <c r="BS198" s="227">
        <f t="shared" si="14"/>
        <v>69000</v>
      </c>
      <c r="BT198" s="203"/>
    </row>
    <row r="199" spans="1:72" x14ac:dyDescent="0.2">
      <c r="A199" s="228"/>
      <c r="B199" s="229" t="s">
        <v>359</v>
      </c>
      <c r="C199" s="230" t="s">
        <v>454</v>
      </c>
      <c r="D199" s="231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32"/>
      <c r="AA199" s="232"/>
      <c r="AB199" s="232"/>
      <c r="AC199" s="232"/>
      <c r="AD199" s="232"/>
      <c r="AE199" s="232"/>
      <c r="AF199" s="232"/>
      <c r="AG199" s="232"/>
      <c r="AH199" s="232"/>
      <c r="AI199" s="232"/>
      <c r="AJ199" s="232"/>
      <c r="AK199" s="232"/>
      <c r="AL199" s="232"/>
      <c r="AM199" s="232"/>
      <c r="AN199" s="232"/>
      <c r="AO199" s="232"/>
      <c r="AP199" s="232"/>
      <c r="AQ199" s="232"/>
      <c r="AR199" s="232"/>
      <c r="AS199" s="232"/>
      <c r="AT199" s="232"/>
      <c r="AU199" s="232"/>
      <c r="AV199" s="232"/>
      <c r="AW199" s="232"/>
      <c r="AX199" s="232">
        <v>21600</v>
      </c>
      <c r="AY199" s="232"/>
      <c r="AZ199" s="232"/>
      <c r="BA199" s="232"/>
      <c r="BB199" s="232"/>
      <c r="BC199" s="232"/>
      <c r="BD199" s="232"/>
      <c r="BE199" s="232"/>
      <c r="BF199" s="232">
        <f t="shared" si="16"/>
        <v>21600</v>
      </c>
      <c r="BG199" s="232"/>
      <c r="BH199" s="232"/>
      <c r="BI199" s="232"/>
      <c r="BJ199" s="232"/>
      <c r="BK199" s="232"/>
      <c r="BL199" s="232"/>
      <c r="BM199" s="232"/>
      <c r="BN199" s="232"/>
      <c r="BO199" s="232"/>
      <c r="BP199" s="232"/>
      <c r="BQ199" s="232"/>
      <c r="BR199" s="232">
        <f t="shared" si="18"/>
        <v>0</v>
      </c>
      <c r="BS199" s="232">
        <f t="shared" si="14"/>
        <v>21600</v>
      </c>
      <c r="BT199" s="203"/>
    </row>
    <row r="200" spans="1:72" x14ac:dyDescent="0.2">
      <c r="A200" s="233"/>
      <c r="B200" s="234" t="s">
        <v>381</v>
      </c>
      <c r="C200" s="250" t="s">
        <v>455</v>
      </c>
      <c r="D200" s="236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/>
      <c r="O200" s="237"/>
      <c r="P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  <c r="AA200" s="237"/>
      <c r="AB200" s="237"/>
      <c r="AC200" s="237"/>
      <c r="AD200" s="237"/>
      <c r="AE200" s="237"/>
      <c r="AF200" s="237"/>
      <c r="AG200" s="237"/>
      <c r="AH200" s="237"/>
      <c r="AI200" s="237"/>
      <c r="AJ200" s="237"/>
      <c r="AK200" s="237"/>
      <c r="AL200" s="237"/>
      <c r="AM200" s="237"/>
      <c r="AN200" s="237"/>
      <c r="AO200" s="237"/>
      <c r="AP200" s="237"/>
      <c r="AQ200" s="237"/>
      <c r="AR200" s="237"/>
      <c r="AS200" s="237"/>
      <c r="AT200" s="237"/>
      <c r="AU200" s="237"/>
      <c r="AV200" s="237"/>
      <c r="AW200" s="237"/>
      <c r="AX200" s="237">
        <f t="shared" ref="AX200:AX201" si="19">12000</f>
        <v>12000</v>
      </c>
      <c r="AY200" s="237"/>
      <c r="AZ200" s="237"/>
      <c r="BA200" s="237"/>
      <c r="BB200" s="237"/>
      <c r="BC200" s="237"/>
      <c r="BD200" s="237"/>
      <c r="BE200" s="237"/>
      <c r="BF200" s="237">
        <f t="shared" si="16"/>
        <v>12000</v>
      </c>
      <c r="BG200" s="237"/>
      <c r="BH200" s="237"/>
      <c r="BI200" s="237"/>
      <c r="BJ200" s="237"/>
      <c r="BK200" s="237"/>
      <c r="BL200" s="237"/>
      <c r="BM200" s="237"/>
      <c r="BN200" s="237"/>
      <c r="BO200" s="237"/>
      <c r="BP200" s="237"/>
      <c r="BQ200" s="237"/>
      <c r="BR200" s="237">
        <f t="shared" si="18"/>
        <v>0</v>
      </c>
      <c r="BS200" s="237">
        <f t="shared" si="14"/>
        <v>12000</v>
      </c>
      <c r="BT200" s="203"/>
    </row>
    <row r="201" spans="1:72" x14ac:dyDescent="0.2">
      <c r="A201" s="238"/>
      <c r="B201" s="239" t="s">
        <v>363</v>
      </c>
      <c r="C201" s="268" t="s">
        <v>455</v>
      </c>
      <c r="D201" s="241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242"/>
      <c r="AA201" s="242"/>
      <c r="AB201" s="242"/>
      <c r="AC201" s="242"/>
      <c r="AD201" s="242"/>
      <c r="AE201" s="242"/>
      <c r="AF201" s="242"/>
      <c r="AG201" s="242"/>
      <c r="AH201" s="242"/>
      <c r="AI201" s="242"/>
      <c r="AJ201" s="242"/>
      <c r="AK201" s="242"/>
      <c r="AL201" s="242"/>
      <c r="AM201" s="242"/>
      <c r="AN201" s="242"/>
      <c r="AO201" s="242"/>
      <c r="AP201" s="242"/>
      <c r="AQ201" s="242"/>
      <c r="AR201" s="242"/>
      <c r="AS201" s="242"/>
      <c r="AT201" s="242"/>
      <c r="AU201" s="242"/>
      <c r="AV201" s="242"/>
      <c r="AW201" s="242"/>
      <c r="AX201" s="242">
        <f t="shared" si="19"/>
        <v>12000</v>
      </c>
      <c r="AY201" s="242"/>
      <c r="AZ201" s="242"/>
      <c r="BA201" s="242"/>
      <c r="BB201" s="242"/>
      <c r="BC201" s="242"/>
      <c r="BD201" s="242"/>
      <c r="BE201" s="242"/>
      <c r="BF201" s="242">
        <f t="shared" si="16"/>
        <v>12000</v>
      </c>
      <c r="BG201" s="242"/>
      <c r="BH201" s="242"/>
      <c r="BI201" s="242"/>
      <c r="BJ201" s="242"/>
      <c r="BK201" s="242"/>
      <c r="BL201" s="242"/>
      <c r="BM201" s="242"/>
      <c r="BN201" s="242"/>
      <c r="BO201" s="242"/>
      <c r="BP201" s="242"/>
      <c r="BQ201" s="242"/>
      <c r="BR201" s="242">
        <f t="shared" si="18"/>
        <v>0</v>
      </c>
      <c r="BS201" s="242">
        <f t="shared" si="14"/>
        <v>12000</v>
      </c>
      <c r="BT201" s="203"/>
    </row>
    <row r="202" spans="1:72" x14ac:dyDescent="0.2">
      <c r="A202" s="243"/>
      <c r="B202" s="244" t="s">
        <v>365</v>
      </c>
      <c r="C202" s="275" t="s">
        <v>456</v>
      </c>
      <c r="D202" s="246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7"/>
      <c r="S202" s="247"/>
      <c r="T202" s="247"/>
      <c r="U202" s="247"/>
      <c r="V202" s="247"/>
      <c r="W202" s="247"/>
      <c r="X202" s="247"/>
      <c r="Y202" s="247"/>
      <c r="Z202" s="247"/>
      <c r="AA202" s="247"/>
      <c r="AB202" s="247"/>
      <c r="AC202" s="247"/>
      <c r="AD202" s="247"/>
      <c r="AE202" s="247"/>
      <c r="AF202" s="247"/>
      <c r="AG202" s="247"/>
      <c r="AH202" s="247"/>
      <c r="AI202" s="247"/>
      <c r="AJ202" s="247"/>
      <c r="AK202" s="247"/>
      <c r="AL202" s="247"/>
      <c r="AM202" s="247"/>
      <c r="AN202" s="247"/>
      <c r="AO202" s="247"/>
      <c r="AP202" s="247"/>
      <c r="AQ202" s="247"/>
      <c r="AR202" s="247"/>
      <c r="AS202" s="247"/>
      <c r="AT202" s="247"/>
      <c r="AU202" s="247"/>
      <c r="AV202" s="247"/>
      <c r="AW202" s="247"/>
      <c r="AX202" s="247">
        <f>19200</f>
        <v>19200</v>
      </c>
      <c r="AY202" s="247"/>
      <c r="AZ202" s="247"/>
      <c r="BA202" s="247"/>
      <c r="BB202" s="247"/>
      <c r="BC202" s="247"/>
      <c r="BD202" s="247"/>
      <c r="BE202" s="247"/>
      <c r="BF202" s="247">
        <f t="shared" si="16"/>
        <v>19200</v>
      </c>
      <c r="BG202" s="247"/>
      <c r="BH202" s="247"/>
      <c r="BI202" s="247"/>
      <c r="BJ202" s="247"/>
      <c r="BK202" s="247"/>
      <c r="BL202" s="247"/>
      <c r="BM202" s="247"/>
      <c r="BN202" s="247"/>
      <c r="BO202" s="247"/>
      <c r="BP202" s="247"/>
      <c r="BQ202" s="247"/>
      <c r="BR202" s="247">
        <f t="shared" si="18"/>
        <v>0</v>
      </c>
      <c r="BS202" s="247">
        <f t="shared" si="14"/>
        <v>19200</v>
      </c>
      <c r="BT202" s="203"/>
    </row>
    <row r="203" spans="1:72" ht="409.5" x14ac:dyDescent="0.2">
      <c r="A203" s="197" t="s">
        <v>457</v>
      </c>
      <c r="B203" s="198" t="s">
        <v>458</v>
      </c>
      <c r="C203" s="207" t="s">
        <v>459</v>
      </c>
      <c r="D203" s="200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  <c r="AC203" s="201">
        <v>19664604</v>
      </c>
      <c r="AD203" s="201"/>
      <c r="AE203" s="201"/>
      <c r="AF203" s="201"/>
      <c r="AG203" s="201"/>
      <c r="AH203" s="201"/>
      <c r="AI203" s="201"/>
      <c r="AJ203" s="201"/>
      <c r="AK203" s="201"/>
      <c r="AL203" s="201"/>
      <c r="AM203" s="201"/>
      <c r="AN203" s="201"/>
      <c r="AO203" s="201"/>
      <c r="AP203" s="201"/>
      <c r="AQ203" s="201"/>
      <c r="AR203" s="201"/>
      <c r="AS203" s="201"/>
      <c r="AT203" s="201"/>
      <c r="AU203" s="201"/>
      <c r="AV203" s="201"/>
      <c r="AW203" s="201"/>
      <c r="AX203" s="201"/>
      <c r="AY203" s="201"/>
      <c r="AZ203" s="201"/>
      <c r="BA203" s="201"/>
      <c r="BB203" s="201"/>
      <c r="BC203" s="201"/>
      <c r="BD203" s="201"/>
      <c r="BE203" s="201"/>
      <c r="BF203" s="201">
        <f t="shared" si="16"/>
        <v>19664604</v>
      </c>
      <c r="BG203" s="201"/>
      <c r="BH203" s="201"/>
      <c r="BI203" s="201"/>
      <c r="BJ203" s="201"/>
      <c r="BK203" s="201"/>
      <c r="BL203" s="201"/>
      <c r="BM203" s="201"/>
      <c r="BN203" s="201"/>
      <c r="BO203" s="201"/>
      <c r="BP203" s="201"/>
      <c r="BQ203" s="201"/>
      <c r="BR203" s="201">
        <f t="shared" si="18"/>
        <v>0</v>
      </c>
      <c r="BS203" s="201">
        <f t="shared" si="14"/>
        <v>19664604</v>
      </c>
      <c r="BT203" s="203">
        <f t="shared" ref="BT203:BT206" si="20">BS203</f>
        <v>19664604</v>
      </c>
    </row>
    <row r="204" spans="1:72" ht="228.75" customHeight="1" x14ac:dyDescent="0.2">
      <c r="A204" s="197" t="s">
        <v>457</v>
      </c>
      <c r="B204" s="198" t="s">
        <v>460</v>
      </c>
      <c r="C204" s="207" t="s">
        <v>598</v>
      </c>
      <c r="D204" s="200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>
        <v>14874099</v>
      </c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1"/>
      <c r="AT204" s="201"/>
      <c r="AU204" s="201"/>
      <c r="AV204" s="201"/>
      <c r="AW204" s="201"/>
      <c r="AX204" s="201"/>
      <c r="AY204" s="201"/>
      <c r="AZ204" s="201"/>
      <c r="BA204" s="201"/>
      <c r="BB204" s="201"/>
      <c r="BC204" s="201"/>
      <c r="BD204" s="201"/>
      <c r="BE204" s="201"/>
      <c r="BF204" s="201">
        <f t="shared" si="16"/>
        <v>14874099</v>
      </c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>
        <f t="shared" si="18"/>
        <v>0</v>
      </c>
      <c r="BS204" s="201">
        <f t="shared" si="14"/>
        <v>14874099</v>
      </c>
      <c r="BT204" s="203">
        <f t="shared" si="20"/>
        <v>14874099</v>
      </c>
    </row>
    <row r="205" spans="1:72" ht="150" x14ac:dyDescent="0.2">
      <c r="A205" s="197"/>
      <c r="B205" s="198" t="s">
        <v>462</v>
      </c>
      <c r="C205" s="207" t="s">
        <v>463</v>
      </c>
      <c r="D205" s="200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1"/>
      <c r="AT205" s="201"/>
      <c r="AU205" s="201"/>
      <c r="AV205" s="201"/>
      <c r="AW205" s="201"/>
      <c r="AX205" s="201"/>
      <c r="AY205" s="201"/>
      <c r="AZ205" s="201"/>
      <c r="BA205" s="201"/>
      <c r="BB205" s="201"/>
      <c r="BC205" s="201"/>
      <c r="BD205" s="201"/>
      <c r="BE205" s="202">
        <f>378000+190000</f>
        <v>568000</v>
      </c>
      <c r="BF205" s="201">
        <f t="shared" si="16"/>
        <v>568000</v>
      </c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>
        <f t="shared" si="18"/>
        <v>0</v>
      </c>
      <c r="BS205" s="201">
        <f t="shared" si="14"/>
        <v>568000</v>
      </c>
      <c r="BT205" s="203">
        <f t="shared" si="20"/>
        <v>568000</v>
      </c>
    </row>
    <row r="206" spans="1:72" ht="285" x14ac:dyDescent="0.2">
      <c r="A206" s="197" t="s">
        <v>464</v>
      </c>
      <c r="B206" s="198" t="s">
        <v>465</v>
      </c>
      <c r="C206" s="207" t="s">
        <v>599</v>
      </c>
      <c r="D206" s="200"/>
      <c r="E206" s="201"/>
      <c r="F206" s="201"/>
      <c r="G206" s="201"/>
      <c r="H206" s="201"/>
      <c r="I206" s="201"/>
      <c r="J206" s="201"/>
      <c r="K206" s="202">
        <v>1079170</v>
      </c>
      <c r="L206" s="201"/>
      <c r="M206" s="201"/>
      <c r="N206" s="201"/>
      <c r="O206" s="201"/>
      <c r="P206" s="202">
        <v>20000</v>
      </c>
      <c r="Q206" s="202">
        <v>180000</v>
      </c>
      <c r="R206" s="201"/>
      <c r="S206" s="202">
        <v>1000000</v>
      </c>
      <c r="T206" s="201"/>
      <c r="U206" s="202">
        <v>500000</v>
      </c>
      <c r="V206" s="201"/>
      <c r="W206" s="201"/>
      <c r="X206" s="201"/>
      <c r="Y206" s="201"/>
      <c r="Z206" s="201"/>
      <c r="AA206" s="201"/>
      <c r="AB206" s="201"/>
      <c r="AC206" s="201"/>
      <c r="AD206" s="202">
        <v>200000</v>
      </c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2">
        <v>160000</v>
      </c>
      <c r="AQ206" s="201"/>
      <c r="AR206" s="201"/>
      <c r="AS206" s="201"/>
      <c r="AT206" s="201"/>
      <c r="AU206" s="201"/>
      <c r="AV206" s="201"/>
      <c r="AW206" s="201"/>
      <c r="AX206" s="201"/>
      <c r="AY206" s="201"/>
      <c r="AZ206" s="201"/>
      <c r="BA206" s="201"/>
      <c r="BB206" s="201"/>
      <c r="BC206" s="201"/>
      <c r="BD206" s="201"/>
      <c r="BE206" s="201"/>
      <c r="BF206" s="201">
        <f t="shared" si="16"/>
        <v>3139170</v>
      </c>
      <c r="BG206" s="201"/>
      <c r="BH206" s="201"/>
      <c r="BI206" s="201"/>
      <c r="BJ206" s="201"/>
      <c r="BK206" s="201"/>
      <c r="BL206" s="201"/>
      <c r="BM206" s="201"/>
      <c r="BN206" s="201"/>
      <c r="BO206" s="201"/>
      <c r="BP206" s="201"/>
      <c r="BQ206" s="201"/>
      <c r="BR206" s="201">
        <f t="shared" si="18"/>
        <v>0</v>
      </c>
      <c r="BS206" s="201">
        <f t="shared" si="14"/>
        <v>3139170</v>
      </c>
      <c r="BT206" s="203">
        <f t="shared" si="20"/>
        <v>3139170</v>
      </c>
    </row>
    <row r="207" spans="1:72" ht="15.75" x14ac:dyDescent="0.2">
      <c r="A207" s="276"/>
      <c r="B207" s="277" t="s">
        <v>467</v>
      </c>
      <c r="C207" s="276" t="s">
        <v>468</v>
      </c>
      <c r="D207" s="278"/>
      <c r="E207" s="278"/>
      <c r="F207" s="278"/>
      <c r="G207" s="278"/>
      <c r="H207" s="278"/>
      <c r="I207" s="278"/>
      <c r="J207" s="278"/>
      <c r="K207" s="278"/>
      <c r="L207" s="278"/>
      <c r="M207" s="278"/>
      <c r="N207" s="278"/>
      <c r="O207" s="278"/>
      <c r="P207" s="278"/>
      <c r="Q207" s="278"/>
      <c r="R207" s="278"/>
      <c r="S207" s="278">
        <v>50400</v>
      </c>
      <c r="T207" s="278"/>
      <c r="U207" s="278"/>
      <c r="V207" s="278"/>
      <c r="W207" s="278"/>
      <c r="X207" s="278"/>
      <c r="Y207" s="278"/>
      <c r="Z207" s="278"/>
      <c r="AA207" s="278"/>
      <c r="AB207" s="278"/>
      <c r="AC207" s="278"/>
      <c r="AD207" s="278"/>
      <c r="AE207" s="278"/>
      <c r="AF207" s="278"/>
      <c r="AG207" s="278"/>
      <c r="AH207" s="278"/>
      <c r="AI207" s="278"/>
      <c r="AJ207" s="278"/>
      <c r="AK207" s="278"/>
      <c r="AL207" s="278"/>
      <c r="AM207" s="278"/>
      <c r="AN207" s="278"/>
      <c r="AO207" s="278"/>
      <c r="AP207" s="278"/>
      <c r="AQ207" s="278"/>
      <c r="AR207" s="278"/>
      <c r="AS207" s="278"/>
      <c r="AT207" s="278"/>
      <c r="AU207" s="278"/>
      <c r="AV207" s="278"/>
      <c r="AW207" s="278"/>
      <c r="AX207" s="278"/>
      <c r="AY207" s="278"/>
      <c r="AZ207" s="278"/>
      <c r="BA207" s="278"/>
      <c r="BB207" s="278"/>
      <c r="BC207" s="278"/>
      <c r="BD207" s="278"/>
      <c r="BE207" s="278"/>
      <c r="BF207" s="278">
        <f t="shared" si="16"/>
        <v>50400</v>
      </c>
      <c r="BG207" s="278"/>
      <c r="BH207" s="278"/>
      <c r="BI207" s="278"/>
      <c r="BJ207" s="278"/>
      <c r="BK207" s="278"/>
      <c r="BL207" s="278"/>
      <c r="BM207" s="278"/>
      <c r="BN207" s="278"/>
      <c r="BO207" s="278"/>
      <c r="BP207" s="278"/>
      <c r="BQ207" s="278"/>
      <c r="BR207" s="278">
        <f t="shared" si="18"/>
        <v>0</v>
      </c>
      <c r="BS207" s="279">
        <f t="shared" si="14"/>
        <v>50400</v>
      </c>
      <c r="BT207" s="280">
        <f>SUM(BS207:BS215)</f>
        <v>397200</v>
      </c>
    </row>
    <row r="208" spans="1:72" ht="63" x14ac:dyDescent="0.25">
      <c r="A208" s="281"/>
      <c r="B208" s="282" t="s">
        <v>354</v>
      </c>
      <c r="C208" s="283" t="s">
        <v>469</v>
      </c>
      <c r="D208" s="284"/>
      <c r="E208" s="284"/>
      <c r="F208" s="284"/>
      <c r="G208" s="284"/>
      <c r="H208" s="284"/>
      <c r="I208" s="284"/>
      <c r="J208" s="284"/>
      <c r="K208" s="284"/>
      <c r="L208" s="284"/>
      <c r="M208" s="284"/>
      <c r="N208" s="284"/>
      <c r="O208" s="284"/>
      <c r="P208" s="284"/>
      <c r="Q208" s="284"/>
      <c r="R208" s="284"/>
      <c r="S208" s="284">
        <f>46800</f>
        <v>46800</v>
      </c>
      <c r="T208" s="284"/>
      <c r="U208" s="285"/>
      <c r="V208" s="284"/>
      <c r="W208" s="284"/>
      <c r="X208" s="284"/>
      <c r="Y208" s="284"/>
      <c r="Z208" s="284"/>
      <c r="AA208" s="284"/>
      <c r="AB208" s="284"/>
      <c r="AC208" s="284"/>
      <c r="AD208" s="284"/>
      <c r="AE208" s="284"/>
      <c r="AF208" s="284"/>
      <c r="AG208" s="284"/>
      <c r="AH208" s="284"/>
      <c r="AI208" s="284"/>
      <c r="AJ208" s="284"/>
      <c r="AK208" s="284"/>
      <c r="AL208" s="284"/>
      <c r="AM208" s="284"/>
      <c r="AN208" s="284"/>
      <c r="AO208" s="284"/>
      <c r="AP208" s="284"/>
      <c r="AQ208" s="284"/>
      <c r="AR208" s="284"/>
      <c r="AS208" s="284"/>
      <c r="AT208" s="284"/>
      <c r="AU208" s="284"/>
      <c r="AV208" s="284"/>
      <c r="AW208" s="284"/>
      <c r="AX208" s="284"/>
      <c r="AY208" s="284"/>
      <c r="AZ208" s="284"/>
      <c r="BA208" s="284"/>
      <c r="BB208" s="284"/>
      <c r="BC208" s="284"/>
      <c r="BD208" s="284"/>
      <c r="BE208" s="284"/>
      <c r="BF208" s="284">
        <f t="shared" si="16"/>
        <v>46800</v>
      </c>
      <c r="BG208" s="284"/>
      <c r="BH208" s="284"/>
      <c r="BI208" s="284"/>
      <c r="BJ208" s="284"/>
      <c r="BK208" s="284"/>
      <c r="BL208" s="284"/>
      <c r="BM208" s="284"/>
      <c r="BN208" s="284"/>
      <c r="BO208" s="284"/>
      <c r="BP208" s="284"/>
      <c r="BQ208" s="284"/>
      <c r="BR208" s="284">
        <f t="shared" si="18"/>
        <v>0</v>
      </c>
      <c r="BS208" s="286">
        <f t="shared" si="14"/>
        <v>46800</v>
      </c>
      <c r="BT208" s="280"/>
    </row>
    <row r="209" spans="1:72" ht="63" x14ac:dyDescent="0.2">
      <c r="A209" s="287"/>
      <c r="B209" s="288" t="s">
        <v>376</v>
      </c>
      <c r="C209" s="289" t="s">
        <v>470</v>
      </c>
      <c r="D209" s="290"/>
      <c r="E209" s="290"/>
      <c r="F209" s="290"/>
      <c r="G209" s="290"/>
      <c r="H209" s="291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>
        <f>19200+24000</f>
        <v>43200</v>
      </c>
      <c r="T209" s="290"/>
      <c r="U209" s="291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  <c r="AI209" s="290"/>
      <c r="AJ209" s="290"/>
      <c r="AK209" s="290"/>
      <c r="AL209" s="290"/>
      <c r="AM209" s="290"/>
      <c r="AN209" s="290"/>
      <c r="AO209" s="290"/>
      <c r="AP209" s="291"/>
      <c r="AQ209" s="290"/>
      <c r="AR209" s="290"/>
      <c r="AS209" s="290"/>
      <c r="AT209" s="290"/>
      <c r="AU209" s="290"/>
      <c r="AV209" s="290"/>
      <c r="AW209" s="290"/>
      <c r="AX209" s="291"/>
      <c r="AY209" s="291"/>
      <c r="AZ209" s="290"/>
      <c r="BA209" s="290"/>
      <c r="BB209" s="290"/>
      <c r="BC209" s="290"/>
      <c r="BD209" s="290"/>
      <c r="BE209" s="290"/>
      <c r="BF209" s="290">
        <f t="shared" si="16"/>
        <v>43200</v>
      </c>
      <c r="BG209" s="290"/>
      <c r="BH209" s="290"/>
      <c r="BI209" s="290"/>
      <c r="BJ209" s="290"/>
      <c r="BK209" s="290"/>
      <c r="BL209" s="290"/>
      <c r="BM209" s="290"/>
      <c r="BN209" s="290"/>
      <c r="BO209" s="290"/>
      <c r="BP209" s="290"/>
      <c r="BQ209" s="290"/>
      <c r="BR209" s="290">
        <f t="shared" si="18"/>
        <v>0</v>
      </c>
      <c r="BS209" s="291">
        <f t="shared" si="14"/>
        <v>43200</v>
      </c>
      <c r="BT209" s="280"/>
    </row>
    <row r="210" spans="1:72" ht="63" x14ac:dyDescent="0.2">
      <c r="A210" s="292"/>
      <c r="B210" s="293" t="s">
        <v>357</v>
      </c>
      <c r="C210" s="294" t="s">
        <v>471</v>
      </c>
      <c r="D210" s="295"/>
      <c r="E210" s="295"/>
      <c r="F210" s="295"/>
      <c r="G210" s="295"/>
      <c r="H210" s="295"/>
      <c r="I210" s="295"/>
      <c r="J210" s="295"/>
      <c r="K210" s="295"/>
      <c r="L210" s="295"/>
      <c r="M210" s="295"/>
      <c r="N210" s="295"/>
      <c r="O210" s="295"/>
      <c r="P210" s="295"/>
      <c r="Q210" s="295"/>
      <c r="R210" s="295"/>
      <c r="S210" s="295">
        <f>38400+18000</f>
        <v>56400</v>
      </c>
      <c r="T210" s="295"/>
      <c r="U210" s="295"/>
      <c r="V210" s="295"/>
      <c r="W210" s="295"/>
      <c r="X210" s="295"/>
      <c r="Y210" s="295"/>
      <c r="Z210" s="295"/>
      <c r="AA210" s="295"/>
      <c r="AB210" s="295"/>
      <c r="AC210" s="295"/>
      <c r="AD210" s="295"/>
      <c r="AE210" s="295"/>
      <c r="AF210" s="295"/>
      <c r="AG210" s="295"/>
      <c r="AH210" s="295"/>
      <c r="AI210" s="295"/>
      <c r="AJ210" s="295"/>
      <c r="AK210" s="295"/>
      <c r="AL210" s="295"/>
      <c r="AM210" s="295"/>
      <c r="AN210" s="295"/>
      <c r="AO210" s="295"/>
      <c r="AP210" s="295"/>
      <c r="AQ210" s="295"/>
      <c r="AR210" s="295"/>
      <c r="AS210" s="295"/>
      <c r="AT210" s="295"/>
      <c r="AU210" s="295"/>
      <c r="AV210" s="295"/>
      <c r="AW210" s="295"/>
      <c r="AX210" s="295"/>
      <c r="AY210" s="295"/>
      <c r="AZ210" s="295"/>
      <c r="BA210" s="295"/>
      <c r="BB210" s="295"/>
      <c r="BC210" s="295"/>
      <c r="BD210" s="295"/>
      <c r="BE210" s="295"/>
      <c r="BF210" s="295">
        <f t="shared" si="16"/>
        <v>56400</v>
      </c>
      <c r="BG210" s="295"/>
      <c r="BH210" s="295"/>
      <c r="BI210" s="295"/>
      <c r="BJ210" s="295"/>
      <c r="BK210" s="295"/>
      <c r="BL210" s="295"/>
      <c r="BM210" s="295"/>
      <c r="BN210" s="295"/>
      <c r="BO210" s="295"/>
      <c r="BP210" s="295"/>
      <c r="BQ210" s="295"/>
      <c r="BR210" s="295">
        <f t="shared" si="18"/>
        <v>0</v>
      </c>
      <c r="BS210" s="296">
        <f t="shared" si="14"/>
        <v>56400</v>
      </c>
      <c r="BT210" s="280"/>
    </row>
    <row r="211" spans="1:72" ht="15.75" x14ac:dyDescent="0.2">
      <c r="A211" s="297"/>
      <c r="B211" s="298" t="s">
        <v>358</v>
      </c>
      <c r="C211" s="299" t="s">
        <v>472</v>
      </c>
      <c r="D211" s="300"/>
      <c r="E211" s="300"/>
      <c r="F211" s="300"/>
      <c r="G211" s="300"/>
      <c r="H211" s="300"/>
      <c r="I211" s="300"/>
      <c r="J211" s="300"/>
      <c r="K211" s="300"/>
      <c r="L211" s="301"/>
      <c r="M211" s="300"/>
      <c r="N211" s="300"/>
      <c r="O211" s="300"/>
      <c r="P211" s="300"/>
      <c r="Q211" s="301"/>
      <c r="R211" s="300"/>
      <c r="S211" s="300">
        <f>24000</f>
        <v>24000</v>
      </c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  <c r="AI211" s="300"/>
      <c r="AJ211" s="300"/>
      <c r="AK211" s="300"/>
      <c r="AL211" s="300"/>
      <c r="AM211" s="300"/>
      <c r="AN211" s="301"/>
      <c r="AO211" s="300"/>
      <c r="AP211" s="300"/>
      <c r="AQ211" s="300"/>
      <c r="AR211" s="300"/>
      <c r="AS211" s="300"/>
      <c r="AT211" s="300"/>
      <c r="AU211" s="300"/>
      <c r="AV211" s="300"/>
      <c r="AW211" s="300"/>
      <c r="AX211" s="300"/>
      <c r="AY211" s="300"/>
      <c r="AZ211" s="300"/>
      <c r="BA211" s="300"/>
      <c r="BB211" s="300"/>
      <c r="BC211" s="300"/>
      <c r="BD211" s="300"/>
      <c r="BE211" s="300"/>
      <c r="BF211" s="300">
        <f t="shared" si="16"/>
        <v>24000</v>
      </c>
      <c r="BG211" s="300"/>
      <c r="BH211" s="300"/>
      <c r="BI211" s="300"/>
      <c r="BJ211" s="300"/>
      <c r="BK211" s="300"/>
      <c r="BL211" s="300"/>
      <c r="BM211" s="300"/>
      <c r="BN211" s="300"/>
      <c r="BO211" s="300"/>
      <c r="BP211" s="300"/>
      <c r="BQ211" s="300"/>
      <c r="BR211" s="300">
        <f t="shared" si="18"/>
        <v>0</v>
      </c>
      <c r="BS211" s="301">
        <f t="shared" si="14"/>
        <v>24000</v>
      </c>
      <c r="BT211" s="280"/>
    </row>
    <row r="212" spans="1:72" ht="63" x14ac:dyDescent="0.2">
      <c r="A212" s="302"/>
      <c r="B212" s="303" t="s">
        <v>359</v>
      </c>
      <c r="C212" s="304" t="s">
        <v>473</v>
      </c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>
        <f>38400+24000</f>
        <v>62400</v>
      </c>
      <c r="T212" s="305"/>
      <c r="U212" s="305"/>
      <c r="V212" s="305"/>
      <c r="W212" s="305"/>
      <c r="X212" s="305"/>
      <c r="Y212" s="305"/>
      <c r="Z212" s="305"/>
      <c r="AA212" s="305"/>
      <c r="AB212" s="305"/>
      <c r="AC212" s="305"/>
      <c r="AD212" s="305"/>
      <c r="AE212" s="305"/>
      <c r="AF212" s="305"/>
      <c r="AG212" s="305"/>
      <c r="AH212" s="305"/>
      <c r="AI212" s="305"/>
      <c r="AJ212" s="305"/>
      <c r="AK212" s="305"/>
      <c r="AL212" s="305"/>
      <c r="AM212" s="305"/>
      <c r="AN212" s="305"/>
      <c r="AO212" s="305"/>
      <c r="AP212" s="305"/>
      <c r="AQ212" s="305"/>
      <c r="AR212" s="305"/>
      <c r="AS212" s="305"/>
      <c r="AT212" s="305"/>
      <c r="AU212" s="305"/>
      <c r="AV212" s="305"/>
      <c r="AW212" s="305"/>
      <c r="AX212" s="305"/>
      <c r="AY212" s="305"/>
      <c r="AZ212" s="305"/>
      <c r="BA212" s="305"/>
      <c r="BB212" s="305"/>
      <c r="BC212" s="305"/>
      <c r="BD212" s="305"/>
      <c r="BE212" s="305"/>
      <c r="BF212" s="305">
        <f t="shared" si="16"/>
        <v>62400</v>
      </c>
      <c r="BG212" s="305"/>
      <c r="BH212" s="305"/>
      <c r="BI212" s="305"/>
      <c r="BJ212" s="305"/>
      <c r="BK212" s="305"/>
      <c r="BL212" s="305"/>
      <c r="BM212" s="305"/>
      <c r="BN212" s="305"/>
      <c r="BO212" s="305"/>
      <c r="BP212" s="305"/>
      <c r="BQ212" s="305"/>
      <c r="BR212" s="305">
        <f t="shared" si="18"/>
        <v>0</v>
      </c>
      <c r="BS212" s="306">
        <f t="shared" si="14"/>
        <v>62400</v>
      </c>
      <c r="BT212" s="280"/>
    </row>
    <row r="213" spans="1:72" ht="15.75" x14ac:dyDescent="0.2">
      <c r="A213" s="307"/>
      <c r="B213" s="308" t="s">
        <v>381</v>
      </c>
      <c r="C213" s="309" t="s">
        <v>472</v>
      </c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  <c r="R213" s="310"/>
      <c r="S213" s="310">
        <f>24000</f>
        <v>24000</v>
      </c>
      <c r="T213" s="310"/>
      <c r="U213" s="310"/>
      <c r="V213" s="310"/>
      <c r="W213" s="310"/>
      <c r="X213" s="310"/>
      <c r="Y213" s="310"/>
      <c r="Z213" s="310"/>
      <c r="AA213" s="310"/>
      <c r="AB213" s="310"/>
      <c r="AC213" s="310"/>
      <c r="AD213" s="310"/>
      <c r="AE213" s="310"/>
      <c r="AF213" s="310"/>
      <c r="AG213" s="310"/>
      <c r="AH213" s="310"/>
      <c r="AI213" s="310"/>
      <c r="AJ213" s="310"/>
      <c r="AK213" s="310"/>
      <c r="AL213" s="310"/>
      <c r="AM213" s="310"/>
      <c r="AN213" s="310"/>
      <c r="AO213" s="310"/>
      <c r="AP213" s="310"/>
      <c r="AQ213" s="310"/>
      <c r="AR213" s="310"/>
      <c r="AS213" s="310"/>
      <c r="AT213" s="310"/>
      <c r="AU213" s="310"/>
      <c r="AV213" s="310"/>
      <c r="AW213" s="310"/>
      <c r="AX213" s="310"/>
      <c r="AY213" s="310"/>
      <c r="AZ213" s="310"/>
      <c r="BA213" s="310"/>
      <c r="BB213" s="310"/>
      <c r="BC213" s="310"/>
      <c r="BD213" s="310"/>
      <c r="BE213" s="310"/>
      <c r="BF213" s="310">
        <f t="shared" si="16"/>
        <v>24000</v>
      </c>
      <c r="BG213" s="310"/>
      <c r="BH213" s="310"/>
      <c r="BI213" s="310"/>
      <c r="BJ213" s="310"/>
      <c r="BK213" s="310"/>
      <c r="BL213" s="310"/>
      <c r="BM213" s="310"/>
      <c r="BN213" s="310"/>
      <c r="BO213" s="310"/>
      <c r="BP213" s="310"/>
      <c r="BQ213" s="310"/>
      <c r="BR213" s="310">
        <f t="shared" si="18"/>
        <v>0</v>
      </c>
      <c r="BS213" s="311">
        <f t="shared" si="14"/>
        <v>24000</v>
      </c>
      <c r="BT213" s="280"/>
    </row>
    <row r="214" spans="1:72" ht="63" x14ac:dyDescent="0.2">
      <c r="A214" s="312"/>
      <c r="B214" s="313" t="s">
        <v>363</v>
      </c>
      <c r="C214" s="314" t="s">
        <v>474</v>
      </c>
      <c r="D214" s="315"/>
      <c r="E214" s="315"/>
      <c r="F214" s="315"/>
      <c r="G214" s="315"/>
      <c r="H214" s="315"/>
      <c r="I214" s="316"/>
      <c r="J214" s="315"/>
      <c r="K214" s="315"/>
      <c r="L214" s="315"/>
      <c r="M214" s="315"/>
      <c r="N214" s="315"/>
      <c r="O214" s="315"/>
      <c r="P214" s="315"/>
      <c r="Q214" s="315"/>
      <c r="R214" s="315"/>
      <c r="S214" s="317">
        <f>19200+18000</f>
        <v>37200</v>
      </c>
      <c r="T214" s="315"/>
      <c r="U214" s="316"/>
      <c r="V214" s="315"/>
      <c r="W214" s="315"/>
      <c r="X214" s="315"/>
      <c r="Y214" s="315"/>
      <c r="Z214" s="315"/>
      <c r="AA214" s="315"/>
      <c r="AB214" s="315"/>
      <c r="AC214" s="315"/>
      <c r="AD214" s="315"/>
      <c r="AE214" s="315"/>
      <c r="AF214" s="315"/>
      <c r="AG214" s="315"/>
      <c r="AH214" s="315"/>
      <c r="AI214" s="315"/>
      <c r="AJ214" s="315"/>
      <c r="AK214" s="315"/>
      <c r="AL214" s="315"/>
      <c r="AM214" s="315"/>
      <c r="AN214" s="315"/>
      <c r="AO214" s="315"/>
      <c r="AP214" s="315"/>
      <c r="AQ214" s="315"/>
      <c r="AR214" s="315"/>
      <c r="AS214" s="315"/>
      <c r="AT214" s="315"/>
      <c r="AU214" s="315"/>
      <c r="AV214" s="315"/>
      <c r="AW214" s="315"/>
      <c r="AX214" s="315"/>
      <c r="AY214" s="315"/>
      <c r="AZ214" s="315"/>
      <c r="BA214" s="315"/>
      <c r="BB214" s="315"/>
      <c r="BC214" s="315"/>
      <c r="BD214" s="315"/>
      <c r="BE214" s="315"/>
      <c r="BF214" s="315">
        <f t="shared" si="16"/>
        <v>37200</v>
      </c>
      <c r="BG214" s="315"/>
      <c r="BH214" s="315"/>
      <c r="BI214" s="315"/>
      <c r="BJ214" s="315"/>
      <c r="BK214" s="315"/>
      <c r="BL214" s="315"/>
      <c r="BM214" s="315"/>
      <c r="BN214" s="315"/>
      <c r="BO214" s="315"/>
      <c r="BP214" s="315"/>
      <c r="BQ214" s="315"/>
      <c r="BR214" s="315">
        <f t="shared" si="18"/>
        <v>0</v>
      </c>
      <c r="BS214" s="316">
        <f t="shared" si="14"/>
        <v>37200</v>
      </c>
      <c r="BT214" s="280"/>
    </row>
    <row r="215" spans="1:72" ht="63" x14ac:dyDescent="0.2">
      <c r="A215" s="318"/>
      <c r="B215" s="319" t="s">
        <v>365</v>
      </c>
      <c r="C215" s="320" t="s">
        <v>475</v>
      </c>
      <c r="D215" s="321"/>
      <c r="E215" s="321"/>
      <c r="F215" s="321"/>
      <c r="G215" s="321"/>
      <c r="H215" s="321"/>
      <c r="I215" s="322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>
        <f>52800</f>
        <v>52800</v>
      </c>
      <c r="T215" s="321"/>
      <c r="U215" s="321"/>
      <c r="V215" s="321"/>
      <c r="W215" s="321"/>
      <c r="X215" s="321"/>
      <c r="Y215" s="321"/>
      <c r="Z215" s="321"/>
      <c r="AA215" s="321"/>
      <c r="AB215" s="321"/>
      <c r="AC215" s="321"/>
      <c r="AD215" s="321"/>
      <c r="AE215" s="321"/>
      <c r="AF215" s="321"/>
      <c r="AG215" s="321"/>
      <c r="AH215" s="321"/>
      <c r="AI215" s="321"/>
      <c r="AJ215" s="321"/>
      <c r="AK215" s="321"/>
      <c r="AL215" s="321"/>
      <c r="AM215" s="321"/>
      <c r="AN215" s="321"/>
      <c r="AO215" s="321"/>
      <c r="AP215" s="321"/>
      <c r="AQ215" s="321"/>
      <c r="AR215" s="321"/>
      <c r="AS215" s="321"/>
      <c r="AT215" s="321"/>
      <c r="AU215" s="321"/>
      <c r="AV215" s="321"/>
      <c r="AW215" s="321"/>
      <c r="AX215" s="321"/>
      <c r="AY215" s="321"/>
      <c r="AZ215" s="321"/>
      <c r="BA215" s="321"/>
      <c r="BB215" s="321"/>
      <c r="BC215" s="321"/>
      <c r="BD215" s="321"/>
      <c r="BE215" s="321"/>
      <c r="BF215" s="321">
        <f t="shared" si="16"/>
        <v>52800</v>
      </c>
      <c r="BG215" s="321"/>
      <c r="BH215" s="321"/>
      <c r="BI215" s="321"/>
      <c r="BJ215" s="321"/>
      <c r="BK215" s="321"/>
      <c r="BL215" s="321"/>
      <c r="BM215" s="321"/>
      <c r="BN215" s="321"/>
      <c r="BO215" s="321"/>
      <c r="BP215" s="321"/>
      <c r="BQ215" s="321"/>
      <c r="BR215" s="321">
        <f t="shared" si="18"/>
        <v>0</v>
      </c>
      <c r="BS215" s="322">
        <f t="shared" si="14"/>
        <v>52800</v>
      </c>
      <c r="BT215" s="280"/>
    </row>
    <row r="216" spans="1:72" x14ac:dyDescent="0.2">
      <c r="A216" s="323"/>
      <c r="B216" s="323" t="s">
        <v>136</v>
      </c>
      <c r="C216" s="324"/>
      <c r="D216" s="325"/>
      <c r="E216" s="326"/>
      <c r="F216" s="326"/>
      <c r="G216" s="326"/>
      <c r="H216" s="326"/>
      <c r="I216" s="326"/>
      <c r="J216" s="326"/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  <c r="Y216" s="326"/>
      <c r="Z216" s="326"/>
      <c r="AA216" s="326"/>
      <c r="AB216" s="326"/>
      <c r="AC216" s="326"/>
      <c r="AD216" s="326"/>
      <c r="AE216" s="326"/>
      <c r="AF216" s="326"/>
      <c r="AG216" s="326"/>
      <c r="AH216" s="326"/>
      <c r="AI216" s="326"/>
      <c r="AJ216" s="326"/>
      <c r="AK216" s="326"/>
      <c r="AL216" s="326"/>
      <c r="AM216" s="326"/>
      <c r="AN216" s="326"/>
      <c r="AO216" s="326"/>
      <c r="AP216" s="326"/>
      <c r="AQ216" s="326"/>
      <c r="AR216" s="326"/>
      <c r="AS216" s="326"/>
      <c r="AT216" s="326"/>
      <c r="AU216" s="326"/>
      <c r="AV216" s="326"/>
      <c r="AW216" s="326"/>
      <c r="AX216" s="326"/>
      <c r="AY216" s="326"/>
      <c r="AZ216" s="326"/>
      <c r="BA216" s="326"/>
      <c r="BB216" s="326"/>
      <c r="BC216" s="326"/>
      <c r="BD216" s="326"/>
      <c r="BE216" s="326"/>
      <c r="BF216" s="326">
        <f t="shared" si="16"/>
        <v>0</v>
      </c>
      <c r="BG216" s="326"/>
      <c r="BH216" s="326"/>
      <c r="BI216" s="326"/>
      <c r="BJ216" s="326"/>
      <c r="BK216" s="326"/>
      <c r="BL216" s="326"/>
      <c r="BM216" s="326"/>
      <c r="BN216" s="326"/>
      <c r="BO216" s="326"/>
      <c r="BP216" s="326"/>
      <c r="BQ216" s="326"/>
      <c r="BR216" s="326">
        <f t="shared" si="18"/>
        <v>0</v>
      </c>
      <c r="BS216" s="326">
        <f t="shared" si="14"/>
        <v>0</v>
      </c>
      <c r="BT216" s="203">
        <f>SUM(BS217:BS224)</f>
        <v>2501902.5</v>
      </c>
    </row>
    <row r="217" spans="1:72" ht="409.5" customHeight="1" x14ac:dyDescent="0.2">
      <c r="A217" s="208"/>
      <c r="B217" s="209" t="s">
        <v>354</v>
      </c>
      <c r="C217" s="327" t="s">
        <v>476</v>
      </c>
      <c r="D217" s="211"/>
      <c r="E217" s="212"/>
      <c r="F217" s="212"/>
      <c r="G217" s="212"/>
      <c r="H217" s="212"/>
      <c r="I217" s="212">
        <v>310445</v>
      </c>
      <c r="J217" s="212"/>
      <c r="K217" s="212">
        <v>400000</v>
      </c>
      <c r="L217" s="212"/>
      <c r="M217" s="212"/>
      <c r="N217" s="212"/>
      <c r="O217" s="212"/>
      <c r="P217" s="212"/>
      <c r="Q217" s="212"/>
      <c r="R217" s="212"/>
      <c r="S217" s="212"/>
      <c r="T217" s="212"/>
      <c r="U217" s="328"/>
      <c r="V217" s="212"/>
      <c r="W217" s="212"/>
      <c r="X217" s="212"/>
      <c r="Y217" s="212"/>
      <c r="Z217" s="212"/>
      <c r="AA217" s="212"/>
      <c r="AB217" s="212"/>
      <c r="AC217" s="212"/>
      <c r="AD217" s="212"/>
      <c r="AE217" s="212"/>
      <c r="AF217" s="212"/>
      <c r="AG217" s="212"/>
      <c r="AH217" s="212"/>
      <c r="AI217" s="212"/>
      <c r="AJ217" s="212"/>
      <c r="AK217" s="212"/>
      <c r="AL217" s="212"/>
      <c r="AM217" s="212">
        <f>232600+ 400000</f>
        <v>632600</v>
      </c>
      <c r="AN217" s="212">
        <v>550000</v>
      </c>
      <c r="AO217" s="212"/>
      <c r="AP217" s="212"/>
      <c r="AQ217" s="212"/>
      <c r="AR217" s="212"/>
      <c r="AS217" s="212"/>
      <c r="AT217" s="212"/>
      <c r="AU217" s="212"/>
      <c r="AV217" s="212"/>
      <c r="AW217" s="212"/>
      <c r="AX217" s="212"/>
      <c r="AY217" s="212"/>
      <c r="AZ217" s="212"/>
      <c r="BA217" s="212"/>
      <c r="BB217" s="212"/>
      <c r="BC217" s="212"/>
      <c r="BD217" s="212"/>
      <c r="BE217" s="212"/>
      <c r="BF217" s="212">
        <f t="shared" si="16"/>
        <v>1893045</v>
      </c>
      <c r="BG217" s="212"/>
      <c r="BH217" s="212"/>
      <c r="BI217" s="212"/>
      <c r="BJ217" s="212"/>
      <c r="BK217" s="212"/>
      <c r="BL217" s="212"/>
      <c r="BM217" s="212"/>
      <c r="BN217" s="212"/>
      <c r="BO217" s="212"/>
      <c r="BP217" s="212"/>
      <c r="BQ217" s="212"/>
      <c r="BR217" s="212">
        <f t="shared" si="18"/>
        <v>0</v>
      </c>
      <c r="BS217" s="212">
        <f t="shared" si="14"/>
        <v>1893045</v>
      </c>
      <c r="BT217" s="203"/>
    </row>
    <row r="218" spans="1:72" ht="218.25" customHeight="1" x14ac:dyDescent="0.2">
      <c r="A218" s="213"/>
      <c r="B218" s="214" t="s">
        <v>376</v>
      </c>
      <c r="C218" s="215" t="s">
        <v>600</v>
      </c>
      <c r="D218" s="216"/>
      <c r="E218" s="217"/>
      <c r="F218" s="217"/>
      <c r="G218" s="217"/>
      <c r="H218" s="217">
        <v>31600</v>
      </c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  <c r="AA218" s="217"/>
      <c r="AB218" s="217"/>
      <c r="AC218" s="217"/>
      <c r="AD218" s="217"/>
      <c r="AE218" s="217"/>
      <c r="AF218" s="217"/>
      <c r="AG218" s="217"/>
      <c r="AH218" s="217"/>
      <c r="AI218" s="217"/>
      <c r="AJ218" s="217"/>
      <c r="AK218" s="217"/>
      <c r="AL218" s="217"/>
      <c r="AM218" s="217"/>
      <c r="AN218" s="217"/>
      <c r="AO218" s="217"/>
      <c r="AP218" s="217">
        <v>112000</v>
      </c>
      <c r="AQ218" s="217"/>
      <c r="AR218" s="217"/>
      <c r="AS218" s="217"/>
      <c r="AT218" s="217"/>
      <c r="AU218" s="217"/>
      <c r="AV218" s="217"/>
      <c r="AW218" s="217"/>
      <c r="AX218" s="217"/>
      <c r="AY218" s="217">
        <v>10000</v>
      </c>
      <c r="AZ218" s="217"/>
      <c r="BA218" s="217"/>
      <c r="BB218" s="217"/>
      <c r="BC218" s="217"/>
      <c r="BD218" s="217"/>
      <c r="BE218" s="217"/>
      <c r="BF218" s="217">
        <f t="shared" si="16"/>
        <v>153600</v>
      </c>
      <c r="BG218" s="217"/>
      <c r="BH218" s="217"/>
      <c r="BI218" s="217"/>
      <c r="BJ218" s="217"/>
      <c r="BK218" s="217"/>
      <c r="BL218" s="217"/>
      <c r="BM218" s="217"/>
      <c r="BN218" s="217"/>
      <c r="BO218" s="217"/>
      <c r="BP218" s="217"/>
      <c r="BQ218" s="217"/>
      <c r="BR218" s="217">
        <f t="shared" si="18"/>
        <v>0</v>
      </c>
      <c r="BS218" s="217">
        <f t="shared" si="14"/>
        <v>153600</v>
      </c>
      <c r="BT218" s="203"/>
    </row>
    <row r="219" spans="1:72" ht="180" x14ac:dyDescent="0.2">
      <c r="A219" s="218"/>
      <c r="B219" s="329" t="s">
        <v>478</v>
      </c>
      <c r="C219" s="274" t="s">
        <v>479</v>
      </c>
      <c r="D219" s="221"/>
      <c r="E219" s="222"/>
      <c r="F219" s="222"/>
      <c r="G219" s="222"/>
      <c r="H219" s="222"/>
      <c r="I219" s="222">
        <f>4000+2250+120+212.5</f>
        <v>6582.5</v>
      </c>
      <c r="J219" s="222">
        <f>10000</f>
        <v>10000</v>
      </c>
      <c r="K219" s="222"/>
      <c r="L219" s="222"/>
      <c r="M219" s="222"/>
      <c r="N219" s="222"/>
      <c r="O219" s="222"/>
      <c r="P219" s="222">
        <f t="shared" ref="P219:Q219" si="21">10000</f>
        <v>10000</v>
      </c>
      <c r="Q219" s="222">
        <f t="shared" si="21"/>
        <v>10000</v>
      </c>
      <c r="R219" s="222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22"/>
      <c r="AE219" s="222"/>
      <c r="AF219" s="222"/>
      <c r="AG219" s="222"/>
      <c r="AH219" s="222"/>
      <c r="AI219" s="222"/>
      <c r="AJ219" s="222"/>
      <c r="AK219" s="222"/>
      <c r="AL219" s="222"/>
      <c r="AM219" s="222"/>
      <c r="AN219" s="222"/>
      <c r="AO219" s="222"/>
      <c r="AP219" s="222"/>
      <c r="AQ219" s="222"/>
      <c r="AR219" s="222"/>
      <c r="AS219" s="222"/>
      <c r="AT219" s="222"/>
      <c r="AU219" s="222"/>
      <c r="AV219" s="222"/>
      <c r="AW219" s="222"/>
      <c r="AX219" s="222"/>
      <c r="AY219" s="222"/>
      <c r="AZ219" s="222"/>
      <c r="BA219" s="222"/>
      <c r="BB219" s="222"/>
      <c r="BC219" s="222"/>
      <c r="BD219" s="222"/>
      <c r="BE219" s="222"/>
      <c r="BF219" s="222">
        <f t="shared" si="16"/>
        <v>36582.5</v>
      </c>
      <c r="BG219" s="222"/>
      <c r="BH219" s="222"/>
      <c r="BI219" s="222"/>
      <c r="BJ219" s="222"/>
      <c r="BK219" s="222"/>
      <c r="BL219" s="222"/>
      <c r="BM219" s="222"/>
      <c r="BN219" s="222"/>
      <c r="BO219" s="222"/>
      <c r="BP219" s="222"/>
      <c r="BQ219" s="222"/>
      <c r="BR219" s="222">
        <f t="shared" si="18"/>
        <v>0</v>
      </c>
      <c r="BS219" s="222">
        <f t="shared" si="14"/>
        <v>36582.5</v>
      </c>
      <c r="BT219" s="203"/>
    </row>
    <row r="220" spans="1:72" ht="409.5" x14ac:dyDescent="0.2">
      <c r="A220" s="223"/>
      <c r="B220" s="224" t="s">
        <v>358</v>
      </c>
      <c r="C220" s="267" t="s">
        <v>601</v>
      </c>
      <c r="D220" s="226"/>
      <c r="E220" s="227"/>
      <c r="F220" s="227"/>
      <c r="G220" s="227"/>
      <c r="H220" s="227"/>
      <c r="I220" s="227">
        <f>3000+3000+900+1200+1200+1200+1000+1000+1000+800+1000+1500+1500+1500+2500+1500+1500+1500+1500+3000</f>
        <v>31300</v>
      </c>
      <c r="J220" s="227"/>
      <c r="K220" s="227"/>
      <c r="L220" s="227">
        <v>50000</v>
      </c>
      <c r="M220" s="227"/>
      <c r="N220" s="227"/>
      <c r="O220" s="227"/>
      <c r="P220" s="227"/>
      <c r="Q220" s="227">
        <v>150000</v>
      </c>
      <c r="R220" s="227"/>
      <c r="S220" s="227"/>
      <c r="T220" s="227"/>
      <c r="U220" s="227"/>
      <c r="V220" s="227"/>
      <c r="W220" s="227"/>
      <c r="X220" s="227"/>
      <c r="Y220" s="227"/>
      <c r="Z220" s="227"/>
      <c r="AA220" s="227"/>
      <c r="AB220" s="227"/>
      <c r="AC220" s="227"/>
      <c r="AD220" s="227"/>
      <c r="AE220" s="227"/>
      <c r="AF220" s="227"/>
      <c r="AG220" s="227"/>
      <c r="AH220" s="227"/>
      <c r="AI220" s="227"/>
      <c r="AJ220" s="227"/>
      <c r="AK220" s="227"/>
      <c r="AL220" s="227"/>
      <c r="AM220" s="227"/>
      <c r="AN220" s="227"/>
      <c r="AO220" s="227"/>
      <c r="AP220" s="227"/>
      <c r="AQ220" s="227"/>
      <c r="AR220" s="227"/>
      <c r="AS220" s="227"/>
      <c r="AT220" s="227"/>
      <c r="AU220" s="227"/>
      <c r="AV220" s="227"/>
      <c r="AW220" s="227"/>
      <c r="AX220" s="227"/>
      <c r="AY220" s="227"/>
      <c r="AZ220" s="227"/>
      <c r="BA220" s="227"/>
      <c r="BB220" s="227"/>
      <c r="BC220" s="227"/>
      <c r="BD220" s="227"/>
      <c r="BE220" s="227"/>
      <c r="BF220" s="227">
        <f t="shared" si="16"/>
        <v>231300</v>
      </c>
      <c r="BG220" s="227"/>
      <c r="BH220" s="227"/>
      <c r="BI220" s="227"/>
      <c r="BJ220" s="227"/>
      <c r="BK220" s="227"/>
      <c r="BL220" s="227"/>
      <c r="BM220" s="227"/>
      <c r="BN220" s="227"/>
      <c r="BO220" s="227"/>
      <c r="BP220" s="227"/>
      <c r="BQ220" s="227"/>
      <c r="BR220" s="227">
        <f t="shared" si="18"/>
        <v>0</v>
      </c>
      <c r="BS220" s="227">
        <f t="shared" si="14"/>
        <v>231300</v>
      </c>
      <c r="BT220" s="203"/>
    </row>
    <row r="221" spans="1:72" ht="105" x14ac:dyDescent="0.2">
      <c r="A221" s="228"/>
      <c r="B221" s="229" t="s">
        <v>359</v>
      </c>
      <c r="C221" s="230" t="s">
        <v>481</v>
      </c>
      <c r="D221" s="231"/>
      <c r="E221" s="232"/>
      <c r="F221" s="232"/>
      <c r="G221" s="232"/>
      <c r="H221" s="232"/>
      <c r="I221" s="232">
        <v>45700</v>
      </c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32"/>
      <c r="AI221" s="232"/>
      <c r="AJ221" s="232"/>
      <c r="AK221" s="232"/>
      <c r="AL221" s="232"/>
      <c r="AM221" s="232"/>
      <c r="AN221" s="232"/>
      <c r="AO221" s="232"/>
      <c r="AP221" s="232"/>
      <c r="AQ221" s="232"/>
      <c r="AR221" s="232"/>
      <c r="AS221" s="232"/>
      <c r="AT221" s="232"/>
      <c r="AU221" s="232"/>
      <c r="AV221" s="232"/>
      <c r="AW221" s="232"/>
      <c r="AX221" s="232"/>
      <c r="AY221" s="232"/>
      <c r="AZ221" s="232"/>
      <c r="BA221" s="232"/>
      <c r="BB221" s="232"/>
      <c r="BC221" s="232"/>
      <c r="BD221" s="232"/>
      <c r="BE221" s="232"/>
      <c r="BF221" s="232">
        <f t="shared" si="16"/>
        <v>45700</v>
      </c>
      <c r="BG221" s="232"/>
      <c r="BH221" s="232"/>
      <c r="BI221" s="232"/>
      <c r="BJ221" s="232"/>
      <c r="BK221" s="232"/>
      <c r="BL221" s="232"/>
      <c r="BM221" s="232"/>
      <c r="BN221" s="232"/>
      <c r="BO221" s="232"/>
      <c r="BP221" s="232"/>
      <c r="BQ221" s="232"/>
      <c r="BR221" s="232">
        <f t="shared" si="18"/>
        <v>0</v>
      </c>
      <c r="BS221" s="232">
        <f t="shared" si="14"/>
        <v>45700</v>
      </c>
      <c r="BT221" s="203"/>
    </row>
    <row r="222" spans="1:72" ht="409.5" x14ac:dyDescent="0.2">
      <c r="A222" s="233"/>
      <c r="B222" s="234" t="s">
        <v>381</v>
      </c>
      <c r="C222" s="250" t="s">
        <v>602</v>
      </c>
      <c r="D222" s="236"/>
      <c r="E222" s="237"/>
      <c r="F222" s="237"/>
      <c r="G222" s="237"/>
      <c r="H222" s="237"/>
      <c r="I222" s="237">
        <f>2000+2000+2000+2000+6000+3000+3000+1000+1000+500+300+750+1000+125+1000+500</f>
        <v>26175</v>
      </c>
      <c r="J222" s="237"/>
      <c r="K222" s="237"/>
      <c r="L222" s="237"/>
      <c r="M222" s="237"/>
      <c r="N222" s="237"/>
      <c r="O222" s="237"/>
      <c r="P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  <c r="AC222" s="237"/>
      <c r="AD222" s="237"/>
      <c r="AE222" s="237"/>
      <c r="AF222" s="237"/>
      <c r="AG222" s="237"/>
      <c r="AH222" s="237"/>
      <c r="AI222" s="237"/>
      <c r="AJ222" s="237"/>
      <c r="AK222" s="237"/>
      <c r="AL222" s="237"/>
      <c r="AM222" s="237"/>
      <c r="AN222" s="237"/>
      <c r="AO222" s="237"/>
      <c r="AP222" s="237">
        <f>4*10000</f>
        <v>40000</v>
      </c>
      <c r="AQ222" s="237"/>
      <c r="AR222" s="237"/>
      <c r="AS222" s="237"/>
      <c r="AT222" s="237"/>
      <c r="AU222" s="237"/>
      <c r="AV222" s="237"/>
      <c r="AW222" s="237"/>
      <c r="AX222" s="237"/>
      <c r="AY222" s="237"/>
      <c r="AZ222" s="237"/>
      <c r="BA222" s="237"/>
      <c r="BB222" s="237"/>
      <c r="BC222" s="237"/>
      <c r="BD222" s="237"/>
      <c r="BE222" s="237"/>
      <c r="BF222" s="237">
        <f t="shared" si="16"/>
        <v>66175</v>
      </c>
      <c r="BG222" s="237"/>
      <c r="BH222" s="237"/>
      <c r="BI222" s="237"/>
      <c r="BJ222" s="237"/>
      <c r="BK222" s="237"/>
      <c r="BL222" s="237"/>
      <c r="BM222" s="237"/>
      <c r="BN222" s="237"/>
      <c r="BO222" s="237"/>
      <c r="BP222" s="237"/>
      <c r="BQ222" s="237"/>
      <c r="BR222" s="237">
        <f t="shared" si="18"/>
        <v>0</v>
      </c>
      <c r="BS222" s="237">
        <f t="shared" si="14"/>
        <v>66175</v>
      </c>
      <c r="BT222" s="203"/>
    </row>
    <row r="223" spans="1:72" ht="270" x14ac:dyDescent="0.2">
      <c r="A223" s="238"/>
      <c r="B223" s="239" t="s">
        <v>363</v>
      </c>
      <c r="C223" s="240" t="s">
        <v>603</v>
      </c>
      <c r="D223" s="241"/>
      <c r="E223" s="242"/>
      <c r="F223" s="242"/>
      <c r="G223" s="242"/>
      <c r="H223" s="242"/>
      <c r="I223" s="242">
        <v>36800</v>
      </c>
      <c r="J223" s="242"/>
      <c r="K223" s="242"/>
      <c r="L223" s="242"/>
      <c r="M223" s="242"/>
      <c r="N223" s="242"/>
      <c r="O223" s="242"/>
      <c r="P223" s="242"/>
      <c r="Q223" s="242"/>
      <c r="R223" s="242"/>
      <c r="S223" s="242"/>
      <c r="T223" s="242"/>
      <c r="U223" s="242"/>
      <c r="V223" s="242"/>
      <c r="W223" s="242"/>
      <c r="X223" s="242"/>
      <c r="Y223" s="242"/>
      <c r="Z223" s="242"/>
      <c r="AA223" s="242"/>
      <c r="AB223" s="242"/>
      <c r="AC223" s="242"/>
      <c r="AD223" s="242"/>
      <c r="AE223" s="242"/>
      <c r="AF223" s="242"/>
      <c r="AG223" s="242"/>
      <c r="AH223" s="242"/>
      <c r="AI223" s="242"/>
      <c r="AJ223" s="242"/>
      <c r="AK223" s="242"/>
      <c r="AL223" s="242"/>
      <c r="AM223" s="242"/>
      <c r="AN223" s="242"/>
      <c r="AO223" s="242"/>
      <c r="AP223" s="242"/>
      <c r="AQ223" s="242"/>
      <c r="AR223" s="242"/>
      <c r="AS223" s="242"/>
      <c r="AT223" s="242"/>
      <c r="AU223" s="242"/>
      <c r="AV223" s="242"/>
      <c r="AW223" s="242"/>
      <c r="AX223" s="242"/>
      <c r="AY223" s="242"/>
      <c r="AZ223" s="242"/>
      <c r="BA223" s="242"/>
      <c r="BB223" s="242"/>
      <c r="BC223" s="242"/>
      <c r="BD223" s="242"/>
      <c r="BE223" s="242"/>
      <c r="BF223" s="242">
        <f t="shared" si="16"/>
        <v>36800</v>
      </c>
      <c r="BG223" s="242"/>
      <c r="BH223" s="242"/>
      <c r="BI223" s="242"/>
      <c r="BJ223" s="242"/>
      <c r="BK223" s="242"/>
      <c r="BL223" s="242"/>
      <c r="BM223" s="242"/>
      <c r="BN223" s="242"/>
      <c r="BO223" s="242"/>
      <c r="BP223" s="242"/>
      <c r="BQ223" s="242"/>
      <c r="BR223" s="242">
        <f t="shared" si="18"/>
        <v>0</v>
      </c>
      <c r="BS223" s="242">
        <f t="shared" si="14"/>
        <v>36800</v>
      </c>
      <c r="BT223" s="203"/>
    </row>
    <row r="224" spans="1:72" ht="409.5" x14ac:dyDescent="0.2">
      <c r="A224" s="243"/>
      <c r="B224" s="244" t="s">
        <v>365</v>
      </c>
      <c r="C224" s="245" t="s">
        <v>604</v>
      </c>
      <c r="D224" s="246"/>
      <c r="E224" s="247"/>
      <c r="F224" s="247"/>
      <c r="G224" s="247"/>
      <c r="H224" s="247"/>
      <c r="I224" s="247">
        <v>38700</v>
      </c>
      <c r="J224" s="247"/>
      <c r="K224" s="247"/>
      <c r="L224" s="247"/>
      <c r="M224" s="247"/>
      <c r="N224" s="247"/>
      <c r="O224" s="247"/>
      <c r="P224" s="247"/>
      <c r="Q224" s="247"/>
      <c r="R224" s="247"/>
      <c r="S224" s="247"/>
      <c r="T224" s="247"/>
      <c r="U224" s="247"/>
      <c r="V224" s="247"/>
      <c r="W224" s="247"/>
      <c r="X224" s="247"/>
      <c r="Y224" s="247"/>
      <c r="Z224" s="247"/>
      <c r="AA224" s="247"/>
      <c r="AB224" s="247"/>
      <c r="AC224" s="247"/>
      <c r="AD224" s="247"/>
      <c r="AE224" s="247"/>
      <c r="AF224" s="247"/>
      <c r="AG224" s="247"/>
      <c r="AH224" s="247"/>
      <c r="AI224" s="247"/>
      <c r="AJ224" s="247"/>
      <c r="AK224" s="247"/>
      <c r="AL224" s="247"/>
      <c r="AM224" s="247"/>
      <c r="AN224" s="247"/>
      <c r="AO224" s="247"/>
      <c r="AP224" s="247"/>
      <c r="AQ224" s="247"/>
      <c r="AR224" s="247"/>
      <c r="AS224" s="247"/>
      <c r="AT224" s="247"/>
      <c r="AU224" s="247"/>
      <c r="AV224" s="247"/>
      <c r="AW224" s="247"/>
      <c r="AX224" s="247"/>
      <c r="AY224" s="247"/>
      <c r="AZ224" s="247"/>
      <c r="BA224" s="247"/>
      <c r="BB224" s="247"/>
      <c r="BC224" s="247"/>
      <c r="BD224" s="247"/>
      <c r="BE224" s="247"/>
      <c r="BF224" s="247">
        <f t="shared" si="16"/>
        <v>38700</v>
      </c>
      <c r="BG224" s="247"/>
      <c r="BH224" s="247"/>
      <c r="BI224" s="247"/>
      <c r="BJ224" s="247"/>
      <c r="BK224" s="247"/>
      <c r="BL224" s="247"/>
      <c r="BM224" s="247"/>
      <c r="BN224" s="247"/>
      <c r="BO224" s="247"/>
      <c r="BP224" s="247"/>
      <c r="BQ224" s="247"/>
      <c r="BR224" s="247">
        <f t="shared" si="18"/>
        <v>0</v>
      </c>
      <c r="BS224" s="247">
        <f t="shared" si="14"/>
        <v>38700</v>
      </c>
      <c r="BT224" s="203"/>
    </row>
    <row r="225" spans="1:72" ht="15.75" customHeight="1" x14ac:dyDescent="0.2">
      <c r="A225" s="330"/>
      <c r="B225" s="323" t="s">
        <v>485</v>
      </c>
      <c r="C225" s="324"/>
      <c r="D225" s="325"/>
      <c r="E225" s="326"/>
      <c r="F225" s="326"/>
      <c r="G225" s="326"/>
      <c r="H225" s="326"/>
      <c r="I225" s="326"/>
      <c r="J225" s="326"/>
      <c r="K225" s="326"/>
      <c r="L225" s="326"/>
      <c r="M225" s="326"/>
      <c r="N225" s="326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  <c r="Y225" s="326"/>
      <c r="Z225" s="326"/>
      <c r="AA225" s="326"/>
      <c r="AB225" s="326"/>
      <c r="AC225" s="326"/>
      <c r="AD225" s="326"/>
      <c r="AE225" s="326"/>
      <c r="AF225" s="326"/>
      <c r="AG225" s="326"/>
      <c r="AH225" s="326"/>
      <c r="AI225" s="326"/>
      <c r="AJ225" s="326"/>
      <c r="AK225" s="326"/>
      <c r="AL225" s="326"/>
      <c r="AM225" s="326"/>
      <c r="AN225" s="326"/>
      <c r="AO225" s="326"/>
      <c r="AP225" s="326"/>
      <c r="AQ225" s="326"/>
      <c r="AR225" s="326"/>
      <c r="AS225" s="326"/>
      <c r="AT225" s="326"/>
      <c r="AU225" s="326"/>
      <c r="AV225" s="326"/>
      <c r="AW225" s="326"/>
      <c r="AX225" s="326"/>
      <c r="AY225" s="326"/>
      <c r="AZ225" s="326"/>
      <c r="BA225" s="326"/>
      <c r="BB225" s="326"/>
      <c r="BC225" s="326"/>
      <c r="BD225" s="326"/>
      <c r="BE225" s="326"/>
      <c r="BF225" s="326">
        <f t="shared" si="16"/>
        <v>0</v>
      </c>
      <c r="BG225" s="326"/>
      <c r="BH225" s="326"/>
      <c r="BI225" s="326"/>
      <c r="BJ225" s="326"/>
      <c r="BK225" s="326"/>
      <c r="BL225" s="326"/>
      <c r="BM225" s="326"/>
      <c r="BN225" s="326"/>
      <c r="BO225" s="326"/>
      <c r="BP225" s="326"/>
      <c r="BQ225" s="326"/>
      <c r="BR225" s="326">
        <f t="shared" si="18"/>
        <v>0</v>
      </c>
      <c r="BS225" s="326">
        <f t="shared" si="14"/>
        <v>0</v>
      </c>
      <c r="BT225" s="203">
        <f>SUM(BS226:BS233)</f>
        <v>560000</v>
      </c>
    </row>
    <row r="226" spans="1:72" ht="15" customHeight="1" x14ac:dyDescent="0.2">
      <c r="A226" s="208"/>
      <c r="B226" s="209" t="s">
        <v>354</v>
      </c>
      <c r="C226" s="253"/>
      <c r="D226" s="211"/>
      <c r="E226" s="212"/>
      <c r="F226" s="212"/>
      <c r="G226" s="212"/>
      <c r="H226" s="212"/>
      <c r="I226" s="212"/>
      <c r="J226" s="212"/>
      <c r="K226" s="212"/>
      <c r="L226" s="212"/>
      <c r="M226" s="212"/>
      <c r="N226" s="212"/>
      <c r="O226" s="212"/>
      <c r="P226" s="212"/>
      <c r="Q226" s="212"/>
      <c r="R226" s="212"/>
      <c r="S226" s="212"/>
      <c r="T226" s="212"/>
      <c r="U226" s="212"/>
      <c r="V226" s="212"/>
      <c r="W226" s="212"/>
      <c r="X226" s="212"/>
      <c r="Y226" s="212"/>
      <c r="Z226" s="212"/>
      <c r="AA226" s="212"/>
      <c r="AB226" s="212"/>
      <c r="AC226" s="212"/>
      <c r="AD226" s="212"/>
      <c r="AE226" s="212"/>
      <c r="AF226" s="212"/>
      <c r="AG226" s="212"/>
      <c r="AH226" s="212"/>
      <c r="AI226" s="212"/>
      <c r="AJ226" s="212"/>
      <c r="AK226" s="212"/>
      <c r="AL226" s="212"/>
      <c r="AM226" s="212"/>
      <c r="AN226" s="212"/>
      <c r="AO226" s="212"/>
      <c r="AP226" s="212"/>
      <c r="AQ226" s="212"/>
      <c r="AR226" s="212"/>
      <c r="AS226" s="212"/>
      <c r="AT226" s="212"/>
      <c r="AU226" s="212"/>
      <c r="AV226" s="212"/>
      <c r="AW226" s="212"/>
      <c r="AX226" s="212"/>
      <c r="AY226" s="212"/>
      <c r="AZ226" s="212"/>
      <c r="BA226" s="212"/>
      <c r="BB226" s="212"/>
      <c r="BC226" s="212"/>
      <c r="BD226" s="212"/>
      <c r="BE226" s="212"/>
      <c r="BF226" s="212">
        <f t="shared" si="16"/>
        <v>0</v>
      </c>
      <c r="BG226" s="212"/>
      <c r="BH226" s="212"/>
      <c r="BI226" s="212"/>
      <c r="BJ226" s="212"/>
      <c r="BK226" s="212"/>
      <c r="BL226" s="212"/>
      <c r="BM226" s="212"/>
      <c r="BN226" s="212"/>
      <c r="BO226" s="212"/>
      <c r="BP226" s="212"/>
      <c r="BQ226" s="212"/>
      <c r="BR226" s="212">
        <f t="shared" si="18"/>
        <v>0</v>
      </c>
      <c r="BS226" s="212">
        <f t="shared" si="14"/>
        <v>0</v>
      </c>
      <c r="BT226" s="203"/>
    </row>
    <row r="227" spans="1:72" ht="15" customHeight="1" x14ac:dyDescent="0.2">
      <c r="A227" s="213"/>
      <c r="B227" s="214" t="s">
        <v>376</v>
      </c>
      <c r="C227" s="248"/>
      <c r="D227" s="216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  <c r="AA227" s="217"/>
      <c r="AB227" s="217"/>
      <c r="AC227" s="217"/>
      <c r="AD227" s="217"/>
      <c r="AE227" s="217"/>
      <c r="AF227" s="217"/>
      <c r="AG227" s="217"/>
      <c r="AH227" s="217"/>
      <c r="AI227" s="217"/>
      <c r="AJ227" s="217"/>
      <c r="AK227" s="217"/>
      <c r="AL227" s="217"/>
      <c r="AM227" s="217"/>
      <c r="AN227" s="217"/>
      <c r="AO227" s="217"/>
      <c r="AP227" s="217"/>
      <c r="AQ227" s="217"/>
      <c r="AR227" s="217"/>
      <c r="AS227" s="217"/>
      <c r="AT227" s="217"/>
      <c r="AU227" s="217"/>
      <c r="AV227" s="217"/>
      <c r="AW227" s="217"/>
      <c r="AX227" s="217"/>
      <c r="AY227" s="217"/>
      <c r="AZ227" s="217"/>
      <c r="BA227" s="217"/>
      <c r="BB227" s="217"/>
      <c r="BC227" s="217"/>
      <c r="BD227" s="217"/>
      <c r="BE227" s="217"/>
      <c r="BF227" s="217">
        <f t="shared" si="16"/>
        <v>0</v>
      </c>
      <c r="BG227" s="217"/>
      <c r="BH227" s="217"/>
      <c r="BI227" s="217"/>
      <c r="BJ227" s="217"/>
      <c r="BK227" s="217"/>
      <c r="BL227" s="217"/>
      <c r="BM227" s="217"/>
      <c r="BN227" s="217"/>
      <c r="BO227" s="217"/>
      <c r="BP227" s="217"/>
      <c r="BQ227" s="217"/>
      <c r="BR227" s="217">
        <f t="shared" si="18"/>
        <v>0</v>
      </c>
      <c r="BS227" s="217">
        <f t="shared" si="14"/>
        <v>0</v>
      </c>
      <c r="BT227" s="203"/>
    </row>
    <row r="228" spans="1:72" ht="15" customHeight="1" x14ac:dyDescent="0.2">
      <c r="A228" s="218"/>
      <c r="B228" s="219" t="s">
        <v>357</v>
      </c>
      <c r="C228" s="220"/>
      <c r="D228" s="221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  <c r="AS228" s="222"/>
      <c r="AT228" s="222"/>
      <c r="AU228" s="222"/>
      <c r="AV228" s="222"/>
      <c r="AW228" s="222"/>
      <c r="AX228" s="222"/>
      <c r="AY228" s="222"/>
      <c r="AZ228" s="222"/>
      <c r="BA228" s="222"/>
      <c r="BB228" s="222"/>
      <c r="BC228" s="222"/>
      <c r="BD228" s="222"/>
      <c r="BE228" s="222"/>
      <c r="BF228" s="222">
        <f t="shared" si="16"/>
        <v>0</v>
      </c>
      <c r="BG228" s="222"/>
      <c r="BH228" s="222"/>
      <c r="BI228" s="222"/>
      <c r="BJ228" s="222"/>
      <c r="BK228" s="222"/>
      <c r="BL228" s="222"/>
      <c r="BM228" s="222"/>
      <c r="BN228" s="222"/>
      <c r="BO228" s="222"/>
      <c r="BP228" s="222"/>
      <c r="BQ228" s="222"/>
      <c r="BR228" s="222">
        <f t="shared" si="18"/>
        <v>0</v>
      </c>
      <c r="BS228" s="222">
        <f t="shared" si="14"/>
        <v>0</v>
      </c>
      <c r="BT228" s="203"/>
    </row>
    <row r="229" spans="1:72" ht="15.75" customHeight="1" x14ac:dyDescent="0.2">
      <c r="A229" s="223"/>
      <c r="B229" s="224" t="s">
        <v>358</v>
      </c>
      <c r="C229" s="267"/>
      <c r="D229" s="226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  <c r="AA229" s="227"/>
      <c r="AB229" s="227"/>
      <c r="AC229" s="227"/>
      <c r="AD229" s="227"/>
      <c r="AE229" s="227"/>
      <c r="AF229" s="227"/>
      <c r="AG229" s="227"/>
      <c r="AH229" s="227"/>
      <c r="AI229" s="227"/>
      <c r="AJ229" s="227"/>
      <c r="AK229" s="227"/>
      <c r="AL229" s="227"/>
      <c r="AM229" s="227"/>
      <c r="AN229" s="227"/>
      <c r="AO229" s="227"/>
      <c r="AP229" s="227"/>
      <c r="AQ229" s="227"/>
      <c r="AR229" s="227"/>
      <c r="AS229" s="227"/>
      <c r="AT229" s="227"/>
      <c r="AU229" s="227"/>
      <c r="AV229" s="227"/>
      <c r="AW229" s="227"/>
      <c r="AX229" s="227"/>
      <c r="AY229" s="227"/>
      <c r="AZ229" s="227"/>
      <c r="BA229" s="227"/>
      <c r="BB229" s="227"/>
      <c r="BC229" s="227"/>
      <c r="BD229" s="227"/>
      <c r="BE229" s="227"/>
      <c r="BF229" s="227">
        <f t="shared" si="16"/>
        <v>0</v>
      </c>
      <c r="BG229" s="227"/>
      <c r="BH229" s="227"/>
      <c r="BI229" s="227"/>
      <c r="BJ229" s="227"/>
      <c r="BK229" s="227"/>
      <c r="BL229" s="227"/>
      <c r="BM229" s="227"/>
      <c r="BN229" s="227"/>
      <c r="BO229" s="227"/>
      <c r="BP229" s="227"/>
      <c r="BQ229" s="227"/>
      <c r="BR229" s="227">
        <f t="shared" si="18"/>
        <v>0</v>
      </c>
      <c r="BS229" s="227">
        <f t="shared" si="14"/>
        <v>0</v>
      </c>
      <c r="BT229" s="203"/>
    </row>
    <row r="230" spans="1:72" ht="409.5" customHeight="1" x14ac:dyDescent="0.2">
      <c r="A230" s="228"/>
      <c r="B230" s="229" t="s">
        <v>359</v>
      </c>
      <c r="C230" s="230" t="s">
        <v>486</v>
      </c>
      <c r="D230" s="231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>
        <v>540800</v>
      </c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  <c r="Z230" s="232"/>
      <c r="AA230" s="232"/>
      <c r="AB230" s="232"/>
      <c r="AC230" s="232"/>
      <c r="AD230" s="232"/>
      <c r="AE230" s="232"/>
      <c r="AF230" s="232"/>
      <c r="AG230" s="232"/>
      <c r="AH230" s="232">
        <v>19200</v>
      </c>
      <c r="AI230" s="232"/>
      <c r="AJ230" s="232"/>
      <c r="AK230" s="232"/>
      <c r="AL230" s="232"/>
      <c r="AM230" s="232"/>
      <c r="AN230" s="232"/>
      <c r="AO230" s="232"/>
      <c r="AP230" s="232"/>
      <c r="AQ230" s="232"/>
      <c r="AR230" s="232"/>
      <c r="AS230" s="232"/>
      <c r="AT230" s="232"/>
      <c r="AU230" s="232"/>
      <c r="AV230" s="232"/>
      <c r="AW230" s="232"/>
      <c r="AX230" s="232"/>
      <c r="AY230" s="232"/>
      <c r="AZ230" s="232"/>
      <c r="BA230" s="232"/>
      <c r="BB230" s="232"/>
      <c r="BC230" s="232"/>
      <c r="BD230" s="232"/>
      <c r="BE230" s="232"/>
      <c r="BF230" s="232">
        <f t="shared" si="16"/>
        <v>560000</v>
      </c>
      <c r="BG230" s="232"/>
      <c r="BH230" s="232"/>
      <c r="BI230" s="232"/>
      <c r="BJ230" s="232"/>
      <c r="BK230" s="232"/>
      <c r="BL230" s="232"/>
      <c r="BM230" s="232"/>
      <c r="BN230" s="232"/>
      <c r="BO230" s="232"/>
      <c r="BP230" s="232"/>
      <c r="BQ230" s="232"/>
      <c r="BR230" s="232">
        <f t="shared" si="18"/>
        <v>0</v>
      </c>
      <c r="BS230" s="232">
        <f t="shared" si="14"/>
        <v>560000</v>
      </c>
      <c r="BT230" s="203"/>
    </row>
    <row r="231" spans="1:72" ht="15.75" customHeight="1" x14ac:dyDescent="0.2">
      <c r="A231" s="233"/>
      <c r="B231" s="234" t="s">
        <v>381</v>
      </c>
      <c r="C231" s="250"/>
      <c r="D231" s="236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/>
      <c r="O231" s="237"/>
      <c r="P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  <c r="AA231" s="237"/>
      <c r="AB231" s="237"/>
      <c r="AC231" s="237"/>
      <c r="AD231" s="237"/>
      <c r="AE231" s="237"/>
      <c r="AF231" s="237"/>
      <c r="AG231" s="237"/>
      <c r="AH231" s="237"/>
      <c r="AI231" s="237"/>
      <c r="AJ231" s="237"/>
      <c r="AK231" s="237"/>
      <c r="AL231" s="237"/>
      <c r="AM231" s="237"/>
      <c r="AN231" s="237"/>
      <c r="AO231" s="237"/>
      <c r="AP231" s="237"/>
      <c r="AQ231" s="237"/>
      <c r="AR231" s="237"/>
      <c r="AS231" s="237"/>
      <c r="AT231" s="237"/>
      <c r="AU231" s="237"/>
      <c r="AV231" s="237"/>
      <c r="AW231" s="237"/>
      <c r="AX231" s="237"/>
      <c r="AY231" s="237"/>
      <c r="AZ231" s="237"/>
      <c r="BA231" s="237"/>
      <c r="BB231" s="237"/>
      <c r="BC231" s="237"/>
      <c r="BD231" s="237"/>
      <c r="BE231" s="237"/>
      <c r="BF231" s="237"/>
      <c r="BG231" s="237"/>
      <c r="BH231" s="237"/>
      <c r="BI231" s="237"/>
      <c r="BJ231" s="237"/>
      <c r="BK231" s="237"/>
      <c r="BL231" s="237"/>
      <c r="BM231" s="237"/>
      <c r="BN231" s="237"/>
      <c r="BO231" s="237"/>
      <c r="BP231" s="237"/>
      <c r="BQ231" s="237"/>
      <c r="BR231" s="237"/>
      <c r="BS231" s="237">
        <f t="shared" si="14"/>
        <v>0</v>
      </c>
      <c r="BT231" s="203"/>
    </row>
    <row r="232" spans="1:72" ht="15.75" customHeight="1" x14ac:dyDescent="0.2">
      <c r="A232" s="238"/>
      <c r="B232" s="239" t="s">
        <v>363</v>
      </c>
      <c r="C232" s="240"/>
      <c r="D232" s="241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242"/>
      <c r="AT232" s="242"/>
      <c r="AU232" s="242"/>
      <c r="AV232" s="242"/>
      <c r="AW232" s="242"/>
      <c r="AX232" s="242"/>
      <c r="AY232" s="242"/>
      <c r="AZ232" s="242"/>
      <c r="BA232" s="242"/>
      <c r="BB232" s="242"/>
      <c r="BC232" s="242"/>
      <c r="BD232" s="242"/>
      <c r="BE232" s="242"/>
      <c r="BF232" s="242"/>
      <c r="BG232" s="242"/>
      <c r="BH232" s="242"/>
      <c r="BI232" s="242"/>
      <c r="BJ232" s="242"/>
      <c r="BK232" s="242"/>
      <c r="BL232" s="242"/>
      <c r="BM232" s="242"/>
      <c r="BN232" s="242"/>
      <c r="BO232" s="242"/>
      <c r="BP232" s="242"/>
      <c r="BQ232" s="242"/>
      <c r="BR232" s="242"/>
      <c r="BS232" s="242">
        <f t="shared" si="14"/>
        <v>0</v>
      </c>
      <c r="BT232" s="203"/>
    </row>
    <row r="233" spans="1:72" ht="15.75" customHeight="1" x14ac:dyDescent="0.2">
      <c r="A233" s="243"/>
      <c r="B233" s="244" t="s">
        <v>365</v>
      </c>
      <c r="C233" s="245"/>
      <c r="D233" s="246"/>
      <c r="E233" s="247"/>
      <c r="F233" s="247"/>
      <c r="G233" s="247"/>
      <c r="H233" s="247"/>
      <c r="I233" s="247"/>
      <c r="J233" s="247"/>
      <c r="K233" s="247"/>
      <c r="L233" s="247"/>
      <c r="M233" s="247"/>
      <c r="N233" s="247"/>
      <c r="O233" s="247"/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  <c r="AA233" s="247"/>
      <c r="AB233" s="247"/>
      <c r="AC233" s="247"/>
      <c r="AD233" s="247"/>
      <c r="AE233" s="247"/>
      <c r="AF233" s="247"/>
      <c r="AG233" s="247"/>
      <c r="AH233" s="247"/>
      <c r="AI233" s="247"/>
      <c r="AJ233" s="247"/>
      <c r="AK233" s="247"/>
      <c r="AL233" s="247"/>
      <c r="AM233" s="247"/>
      <c r="AN233" s="247"/>
      <c r="AO233" s="247"/>
      <c r="AP233" s="247"/>
      <c r="AQ233" s="247"/>
      <c r="AR233" s="247"/>
      <c r="AS233" s="247"/>
      <c r="AT233" s="247"/>
      <c r="AU233" s="247"/>
      <c r="AV233" s="247"/>
      <c r="AW233" s="247"/>
      <c r="AX233" s="247"/>
      <c r="AY233" s="247"/>
      <c r="AZ233" s="247"/>
      <c r="BA233" s="247"/>
      <c r="BB233" s="247"/>
      <c r="BC233" s="247"/>
      <c r="BD233" s="247"/>
      <c r="BE233" s="247"/>
      <c r="BF233" s="247"/>
      <c r="BG233" s="247"/>
      <c r="BH233" s="247"/>
      <c r="BI233" s="247"/>
      <c r="BJ233" s="247"/>
      <c r="BK233" s="247"/>
      <c r="BL233" s="247"/>
      <c r="BM233" s="247"/>
      <c r="BN233" s="247"/>
      <c r="BO233" s="247"/>
      <c r="BP233" s="247"/>
      <c r="BQ233" s="247"/>
      <c r="BR233" s="247"/>
      <c r="BS233" s="247">
        <f t="shared" si="14"/>
        <v>0</v>
      </c>
      <c r="BT233" s="203"/>
    </row>
    <row r="234" spans="1:72" ht="90" x14ac:dyDescent="0.2">
      <c r="A234" s="331"/>
      <c r="B234" s="323" t="s">
        <v>487</v>
      </c>
      <c r="C234" s="332" t="s">
        <v>488</v>
      </c>
      <c r="D234" s="325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  <c r="Y234" s="326"/>
      <c r="Z234" s="326"/>
      <c r="AA234" s="326"/>
      <c r="AB234" s="326"/>
      <c r="AC234" s="326"/>
      <c r="AD234" s="326"/>
      <c r="AE234" s="326"/>
      <c r="AF234" s="326"/>
      <c r="AG234" s="326"/>
      <c r="AH234" s="326"/>
      <c r="AI234" s="326"/>
      <c r="AJ234" s="326"/>
      <c r="AK234" s="326"/>
      <c r="AL234" s="326"/>
      <c r="AM234" s="326"/>
      <c r="AN234" s="326"/>
      <c r="AO234" s="326"/>
      <c r="AP234" s="326"/>
      <c r="AQ234" s="326"/>
      <c r="AR234" s="326"/>
      <c r="AS234" s="326"/>
      <c r="AT234" s="326"/>
      <c r="AU234" s="326"/>
      <c r="AV234" s="326"/>
      <c r="AW234" s="326"/>
      <c r="AX234" s="326"/>
      <c r="AY234" s="326"/>
      <c r="AZ234" s="326"/>
      <c r="BA234" s="326"/>
      <c r="BB234" s="326"/>
      <c r="BC234" s="326"/>
      <c r="BD234" s="326"/>
      <c r="BE234" s="326"/>
      <c r="BF234" s="326">
        <f t="shared" ref="BF234:BF253" si="22">SUM(D234:BE234)</f>
        <v>0</v>
      </c>
      <c r="BG234" s="326"/>
      <c r="BH234" s="326"/>
      <c r="BI234" s="326"/>
      <c r="BJ234" s="326"/>
      <c r="BK234" s="326"/>
      <c r="BL234" s="326"/>
      <c r="BM234" s="326"/>
      <c r="BN234" s="326"/>
      <c r="BO234" s="326"/>
      <c r="BP234" s="326"/>
      <c r="BQ234" s="326"/>
      <c r="BR234" s="326">
        <f t="shared" ref="BR234:BR253" si="23">SUM(BG234:BQ234)</f>
        <v>0</v>
      </c>
      <c r="BS234" s="326">
        <f t="shared" si="14"/>
        <v>0</v>
      </c>
      <c r="BT234" s="203">
        <f>SUM(BS235:BS243)</f>
        <v>202394</v>
      </c>
    </row>
    <row r="235" spans="1:72" ht="30" x14ac:dyDescent="0.2">
      <c r="A235" s="333"/>
      <c r="B235" s="270" t="s">
        <v>448</v>
      </c>
      <c r="C235" s="334" t="s">
        <v>605</v>
      </c>
      <c r="D235" s="272"/>
      <c r="E235" s="273"/>
      <c r="F235" s="273"/>
      <c r="G235" s="273"/>
      <c r="H235" s="273"/>
      <c r="I235" s="273"/>
      <c r="J235" s="273"/>
      <c r="K235" s="273">
        <f>44994+15000</f>
        <v>59994</v>
      </c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  <c r="AA235" s="273"/>
      <c r="AB235" s="273"/>
      <c r="AC235" s="273"/>
      <c r="AD235" s="273"/>
      <c r="AE235" s="273"/>
      <c r="AF235" s="273"/>
      <c r="AG235" s="273"/>
      <c r="AH235" s="273"/>
      <c r="AI235" s="273"/>
      <c r="AJ235" s="273"/>
      <c r="AK235" s="273"/>
      <c r="AL235" s="273"/>
      <c r="AM235" s="273"/>
      <c r="AN235" s="273"/>
      <c r="AO235" s="273"/>
      <c r="AP235" s="273"/>
      <c r="AQ235" s="273"/>
      <c r="AR235" s="273"/>
      <c r="AS235" s="273"/>
      <c r="AT235" s="273"/>
      <c r="AU235" s="273"/>
      <c r="AV235" s="273"/>
      <c r="AW235" s="273"/>
      <c r="AX235" s="273"/>
      <c r="AY235" s="273"/>
      <c r="AZ235" s="273"/>
      <c r="BA235" s="273"/>
      <c r="BB235" s="273"/>
      <c r="BC235" s="273"/>
      <c r="BD235" s="273"/>
      <c r="BE235" s="273"/>
      <c r="BF235" s="273">
        <f t="shared" si="22"/>
        <v>59994</v>
      </c>
      <c r="BG235" s="273"/>
      <c r="BH235" s="273"/>
      <c r="BI235" s="273"/>
      <c r="BJ235" s="273"/>
      <c r="BK235" s="273"/>
      <c r="BL235" s="273"/>
      <c r="BM235" s="273"/>
      <c r="BN235" s="273"/>
      <c r="BO235" s="273"/>
      <c r="BP235" s="273"/>
      <c r="BQ235" s="273"/>
      <c r="BR235" s="273">
        <f t="shared" si="23"/>
        <v>0</v>
      </c>
      <c r="BS235" s="273">
        <f t="shared" si="14"/>
        <v>59994</v>
      </c>
      <c r="BT235" s="203"/>
    </row>
    <row r="236" spans="1:72" ht="120" x14ac:dyDescent="0.2">
      <c r="A236" s="208"/>
      <c r="B236" s="335" t="s">
        <v>490</v>
      </c>
      <c r="C236" s="210" t="s">
        <v>491</v>
      </c>
      <c r="D236" s="211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2">
        <v>17800</v>
      </c>
      <c r="P236" s="212"/>
      <c r="Q236" s="212"/>
      <c r="R236" s="212"/>
      <c r="S236" s="212"/>
      <c r="T236" s="212"/>
      <c r="U236" s="212"/>
      <c r="V236" s="212"/>
      <c r="W236" s="212"/>
      <c r="X236" s="212"/>
      <c r="Y236" s="212"/>
      <c r="Z236" s="212"/>
      <c r="AA236" s="212"/>
      <c r="AB236" s="212"/>
      <c r="AC236" s="212"/>
      <c r="AD236" s="212"/>
      <c r="AE236" s="212"/>
      <c r="AF236" s="212"/>
      <c r="AG236" s="212"/>
      <c r="AH236" s="212"/>
      <c r="AI236" s="212"/>
      <c r="AJ236" s="212"/>
      <c r="AK236" s="212"/>
      <c r="AL236" s="212"/>
      <c r="AM236" s="212"/>
      <c r="AN236" s="212"/>
      <c r="AO236" s="212"/>
      <c r="AP236" s="212"/>
      <c r="AQ236" s="212"/>
      <c r="AR236" s="212"/>
      <c r="AS236" s="212"/>
      <c r="AT236" s="212"/>
      <c r="AU236" s="212"/>
      <c r="AV236" s="212"/>
      <c r="AW236" s="212"/>
      <c r="AX236" s="212"/>
      <c r="AY236" s="212"/>
      <c r="AZ236" s="212"/>
      <c r="BA236" s="212"/>
      <c r="BB236" s="212"/>
      <c r="BC236" s="212"/>
      <c r="BD236" s="212"/>
      <c r="BE236" s="212"/>
      <c r="BF236" s="212">
        <f t="shared" si="22"/>
        <v>17800</v>
      </c>
      <c r="BG236" s="212"/>
      <c r="BH236" s="212"/>
      <c r="BI236" s="212"/>
      <c r="BJ236" s="212"/>
      <c r="BK236" s="212"/>
      <c r="BL236" s="212"/>
      <c r="BM236" s="212"/>
      <c r="BN236" s="212"/>
      <c r="BO236" s="212"/>
      <c r="BP236" s="212"/>
      <c r="BQ236" s="212"/>
      <c r="BR236" s="212">
        <f t="shared" si="23"/>
        <v>0</v>
      </c>
      <c r="BS236" s="212">
        <f t="shared" si="14"/>
        <v>17800</v>
      </c>
      <c r="BT236" s="203"/>
    </row>
    <row r="237" spans="1:72" ht="120" x14ac:dyDescent="0.2">
      <c r="A237" s="213"/>
      <c r="B237" s="214" t="s">
        <v>376</v>
      </c>
      <c r="C237" s="215" t="s">
        <v>491</v>
      </c>
      <c r="D237" s="216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>
        <v>17800</v>
      </c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  <c r="AA237" s="217"/>
      <c r="AB237" s="217"/>
      <c r="AC237" s="217"/>
      <c r="AD237" s="217"/>
      <c r="AE237" s="217"/>
      <c r="AF237" s="217"/>
      <c r="AG237" s="217"/>
      <c r="AH237" s="217"/>
      <c r="AI237" s="217"/>
      <c r="AJ237" s="217"/>
      <c r="AK237" s="217"/>
      <c r="AL237" s="217"/>
      <c r="AM237" s="217"/>
      <c r="AN237" s="217"/>
      <c r="AO237" s="217"/>
      <c r="AP237" s="217"/>
      <c r="AQ237" s="217"/>
      <c r="AR237" s="217"/>
      <c r="AS237" s="217"/>
      <c r="AT237" s="217"/>
      <c r="AU237" s="217"/>
      <c r="AV237" s="217"/>
      <c r="AW237" s="217"/>
      <c r="AX237" s="217"/>
      <c r="AY237" s="217"/>
      <c r="AZ237" s="217"/>
      <c r="BA237" s="217"/>
      <c r="BB237" s="217"/>
      <c r="BC237" s="217"/>
      <c r="BD237" s="217"/>
      <c r="BE237" s="217"/>
      <c r="BF237" s="217">
        <f t="shared" si="22"/>
        <v>17800</v>
      </c>
      <c r="BG237" s="217"/>
      <c r="BH237" s="217"/>
      <c r="BI237" s="217"/>
      <c r="BJ237" s="217"/>
      <c r="BK237" s="217"/>
      <c r="BL237" s="217"/>
      <c r="BM237" s="217"/>
      <c r="BN237" s="217"/>
      <c r="BO237" s="217"/>
      <c r="BP237" s="217"/>
      <c r="BQ237" s="217"/>
      <c r="BR237" s="217">
        <f t="shared" si="23"/>
        <v>0</v>
      </c>
      <c r="BS237" s="217">
        <f t="shared" si="14"/>
        <v>17800</v>
      </c>
      <c r="BT237" s="203"/>
    </row>
    <row r="238" spans="1:72" ht="120" x14ac:dyDescent="0.2">
      <c r="A238" s="218"/>
      <c r="B238" s="336" t="s">
        <v>492</v>
      </c>
      <c r="C238" s="274" t="s">
        <v>493</v>
      </c>
      <c r="D238" s="221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>
        <v>17800</v>
      </c>
      <c r="P238" s="222"/>
      <c r="Q238" s="222"/>
      <c r="R238" s="222"/>
      <c r="S238" s="222"/>
      <c r="T238" s="222"/>
      <c r="U238" s="222"/>
      <c r="V238" s="222"/>
      <c r="W238" s="222"/>
      <c r="X238" s="222"/>
      <c r="Y238" s="222"/>
      <c r="Z238" s="222"/>
      <c r="AA238" s="222"/>
      <c r="AB238" s="222"/>
      <c r="AC238" s="222"/>
      <c r="AD238" s="222"/>
      <c r="AE238" s="222"/>
      <c r="AF238" s="222"/>
      <c r="AG238" s="222"/>
      <c r="AH238" s="222"/>
      <c r="AI238" s="222"/>
      <c r="AJ238" s="222"/>
      <c r="AK238" s="222"/>
      <c r="AL238" s="222"/>
      <c r="AM238" s="222"/>
      <c r="AN238" s="222"/>
      <c r="AO238" s="222"/>
      <c r="AP238" s="222"/>
      <c r="AQ238" s="222"/>
      <c r="AR238" s="222"/>
      <c r="AS238" s="222"/>
      <c r="AT238" s="222"/>
      <c r="AU238" s="222"/>
      <c r="AV238" s="222"/>
      <c r="AW238" s="222"/>
      <c r="AX238" s="222"/>
      <c r="AY238" s="222"/>
      <c r="AZ238" s="222"/>
      <c r="BA238" s="222"/>
      <c r="BB238" s="222"/>
      <c r="BC238" s="222"/>
      <c r="BD238" s="222"/>
      <c r="BE238" s="222"/>
      <c r="BF238" s="222">
        <f t="shared" si="22"/>
        <v>17800</v>
      </c>
      <c r="BG238" s="222"/>
      <c r="BH238" s="222"/>
      <c r="BI238" s="222"/>
      <c r="BJ238" s="222"/>
      <c r="BK238" s="222"/>
      <c r="BL238" s="222"/>
      <c r="BM238" s="222"/>
      <c r="BN238" s="222"/>
      <c r="BO238" s="222"/>
      <c r="BP238" s="222"/>
      <c r="BQ238" s="222"/>
      <c r="BR238" s="222">
        <f t="shared" si="23"/>
        <v>0</v>
      </c>
      <c r="BS238" s="222">
        <f t="shared" si="14"/>
        <v>17800</v>
      </c>
      <c r="BT238" s="203"/>
    </row>
    <row r="239" spans="1:72" ht="120" x14ac:dyDescent="0.2">
      <c r="A239" s="223"/>
      <c r="B239" s="224" t="s">
        <v>358</v>
      </c>
      <c r="C239" s="267" t="s">
        <v>493</v>
      </c>
      <c r="D239" s="226"/>
      <c r="E239" s="227"/>
      <c r="F239" s="227"/>
      <c r="G239" s="227"/>
      <c r="H239" s="227"/>
      <c r="I239" s="227"/>
      <c r="J239" s="227"/>
      <c r="K239" s="227"/>
      <c r="L239" s="227"/>
      <c r="M239" s="227"/>
      <c r="N239" s="227"/>
      <c r="O239" s="227">
        <v>17800</v>
      </c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  <c r="AA239" s="227"/>
      <c r="AB239" s="227"/>
      <c r="AC239" s="227"/>
      <c r="AD239" s="227"/>
      <c r="AE239" s="227"/>
      <c r="AF239" s="227"/>
      <c r="AG239" s="227"/>
      <c r="AH239" s="227"/>
      <c r="AI239" s="227"/>
      <c r="AJ239" s="227"/>
      <c r="AK239" s="227"/>
      <c r="AL239" s="227"/>
      <c r="AM239" s="227"/>
      <c r="AN239" s="227"/>
      <c r="AO239" s="227"/>
      <c r="AP239" s="227"/>
      <c r="AQ239" s="227"/>
      <c r="AR239" s="227"/>
      <c r="AS239" s="227"/>
      <c r="AT239" s="227"/>
      <c r="AU239" s="227"/>
      <c r="AV239" s="227"/>
      <c r="AW239" s="227"/>
      <c r="AX239" s="227"/>
      <c r="AY239" s="227"/>
      <c r="AZ239" s="227"/>
      <c r="BA239" s="227"/>
      <c r="BB239" s="227"/>
      <c r="BC239" s="227"/>
      <c r="BD239" s="227"/>
      <c r="BE239" s="227"/>
      <c r="BF239" s="227">
        <f t="shared" si="22"/>
        <v>17800</v>
      </c>
      <c r="BG239" s="227"/>
      <c r="BH239" s="227"/>
      <c r="BI239" s="227"/>
      <c r="BJ239" s="227"/>
      <c r="BK239" s="227"/>
      <c r="BL239" s="227"/>
      <c r="BM239" s="227"/>
      <c r="BN239" s="227"/>
      <c r="BO239" s="227"/>
      <c r="BP239" s="227"/>
      <c r="BQ239" s="227"/>
      <c r="BR239" s="227">
        <f t="shared" si="23"/>
        <v>0</v>
      </c>
      <c r="BS239" s="227">
        <f t="shared" si="14"/>
        <v>17800</v>
      </c>
      <c r="BT239" s="203"/>
    </row>
    <row r="240" spans="1:72" ht="120" x14ac:dyDescent="0.2">
      <c r="A240" s="228"/>
      <c r="B240" s="229" t="s">
        <v>359</v>
      </c>
      <c r="C240" s="230" t="s">
        <v>494</v>
      </c>
      <c r="D240" s="231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>
        <v>17800</v>
      </c>
      <c r="P240" s="232"/>
      <c r="Q240" s="232"/>
      <c r="R240" s="232"/>
      <c r="S240" s="232"/>
      <c r="T240" s="232"/>
      <c r="U240" s="232"/>
      <c r="V240" s="232"/>
      <c r="W240" s="232"/>
      <c r="X240" s="232"/>
      <c r="Y240" s="232"/>
      <c r="Z240" s="232"/>
      <c r="AA240" s="232"/>
      <c r="AB240" s="232"/>
      <c r="AC240" s="232"/>
      <c r="AD240" s="232"/>
      <c r="AE240" s="232"/>
      <c r="AF240" s="232"/>
      <c r="AG240" s="232"/>
      <c r="AH240" s="232"/>
      <c r="AI240" s="232"/>
      <c r="AJ240" s="232"/>
      <c r="AK240" s="232"/>
      <c r="AL240" s="232"/>
      <c r="AM240" s="232"/>
      <c r="AN240" s="232"/>
      <c r="AO240" s="232"/>
      <c r="AP240" s="232"/>
      <c r="AQ240" s="232"/>
      <c r="AR240" s="232"/>
      <c r="AS240" s="232"/>
      <c r="AT240" s="232"/>
      <c r="AU240" s="232"/>
      <c r="AV240" s="232"/>
      <c r="AW240" s="232"/>
      <c r="AX240" s="232"/>
      <c r="AY240" s="232"/>
      <c r="AZ240" s="232"/>
      <c r="BA240" s="232"/>
      <c r="BB240" s="232"/>
      <c r="BC240" s="232"/>
      <c r="BD240" s="232"/>
      <c r="BE240" s="232"/>
      <c r="BF240" s="232">
        <f t="shared" si="22"/>
        <v>17800</v>
      </c>
      <c r="BG240" s="232"/>
      <c r="BH240" s="232"/>
      <c r="BI240" s="232"/>
      <c r="BJ240" s="232"/>
      <c r="BK240" s="232"/>
      <c r="BL240" s="232"/>
      <c r="BM240" s="232"/>
      <c r="BN240" s="232"/>
      <c r="BO240" s="232"/>
      <c r="BP240" s="232"/>
      <c r="BQ240" s="232"/>
      <c r="BR240" s="232">
        <f t="shared" si="23"/>
        <v>0</v>
      </c>
      <c r="BS240" s="232">
        <f t="shared" si="14"/>
        <v>17800</v>
      </c>
      <c r="BT240" s="203"/>
    </row>
    <row r="241" spans="1:72" ht="120" x14ac:dyDescent="0.2">
      <c r="A241" s="233"/>
      <c r="B241" s="234" t="s">
        <v>381</v>
      </c>
      <c r="C241" s="250" t="s">
        <v>493</v>
      </c>
      <c r="D241" s="236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>
        <v>17800</v>
      </c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  <c r="AA241" s="237"/>
      <c r="AB241" s="237"/>
      <c r="AC241" s="237"/>
      <c r="AD241" s="237"/>
      <c r="AE241" s="237"/>
      <c r="AF241" s="237"/>
      <c r="AG241" s="237"/>
      <c r="AH241" s="237"/>
      <c r="AI241" s="237"/>
      <c r="AJ241" s="237"/>
      <c r="AK241" s="237"/>
      <c r="AL241" s="237"/>
      <c r="AM241" s="237"/>
      <c r="AN241" s="237"/>
      <c r="AO241" s="237"/>
      <c r="AP241" s="237"/>
      <c r="AQ241" s="237"/>
      <c r="AR241" s="237"/>
      <c r="AS241" s="237"/>
      <c r="AT241" s="237"/>
      <c r="AU241" s="237"/>
      <c r="AV241" s="237"/>
      <c r="AW241" s="237"/>
      <c r="AX241" s="237"/>
      <c r="AY241" s="237"/>
      <c r="AZ241" s="237"/>
      <c r="BA241" s="237"/>
      <c r="BB241" s="237"/>
      <c r="BC241" s="237"/>
      <c r="BD241" s="237"/>
      <c r="BE241" s="237"/>
      <c r="BF241" s="237">
        <f t="shared" si="22"/>
        <v>17800</v>
      </c>
      <c r="BG241" s="237"/>
      <c r="BH241" s="237"/>
      <c r="BI241" s="237"/>
      <c r="BJ241" s="237"/>
      <c r="BK241" s="237"/>
      <c r="BL241" s="237"/>
      <c r="BM241" s="237"/>
      <c r="BN241" s="237"/>
      <c r="BO241" s="237"/>
      <c r="BP241" s="237"/>
      <c r="BQ241" s="237"/>
      <c r="BR241" s="237">
        <f t="shared" si="23"/>
        <v>0</v>
      </c>
      <c r="BS241" s="237">
        <f t="shared" si="14"/>
        <v>17800</v>
      </c>
      <c r="BT241" s="203"/>
    </row>
    <row r="242" spans="1:72" ht="120" x14ac:dyDescent="0.2">
      <c r="A242" s="238"/>
      <c r="B242" s="239" t="s">
        <v>363</v>
      </c>
      <c r="C242" s="268" t="s">
        <v>493</v>
      </c>
      <c r="D242" s="241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>
        <v>17800</v>
      </c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  <c r="AA242" s="242"/>
      <c r="AB242" s="242"/>
      <c r="AC242" s="242"/>
      <c r="AD242" s="242"/>
      <c r="AE242" s="242"/>
      <c r="AF242" s="242"/>
      <c r="AG242" s="242"/>
      <c r="AH242" s="242"/>
      <c r="AI242" s="242"/>
      <c r="AJ242" s="242"/>
      <c r="AK242" s="242"/>
      <c r="AL242" s="242"/>
      <c r="AM242" s="242"/>
      <c r="AN242" s="242"/>
      <c r="AO242" s="242"/>
      <c r="AP242" s="242"/>
      <c r="AQ242" s="242"/>
      <c r="AR242" s="242"/>
      <c r="AS242" s="242"/>
      <c r="AT242" s="242"/>
      <c r="AU242" s="242"/>
      <c r="AV242" s="242"/>
      <c r="AW242" s="242"/>
      <c r="AX242" s="242"/>
      <c r="AY242" s="242"/>
      <c r="AZ242" s="242"/>
      <c r="BA242" s="242"/>
      <c r="BB242" s="242"/>
      <c r="BC242" s="242"/>
      <c r="BD242" s="242"/>
      <c r="BE242" s="242"/>
      <c r="BF242" s="242">
        <f t="shared" si="22"/>
        <v>17800</v>
      </c>
      <c r="BG242" s="242"/>
      <c r="BH242" s="242"/>
      <c r="BI242" s="242"/>
      <c r="BJ242" s="242"/>
      <c r="BK242" s="242"/>
      <c r="BL242" s="242"/>
      <c r="BM242" s="242"/>
      <c r="BN242" s="242"/>
      <c r="BO242" s="242"/>
      <c r="BP242" s="242"/>
      <c r="BQ242" s="242"/>
      <c r="BR242" s="242">
        <f t="shared" si="23"/>
        <v>0</v>
      </c>
      <c r="BS242" s="242">
        <f t="shared" si="14"/>
        <v>17800</v>
      </c>
      <c r="BT242" s="203"/>
    </row>
    <row r="243" spans="1:72" ht="120" x14ac:dyDescent="0.2">
      <c r="A243" s="243"/>
      <c r="B243" s="244" t="s">
        <v>365</v>
      </c>
      <c r="C243" s="275" t="s">
        <v>493</v>
      </c>
      <c r="D243" s="246"/>
      <c r="E243" s="247"/>
      <c r="F243" s="247"/>
      <c r="G243" s="247"/>
      <c r="H243" s="247"/>
      <c r="I243" s="247"/>
      <c r="J243" s="247"/>
      <c r="K243" s="247"/>
      <c r="L243" s="247"/>
      <c r="M243" s="247"/>
      <c r="N243" s="247"/>
      <c r="O243" s="247">
        <v>17800</v>
      </c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  <c r="AB243" s="247"/>
      <c r="AC243" s="247"/>
      <c r="AD243" s="247"/>
      <c r="AE243" s="247"/>
      <c r="AF243" s="247"/>
      <c r="AG243" s="247"/>
      <c r="AH243" s="247"/>
      <c r="AI243" s="247"/>
      <c r="AJ243" s="247"/>
      <c r="AK243" s="247"/>
      <c r="AL243" s="247"/>
      <c r="AM243" s="247"/>
      <c r="AN243" s="247"/>
      <c r="AO243" s="247"/>
      <c r="AP243" s="247"/>
      <c r="AQ243" s="247"/>
      <c r="AR243" s="247"/>
      <c r="AS243" s="247"/>
      <c r="AT243" s="247"/>
      <c r="AU243" s="247"/>
      <c r="AV243" s="247"/>
      <c r="AW243" s="247"/>
      <c r="AX243" s="247"/>
      <c r="AY243" s="247"/>
      <c r="AZ243" s="247"/>
      <c r="BA243" s="247"/>
      <c r="BB243" s="247"/>
      <c r="BC243" s="247"/>
      <c r="BD243" s="247"/>
      <c r="BE243" s="247"/>
      <c r="BF243" s="247">
        <f t="shared" si="22"/>
        <v>17800</v>
      </c>
      <c r="BG243" s="247"/>
      <c r="BH243" s="247"/>
      <c r="BI243" s="247"/>
      <c r="BJ243" s="247"/>
      <c r="BK243" s="247"/>
      <c r="BL243" s="247"/>
      <c r="BM243" s="247"/>
      <c r="BN243" s="247"/>
      <c r="BO243" s="247"/>
      <c r="BP243" s="247"/>
      <c r="BQ243" s="247"/>
      <c r="BR243" s="247">
        <f t="shared" si="23"/>
        <v>0</v>
      </c>
      <c r="BS243" s="247">
        <f t="shared" si="14"/>
        <v>17800</v>
      </c>
      <c r="BT243" s="203"/>
    </row>
    <row r="244" spans="1:72" ht="45" x14ac:dyDescent="0.2">
      <c r="A244" s="330"/>
      <c r="B244" s="323" t="s">
        <v>495</v>
      </c>
      <c r="C244" s="332" t="s">
        <v>496</v>
      </c>
      <c r="D244" s="325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326"/>
      <c r="AB244" s="326"/>
      <c r="AC244" s="326"/>
      <c r="AD244" s="326"/>
      <c r="AE244" s="326"/>
      <c r="AF244" s="326"/>
      <c r="AG244" s="326"/>
      <c r="AH244" s="326"/>
      <c r="AI244" s="326"/>
      <c r="AJ244" s="326"/>
      <c r="AK244" s="326"/>
      <c r="AL244" s="326"/>
      <c r="AM244" s="326"/>
      <c r="AN244" s="326"/>
      <c r="AO244" s="326"/>
      <c r="AP244" s="326"/>
      <c r="AQ244" s="326"/>
      <c r="AR244" s="326"/>
      <c r="AS244" s="326"/>
      <c r="AT244" s="326"/>
      <c r="AU244" s="326"/>
      <c r="AV244" s="326"/>
      <c r="AW244" s="326"/>
      <c r="AX244" s="326"/>
      <c r="AY244" s="326"/>
      <c r="AZ244" s="326"/>
      <c r="BA244" s="326"/>
      <c r="BB244" s="326"/>
      <c r="BC244" s="326"/>
      <c r="BD244" s="326"/>
      <c r="BE244" s="326"/>
      <c r="BF244" s="326">
        <f t="shared" si="22"/>
        <v>0</v>
      </c>
      <c r="BG244" s="326"/>
      <c r="BH244" s="326"/>
      <c r="BI244" s="326"/>
      <c r="BJ244" s="326"/>
      <c r="BK244" s="326"/>
      <c r="BL244" s="326"/>
      <c r="BM244" s="326"/>
      <c r="BN244" s="326"/>
      <c r="BO244" s="326"/>
      <c r="BP244" s="326"/>
      <c r="BQ244" s="326"/>
      <c r="BR244" s="326">
        <f t="shared" si="23"/>
        <v>0</v>
      </c>
      <c r="BS244" s="326">
        <f t="shared" si="14"/>
        <v>0</v>
      </c>
      <c r="BT244" s="203">
        <f>SUM(BS245:BS252)</f>
        <v>531600</v>
      </c>
    </row>
    <row r="245" spans="1:72" x14ac:dyDescent="0.2">
      <c r="A245" s="208"/>
      <c r="B245" s="209" t="s">
        <v>354</v>
      </c>
      <c r="C245" s="337" t="s">
        <v>497</v>
      </c>
      <c r="D245" s="211"/>
      <c r="E245" s="212"/>
      <c r="F245" s="212"/>
      <c r="G245" s="212"/>
      <c r="H245" s="212"/>
      <c r="I245" s="212"/>
      <c r="J245" s="212"/>
      <c r="K245" s="212"/>
      <c r="L245" s="212"/>
      <c r="M245" s="212"/>
      <c r="N245" s="212"/>
      <c r="O245" s="212"/>
      <c r="P245" s="212"/>
      <c r="Q245" s="212"/>
      <c r="R245" s="212"/>
      <c r="S245" s="212"/>
      <c r="T245" s="212"/>
      <c r="U245" s="212"/>
      <c r="V245" s="212"/>
      <c r="W245" s="212"/>
      <c r="X245" s="212"/>
      <c r="Y245" s="212"/>
      <c r="Z245" s="212"/>
      <c r="AA245" s="212"/>
      <c r="AB245" s="212"/>
      <c r="AC245" s="212"/>
      <c r="AD245" s="212"/>
      <c r="AE245" s="212"/>
      <c r="AF245" s="212"/>
      <c r="AG245" s="212"/>
      <c r="AH245" s="212">
        <v>100000</v>
      </c>
      <c r="AI245" s="212"/>
      <c r="AJ245" s="212"/>
      <c r="AK245" s="212"/>
      <c r="AL245" s="212"/>
      <c r="AM245" s="212"/>
      <c r="AN245" s="212"/>
      <c r="AO245" s="212"/>
      <c r="AP245" s="212"/>
      <c r="AQ245" s="212"/>
      <c r="AR245" s="212"/>
      <c r="AS245" s="212"/>
      <c r="AT245" s="212"/>
      <c r="AU245" s="212"/>
      <c r="AV245" s="212"/>
      <c r="AW245" s="212"/>
      <c r="AX245" s="212"/>
      <c r="AY245" s="212"/>
      <c r="AZ245" s="212"/>
      <c r="BA245" s="212"/>
      <c r="BB245" s="212"/>
      <c r="BC245" s="212"/>
      <c r="BD245" s="212"/>
      <c r="BE245" s="212"/>
      <c r="BF245" s="212">
        <f t="shared" si="22"/>
        <v>100000</v>
      </c>
      <c r="BG245" s="212"/>
      <c r="BH245" s="212"/>
      <c r="BI245" s="212"/>
      <c r="BJ245" s="212"/>
      <c r="BK245" s="212"/>
      <c r="BL245" s="212"/>
      <c r="BM245" s="212"/>
      <c r="BN245" s="212"/>
      <c r="BO245" s="212"/>
      <c r="BP245" s="212"/>
      <c r="BQ245" s="212"/>
      <c r="BR245" s="212">
        <f t="shared" si="23"/>
        <v>0</v>
      </c>
      <c r="BS245" s="212">
        <f t="shared" si="14"/>
        <v>100000</v>
      </c>
      <c r="BT245" s="203"/>
    </row>
    <row r="246" spans="1:72" x14ac:dyDescent="0.2">
      <c r="A246" s="213"/>
      <c r="B246" s="214" t="s">
        <v>376</v>
      </c>
      <c r="C246" s="338" t="s">
        <v>497</v>
      </c>
      <c r="D246" s="216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  <c r="AA246" s="217"/>
      <c r="AB246" s="217"/>
      <c r="AC246" s="217"/>
      <c r="AD246" s="217"/>
      <c r="AE246" s="217"/>
      <c r="AF246" s="217"/>
      <c r="AG246" s="217"/>
      <c r="AH246" s="217">
        <v>100000</v>
      </c>
      <c r="AI246" s="217"/>
      <c r="AJ246" s="217"/>
      <c r="AK246" s="217"/>
      <c r="AL246" s="217"/>
      <c r="AM246" s="217"/>
      <c r="AN246" s="217"/>
      <c r="AO246" s="217"/>
      <c r="AP246" s="217"/>
      <c r="AQ246" s="217"/>
      <c r="AR246" s="217"/>
      <c r="AS246" s="217"/>
      <c r="AT246" s="217"/>
      <c r="AU246" s="217"/>
      <c r="AV246" s="217"/>
      <c r="AW246" s="217"/>
      <c r="AX246" s="217"/>
      <c r="AY246" s="217"/>
      <c r="AZ246" s="217"/>
      <c r="BA246" s="217"/>
      <c r="BB246" s="217"/>
      <c r="BC246" s="217"/>
      <c r="BD246" s="217"/>
      <c r="BE246" s="217"/>
      <c r="BF246" s="217">
        <f t="shared" si="22"/>
        <v>100000</v>
      </c>
      <c r="BG246" s="217"/>
      <c r="BH246" s="217"/>
      <c r="BI246" s="217"/>
      <c r="BJ246" s="217"/>
      <c r="BK246" s="217"/>
      <c r="BL246" s="217"/>
      <c r="BM246" s="217"/>
      <c r="BN246" s="217"/>
      <c r="BO246" s="217"/>
      <c r="BP246" s="217"/>
      <c r="BQ246" s="217"/>
      <c r="BR246" s="217">
        <f t="shared" si="23"/>
        <v>0</v>
      </c>
      <c r="BS246" s="217">
        <f t="shared" si="14"/>
        <v>100000</v>
      </c>
      <c r="BT246" s="203"/>
    </row>
    <row r="247" spans="1:72" x14ac:dyDescent="0.2">
      <c r="A247" s="218"/>
      <c r="B247" s="219" t="s">
        <v>357</v>
      </c>
      <c r="C247" s="339" t="s">
        <v>497</v>
      </c>
      <c r="D247" s="221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  <c r="AA247" s="222"/>
      <c r="AB247" s="222"/>
      <c r="AC247" s="222"/>
      <c r="AD247" s="222"/>
      <c r="AE247" s="222"/>
      <c r="AF247" s="222"/>
      <c r="AG247" s="222"/>
      <c r="AH247" s="222">
        <v>100000</v>
      </c>
      <c r="AI247" s="222"/>
      <c r="AJ247" s="222"/>
      <c r="AK247" s="222"/>
      <c r="AL247" s="222"/>
      <c r="AM247" s="222"/>
      <c r="AN247" s="222"/>
      <c r="AO247" s="222"/>
      <c r="AP247" s="222"/>
      <c r="AQ247" s="222"/>
      <c r="AR247" s="222"/>
      <c r="AS247" s="222"/>
      <c r="AT247" s="222"/>
      <c r="AU247" s="222"/>
      <c r="AV247" s="222"/>
      <c r="AW247" s="222"/>
      <c r="AX247" s="222"/>
      <c r="AY247" s="222"/>
      <c r="AZ247" s="222"/>
      <c r="BA247" s="222"/>
      <c r="BB247" s="222"/>
      <c r="BC247" s="222"/>
      <c r="BD247" s="222"/>
      <c r="BE247" s="222"/>
      <c r="BF247" s="222">
        <f t="shared" si="22"/>
        <v>100000</v>
      </c>
      <c r="BG247" s="222"/>
      <c r="BH247" s="222"/>
      <c r="BI247" s="222"/>
      <c r="BJ247" s="222"/>
      <c r="BK247" s="222"/>
      <c r="BL247" s="222"/>
      <c r="BM247" s="222"/>
      <c r="BN247" s="222"/>
      <c r="BO247" s="222"/>
      <c r="BP247" s="222"/>
      <c r="BQ247" s="222"/>
      <c r="BR247" s="222">
        <f t="shared" si="23"/>
        <v>0</v>
      </c>
      <c r="BS247" s="222">
        <f t="shared" si="14"/>
        <v>100000</v>
      </c>
      <c r="BT247" s="203"/>
    </row>
    <row r="248" spans="1:72" ht="15" customHeight="1" x14ac:dyDescent="0.2">
      <c r="A248" s="223"/>
      <c r="B248" s="224" t="s">
        <v>358</v>
      </c>
      <c r="C248" s="340"/>
      <c r="D248" s="226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  <c r="AA248" s="227"/>
      <c r="AB248" s="227"/>
      <c r="AC248" s="227"/>
      <c r="AD248" s="227"/>
      <c r="AE248" s="227"/>
      <c r="AF248" s="227"/>
      <c r="AG248" s="227"/>
      <c r="AH248" s="227"/>
      <c r="AI248" s="227"/>
      <c r="AJ248" s="227"/>
      <c r="AK248" s="227"/>
      <c r="AL248" s="227"/>
      <c r="AM248" s="227"/>
      <c r="AN248" s="227"/>
      <c r="AO248" s="227"/>
      <c r="AP248" s="227"/>
      <c r="AQ248" s="227"/>
      <c r="AR248" s="227"/>
      <c r="AS248" s="227"/>
      <c r="AT248" s="227"/>
      <c r="AU248" s="227"/>
      <c r="AV248" s="227"/>
      <c r="AW248" s="227"/>
      <c r="AX248" s="227"/>
      <c r="AY248" s="227"/>
      <c r="AZ248" s="227"/>
      <c r="BA248" s="227"/>
      <c r="BB248" s="227"/>
      <c r="BC248" s="227"/>
      <c r="BD248" s="227"/>
      <c r="BE248" s="227"/>
      <c r="BF248" s="227">
        <f t="shared" si="22"/>
        <v>0</v>
      </c>
      <c r="BG248" s="227"/>
      <c r="BH248" s="227"/>
      <c r="BI248" s="227"/>
      <c r="BJ248" s="227"/>
      <c r="BK248" s="227"/>
      <c r="BL248" s="227"/>
      <c r="BM248" s="227"/>
      <c r="BN248" s="227"/>
      <c r="BO248" s="227"/>
      <c r="BP248" s="227"/>
      <c r="BQ248" s="227"/>
      <c r="BR248" s="227">
        <f t="shared" si="23"/>
        <v>0</v>
      </c>
      <c r="BS248" s="227">
        <f t="shared" si="14"/>
        <v>0</v>
      </c>
      <c r="BT248" s="203"/>
    </row>
    <row r="249" spans="1:72" ht="150" x14ac:dyDescent="0.2">
      <c r="A249" s="228"/>
      <c r="B249" s="229" t="s">
        <v>359</v>
      </c>
      <c r="C249" s="341" t="s">
        <v>498</v>
      </c>
      <c r="D249" s="231"/>
      <c r="E249" s="232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2"/>
      <c r="X249" s="232"/>
      <c r="Y249" s="232"/>
      <c r="Z249" s="232"/>
      <c r="AA249" s="232"/>
      <c r="AB249" s="232"/>
      <c r="AC249" s="232"/>
      <c r="AD249" s="232"/>
      <c r="AE249" s="232"/>
      <c r="AF249" s="232"/>
      <c r="AG249" s="232"/>
      <c r="AH249" s="232">
        <v>15600</v>
      </c>
      <c r="AI249" s="232"/>
      <c r="AJ249" s="232"/>
      <c r="AK249" s="232"/>
      <c r="AL249" s="232"/>
      <c r="AM249" s="232"/>
      <c r="AN249" s="232"/>
      <c r="AO249" s="232"/>
      <c r="AP249" s="232"/>
      <c r="AQ249" s="232"/>
      <c r="AR249" s="232"/>
      <c r="AS249" s="232"/>
      <c r="AT249" s="232"/>
      <c r="AU249" s="232"/>
      <c r="AV249" s="232"/>
      <c r="AW249" s="232"/>
      <c r="AX249" s="232"/>
      <c r="AY249" s="232"/>
      <c r="AZ249" s="232"/>
      <c r="BA249" s="232"/>
      <c r="BB249" s="232"/>
      <c r="BC249" s="232"/>
      <c r="BD249" s="232"/>
      <c r="BE249" s="232"/>
      <c r="BF249" s="232">
        <f t="shared" si="22"/>
        <v>15600</v>
      </c>
      <c r="BG249" s="232"/>
      <c r="BH249" s="232"/>
      <c r="BI249" s="232"/>
      <c r="BJ249" s="232"/>
      <c r="BK249" s="232"/>
      <c r="BL249" s="232"/>
      <c r="BM249" s="232"/>
      <c r="BN249" s="232"/>
      <c r="BO249" s="232"/>
      <c r="BP249" s="232"/>
      <c r="BQ249" s="232"/>
      <c r="BR249" s="232">
        <f t="shared" si="23"/>
        <v>0</v>
      </c>
      <c r="BS249" s="232">
        <f t="shared" si="14"/>
        <v>15600</v>
      </c>
      <c r="BT249" s="203"/>
    </row>
    <row r="250" spans="1:72" ht="83.25" customHeight="1" x14ac:dyDescent="0.2">
      <c r="A250" s="233"/>
      <c r="B250" s="234" t="s">
        <v>381</v>
      </c>
      <c r="C250" s="342" t="s">
        <v>499</v>
      </c>
      <c r="D250" s="236"/>
      <c r="E250" s="237"/>
      <c r="F250" s="237"/>
      <c r="G250" s="237"/>
      <c r="H250" s="237"/>
      <c r="I250" s="237"/>
      <c r="J250" s="237"/>
      <c r="K250" s="237"/>
      <c r="L250" s="237"/>
      <c r="M250" s="237"/>
      <c r="N250" s="237"/>
      <c r="O250" s="237"/>
      <c r="P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37"/>
      <c r="AC250" s="237"/>
      <c r="AD250" s="237"/>
      <c r="AE250" s="237"/>
      <c r="AF250" s="237"/>
      <c r="AG250" s="237"/>
      <c r="AH250" s="237">
        <f>(3*4000)*3</f>
        <v>36000</v>
      </c>
      <c r="AI250" s="237"/>
      <c r="AJ250" s="237"/>
      <c r="AK250" s="237"/>
      <c r="AL250" s="237"/>
      <c r="AM250" s="237"/>
      <c r="AN250" s="237"/>
      <c r="AO250" s="237"/>
      <c r="AP250" s="237"/>
      <c r="AQ250" s="237"/>
      <c r="AR250" s="237"/>
      <c r="AS250" s="237"/>
      <c r="AT250" s="237"/>
      <c r="AU250" s="237"/>
      <c r="AV250" s="237"/>
      <c r="AW250" s="237"/>
      <c r="AX250" s="237"/>
      <c r="AY250" s="237"/>
      <c r="AZ250" s="237"/>
      <c r="BA250" s="237"/>
      <c r="BB250" s="237"/>
      <c r="BC250" s="237"/>
      <c r="BD250" s="237"/>
      <c r="BE250" s="237"/>
      <c r="BF250" s="237">
        <f t="shared" si="22"/>
        <v>36000</v>
      </c>
      <c r="BG250" s="237"/>
      <c r="BH250" s="237"/>
      <c r="BI250" s="237"/>
      <c r="BJ250" s="237"/>
      <c r="BK250" s="237"/>
      <c r="BL250" s="237"/>
      <c r="BM250" s="237"/>
      <c r="BN250" s="237"/>
      <c r="BO250" s="237"/>
      <c r="BP250" s="237"/>
      <c r="BQ250" s="237"/>
      <c r="BR250" s="237">
        <f t="shared" si="23"/>
        <v>0</v>
      </c>
      <c r="BS250" s="237">
        <f t="shared" si="14"/>
        <v>36000</v>
      </c>
      <c r="BT250" s="203"/>
    </row>
    <row r="251" spans="1:72" x14ac:dyDescent="0.2">
      <c r="A251" s="238"/>
      <c r="B251" s="239" t="s">
        <v>363</v>
      </c>
      <c r="C251" s="343" t="s">
        <v>497</v>
      </c>
      <c r="D251" s="241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  <c r="AA251" s="242"/>
      <c r="AB251" s="242"/>
      <c r="AC251" s="242"/>
      <c r="AD251" s="242"/>
      <c r="AE251" s="242"/>
      <c r="AF251" s="242"/>
      <c r="AG251" s="242"/>
      <c r="AH251" s="242">
        <v>100000</v>
      </c>
      <c r="AI251" s="242"/>
      <c r="AJ251" s="242"/>
      <c r="AK251" s="242"/>
      <c r="AL251" s="242"/>
      <c r="AM251" s="242"/>
      <c r="AN251" s="242"/>
      <c r="AO251" s="242"/>
      <c r="AP251" s="242"/>
      <c r="AQ251" s="242"/>
      <c r="AR251" s="242"/>
      <c r="AS251" s="242"/>
      <c r="AT251" s="242"/>
      <c r="AU251" s="242"/>
      <c r="AV251" s="242"/>
      <c r="AW251" s="242"/>
      <c r="AX251" s="242"/>
      <c r="AY251" s="242"/>
      <c r="AZ251" s="242"/>
      <c r="BA251" s="242"/>
      <c r="BB251" s="242"/>
      <c r="BC251" s="242"/>
      <c r="BD251" s="242"/>
      <c r="BE251" s="242"/>
      <c r="BF251" s="242">
        <f t="shared" si="22"/>
        <v>100000</v>
      </c>
      <c r="BG251" s="242"/>
      <c r="BH251" s="242"/>
      <c r="BI251" s="242"/>
      <c r="BJ251" s="242"/>
      <c r="BK251" s="242"/>
      <c r="BL251" s="242"/>
      <c r="BM251" s="242"/>
      <c r="BN251" s="242"/>
      <c r="BO251" s="242"/>
      <c r="BP251" s="242"/>
      <c r="BQ251" s="242"/>
      <c r="BR251" s="242">
        <f t="shared" si="23"/>
        <v>0</v>
      </c>
      <c r="BS251" s="242">
        <f t="shared" si="14"/>
        <v>100000</v>
      </c>
      <c r="BT251" s="203"/>
    </row>
    <row r="252" spans="1:72" ht="165" x14ac:dyDescent="0.2">
      <c r="A252" s="243"/>
      <c r="B252" s="244" t="s">
        <v>365</v>
      </c>
      <c r="C252" s="344" t="s">
        <v>500</v>
      </c>
      <c r="D252" s="246"/>
      <c r="E252" s="247"/>
      <c r="F252" s="247"/>
      <c r="G252" s="247"/>
      <c r="H252" s="247"/>
      <c r="I252" s="247"/>
      <c r="J252" s="247"/>
      <c r="K252" s="247"/>
      <c r="L252" s="247"/>
      <c r="M252" s="247"/>
      <c r="N252" s="247"/>
      <c r="O252" s="247"/>
      <c r="P252" s="247"/>
      <c r="Q252" s="247"/>
      <c r="R252" s="247"/>
      <c r="S252" s="247"/>
      <c r="T252" s="247"/>
      <c r="U252" s="247"/>
      <c r="V252" s="247"/>
      <c r="W252" s="247"/>
      <c r="X252" s="247"/>
      <c r="Y252" s="247"/>
      <c r="Z252" s="247"/>
      <c r="AA252" s="247"/>
      <c r="AB252" s="247"/>
      <c r="AC252" s="247"/>
      <c r="AD252" s="247"/>
      <c r="AE252" s="247"/>
      <c r="AF252" s="247"/>
      <c r="AG252" s="247"/>
      <c r="AH252" s="247">
        <v>80000</v>
      </c>
      <c r="AI252" s="247"/>
      <c r="AJ252" s="247"/>
      <c r="AK252" s="247"/>
      <c r="AL252" s="247"/>
      <c r="AM252" s="247"/>
      <c r="AN252" s="247"/>
      <c r="AO252" s="247"/>
      <c r="AP252" s="247"/>
      <c r="AQ252" s="247"/>
      <c r="AR252" s="247"/>
      <c r="AS252" s="247"/>
      <c r="AT252" s="247"/>
      <c r="AU252" s="247"/>
      <c r="AV252" s="247"/>
      <c r="AW252" s="247"/>
      <c r="AX252" s="247"/>
      <c r="AY252" s="247"/>
      <c r="AZ252" s="247"/>
      <c r="BA252" s="247"/>
      <c r="BB252" s="247"/>
      <c r="BC252" s="247"/>
      <c r="BD252" s="247"/>
      <c r="BE252" s="247"/>
      <c r="BF252" s="247">
        <f t="shared" si="22"/>
        <v>80000</v>
      </c>
      <c r="BG252" s="247"/>
      <c r="BH252" s="247"/>
      <c r="BI252" s="247"/>
      <c r="BJ252" s="247"/>
      <c r="BK252" s="247"/>
      <c r="BL252" s="247"/>
      <c r="BM252" s="247"/>
      <c r="BN252" s="247"/>
      <c r="BO252" s="247"/>
      <c r="BP252" s="247"/>
      <c r="BQ252" s="247"/>
      <c r="BR252" s="247">
        <f t="shared" si="23"/>
        <v>0</v>
      </c>
      <c r="BS252" s="247">
        <f t="shared" si="14"/>
        <v>80000</v>
      </c>
      <c r="BT252" s="203"/>
    </row>
    <row r="253" spans="1:72" ht="165.75" x14ac:dyDescent="0.2">
      <c r="A253" s="197" t="s">
        <v>501</v>
      </c>
      <c r="B253" s="198" t="s">
        <v>502</v>
      </c>
      <c r="C253" s="199"/>
      <c r="D253" s="200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1"/>
      <c r="Z253" s="201"/>
      <c r="AA253" s="201"/>
      <c r="AB253" s="201"/>
      <c r="AC253" s="201"/>
      <c r="AD253" s="201"/>
      <c r="AE253" s="201"/>
      <c r="AF253" s="201"/>
      <c r="AG253" s="201"/>
      <c r="AH253" s="201"/>
      <c r="AI253" s="201"/>
      <c r="AJ253" s="201"/>
      <c r="AK253" s="201"/>
      <c r="AL253" s="201"/>
      <c r="AM253" s="201"/>
      <c r="AN253" s="201"/>
      <c r="AO253" s="201"/>
      <c r="AP253" s="201"/>
      <c r="AQ253" s="201"/>
      <c r="AR253" s="201"/>
      <c r="AS253" s="201"/>
      <c r="AT253" s="201"/>
      <c r="AU253" s="201"/>
      <c r="AV253" s="201"/>
      <c r="AW253" s="201"/>
      <c r="AX253" s="201"/>
      <c r="AY253" s="201"/>
      <c r="AZ253" s="201"/>
      <c r="BA253" s="201"/>
      <c r="BB253" s="201"/>
      <c r="BC253" s="201"/>
      <c r="BD253" s="201"/>
      <c r="BE253" s="201"/>
      <c r="BF253" s="201">
        <f t="shared" si="22"/>
        <v>0</v>
      </c>
      <c r="BG253" s="201"/>
      <c r="BH253" s="201"/>
      <c r="BI253" s="201"/>
      <c r="BJ253" s="201"/>
      <c r="BK253" s="201"/>
      <c r="BL253" s="201"/>
      <c r="BM253" s="201"/>
      <c r="BN253" s="201"/>
      <c r="BO253" s="201"/>
      <c r="BP253" s="201"/>
      <c r="BQ253" s="201"/>
      <c r="BR253" s="201">
        <f t="shared" si="23"/>
        <v>0</v>
      </c>
      <c r="BS253" s="201">
        <f t="shared" si="14"/>
        <v>0</v>
      </c>
      <c r="BT253" s="203"/>
    </row>
    <row r="254" spans="1:72" ht="15.75" customHeight="1" x14ac:dyDescent="0.2">
      <c r="A254" s="345" t="s">
        <v>65</v>
      </c>
      <c r="B254" s="345"/>
      <c r="C254" s="346"/>
      <c r="D254" s="347">
        <f t="shared" ref="D254:BT254" si="24">SUM(D18:D253)</f>
        <v>5020350</v>
      </c>
      <c r="E254" s="347">
        <f t="shared" si="24"/>
        <v>0</v>
      </c>
      <c r="F254" s="347">
        <f t="shared" si="24"/>
        <v>671400</v>
      </c>
      <c r="G254" s="347">
        <f t="shared" si="24"/>
        <v>2060500</v>
      </c>
      <c r="H254" s="347">
        <f t="shared" si="24"/>
        <v>31600</v>
      </c>
      <c r="I254" s="347">
        <f t="shared" si="24"/>
        <v>3215152.5</v>
      </c>
      <c r="J254" s="347">
        <f t="shared" si="24"/>
        <v>314350</v>
      </c>
      <c r="K254" s="347">
        <f t="shared" si="24"/>
        <v>1539164</v>
      </c>
      <c r="L254" s="347">
        <f t="shared" si="24"/>
        <v>50000</v>
      </c>
      <c r="M254" s="347">
        <f t="shared" si="24"/>
        <v>0</v>
      </c>
      <c r="N254" s="347">
        <f t="shared" si="24"/>
        <v>0</v>
      </c>
      <c r="O254" s="347">
        <f t="shared" si="24"/>
        <v>683200</v>
      </c>
      <c r="P254" s="347">
        <f t="shared" si="24"/>
        <v>30000</v>
      </c>
      <c r="Q254" s="347">
        <f t="shared" si="24"/>
        <v>340000</v>
      </c>
      <c r="R254" s="347">
        <f t="shared" si="24"/>
        <v>102300</v>
      </c>
      <c r="S254" s="347">
        <f t="shared" si="24"/>
        <v>1421500</v>
      </c>
      <c r="T254" s="347">
        <f t="shared" si="24"/>
        <v>0</v>
      </c>
      <c r="U254" s="347">
        <f t="shared" si="24"/>
        <v>500300</v>
      </c>
      <c r="V254" s="347">
        <f t="shared" si="24"/>
        <v>0</v>
      </c>
      <c r="W254" s="347">
        <f t="shared" si="24"/>
        <v>0</v>
      </c>
      <c r="X254" s="347">
        <f t="shared" si="24"/>
        <v>0</v>
      </c>
      <c r="Y254" s="347">
        <f t="shared" si="24"/>
        <v>0</v>
      </c>
      <c r="Z254" s="347">
        <f t="shared" si="24"/>
        <v>0</v>
      </c>
      <c r="AA254" s="347">
        <f t="shared" si="24"/>
        <v>134400</v>
      </c>
      <c r="AB254" s="347">
        <f t="shared" si="24"/>
        <v>0</v>
      </c>
      <c r="AC254" s="347">
        <f t="shared" si="24"/>
        <v>34538703</v>
      </c>
      <c r="AD254" s="347">
        <f t="shared" si="24"/>
        <v>200000</v>
      </c>
      <c r="AE254" s="347">
        <f t="shared" si="24"/>
        <v>0</v>
      </c>
      <c r="AF254" s="347">
        <f t="shared" si="24"/>
        <v>0</v>
      </c>
      <c r="AG254" s="347">
        <f t="shared" si="24"/>
        <v>0</v>
      </c>
      <c r="AH254" s="347">
        <f t="shared" si="24"/>
        <v>550800</v>
      </c>
      <c r="AI254" s="347">
        <f t="shared" si="24"/>
        <v>0</v>
      </c>
      <c r="AJ254" s="347">
        <f t="shared" si="24"/>
        <v>0</v>
      </c>
      <c r="AK254" s="347">
        <f t="shared" si="24"/>
        <v>0</v>
      </c>
      <c r="AL254" s="347">
        <f t="shared" si="24"/>
        <v>0</v>
      </c>
      <c r="AM254" s="347">
        <f t="shared" si="24"/>
        <v>632600</v>
      </c>
      <c r="AN254" s="347">
        <f t="shared" si="24"/>
        <v>550000</v>
      </c>
      <c r="AO254" s="347">
        <f t="shared" si="24"/>
        <v>0</v>
      </c>
      <c r="AP254" s="347">
        <f t="shared" si="24"/>
        <v>312000</v>
      </c>
      <c r="AQ254" s="347">
        <f t="shared" si="24"/>
        <v>0</v>
      </c>
      <c r="AR254" s="347">
        <f t="shared" si="24"/>
        <v>0</v>
      </c>
      <c r="AS254" s="347">
        <f t="shared" si="24"/>
        <v>0</v>
      </c>
      <c r="AT254" s="347">
        <f t="shared" si="24"/>
        <v>0</v>
      </c>
      <c r="AU254" s="347">
        <f t="shared" si="24"/>
        <v>0</v>
      </c>
      <c r="AV254" s="347">
        <f t="shared" si="24"/>
        <v>0</v>
      </c>
      <c r="AW254" s="347">
        <f t="shared" si="24"/>
        <v>95000</v>
      </c>
      <c r="AX254" s="347">
        <f t="shared" si="24"/>
        <v>2038840</v>
      </c>
      <c r="AY254" s="347">
        <f t="shared" si="24"/>
        <v>10000</v>
      </c>
      <c r="AZ254" s="347">
        <f t="shared" si="24"/>
        <v>0</v>
      </c>
      <c r="BA254" s="347">
        <f t="shared" si="24"/>
        <v>0</v>
      </c>
      <c r="BB254" s="347">
        <f t="shared" si="24"/>
        <v>120000</v>
      </c>
      <c r="BC254" s="347">
        <f t="shared" si="24"/>
        <v>0</v>
      </c>
      <c r="BD254" s="347">
        <f t="shared" si="24"/>
        <v>0</v>
      </c>
      <c r="BE254" s="347">
        <f t="shared" si="24"/>
        <v>15848000</v>
      </c>
      <c r="BF254" s="347">
        <f t="shared" si="24"/>
        <v>71010159.5</v>
      </c>
      <c r="BG254" s="347">
        <f t="shared" si="24"/>
        <v>0</v>
      </c>
      <c r="BH254" s="347">
        <f t="shared" si="24"/>
        <v>0</v>
      </c>
      <c r="BI254" s="347">
        <f t="shared" si="24"/>
        <v>0</v>
      </c>
      <c r="BJ254" s="347">
        <f t="shared" si="24"/>
        <v>0</v>
      </c>
      <c r="BK254" s="347">
        <f t="shared" si="24"/>
        <v>0</v>
      </c>
      <c r="BL254" s="347">
        <f t="shared" si="24"/>
        <v>0</v>
      </c>
      <c r="BM254" s="347">
        <f t="shared" si="24"/>
        <v>0</v>
      </c>
      <c r="BN254" s="347">
        <f t="shared" si="24"/>
        <v>0</v>
      </c>
      <c r="BO254" s="347">
        <f t="shared" si="24"/>
        <v>0</v>
      </c>
      <c r="BP254" s="347">
        <f t="shared" si="24"/>
        <v>0</v>
      </c>
      <c r="BQ254" s="347">
        <f t="shared" si="24"/>
        <v>0</v>
      </c>
      <c r="BR254" s="347">
        <f t="shared" si="24"/>
        <v>0</v>
      </c>
      <c r="BS254" s="347">
        <f t="shared" si="24"/>
        <v>71010159.5</v>
      </c>
      <c r="BT254" s="348">
        <f t="shared" si="24"/>
        <v>71010159.5</v>
      </c>
    </row>
    <row r="255" spans="1:72" ht="15.75" customHeight="1" x14ac:dyDescent="0.2">
      <c r="A255" s="349"/>
      <c r="B255" s="141"/>
      <c r="C255" s="141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  <c r="AA255" s="350"/>
      <c r="AB255" s="350"/>
      <c r="AC255" s="350"/>
      <c r="AD255" s="350"/>
      <c r="AE255" s="350"/>
      <c r="AF255" s="350"/>
      <c r="AG255" s="350"/>
      <c r="AH255" s="350"/>
      <c r="AI255" s="350"/>
      <c r="AJ255" s="350"/>
      <c r="AK255" s="350"/>
      <c r="AL255" s="350"/>
      <c r="AM255" s="350"/>
      <c r="AN255" s="350"/>
      <c r="AO255" s="350"/>
      <c r="AP255" s="350"/>
      <c r="AQ255" s="350"/>
      <c r="AR255" s="350"/>
      <c r="AS255" s="350"/>
      <c r="AT255" s="350"/>
      <c r="AU255" s="350"/>
      <c r="AV255" s="350"/>
      <c r="AW255" s="350"/>
      <c r="AX255" s="350"/>
      <c r="AY255" s="350"/>
      <c r="AZ255" s="350"/>
      <c r="BA255" s="350"/>
      <c r="BB255" s="350"/>
      <c r="BC255" s="350"/>
      <c r="BD255" s="350"/>
      <c r="BE255" s="350"/>
      <c r="BF255" s="350">
        <f>SUM(D254:BE254)</f>
        <v>71010159.5</v>
      </c>
      <c r="BG255" s="350"/>
      <c r="BH255" s="350"/>
      <c r="BI255" s="350"/>
      <c r="BJ255" s="350"/>
      <c r="BK255" s="350"/>
      <c r="BL255" s="350"/>
      <c r="BM255" s="350"/>
      <c r="BN255" s="350"/>
      <c r="BO255" s="350"/>
      <c r="BP255" s="350"/>
      <c r="BQ255" s="350"/>
      <c r="BR255" s="350"/>
      <c r="BS255" s="351">
        <f>BR254+BF254</f>
        <v>71010159.5</v>
      </c>
      <c r="BT255" s="352"/>
    </row>
    <row r="256" spans="1:72" ht="19.5" customHeight="1" x14ac:dyDescent="0.2">
      <c r="A256" s="183" t="s">
        <v>140</v>
      </c>
      <c r="B256" s="353"/>
      <c r="C256" s="141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  <c r="R256" s="350"/>
      <c r="S256" s="350"/>
      <c r="T256" s="350"/>
      <c r="U256" s="350"/>
      <c r="V256" s="350"/>
      <c r="W256" s="350"/>
      <c r="X256" s="350"/>
      <c r="Y256" s="350"/>
      <c r="Z256" s="350"/>
      <c r="AA256" s="350"/>
      <c r="AB256" s="350"/>
      <c r="AC256" s="350"/>
      <c r="AD256" s="350"/>
      <c r="AE256" s="350"/>
      <c r="AF256" s="350"/>
      <c r="AG256" s="350"/>
      <c r="AH256" s="350"/>
      <c r="AI256" s="350"/>
      <c r="AJ256" s="350"/>
      <c r="AK256" s="350"/>
      <c r="AL256" s="350"/>
      <c r="AM256" s="350"/>
      <c r="AN256" s="350"/>
      <c r="AO256" s="350"/>
      <c r="AP256" s="350"/>
      <c r="AQ256" s="350"/>
      <c r="AR256" s="350"/>
      <c r="AS256" s="350"/>
      <c r="AT256" s="350"/>
      <c r="AU256" s="350"/>
      <c r="AV256" s="350"/>
      <c r="AW256" s="350"/>
      <c r="AX256" s="350"/>
      <c r="AY256" s="350"/>
      <c r="AZ256" s="350"/>
      <c r="BA256" s="350"/>
      <c r="BB256" s="350"/>
      <c r="BC256" s="350"/>
      <c r="BD256" s="350"/>
      <c r="BE256" s="350"/>
      <c r="BF256" s="350">
        <f>BF254-BF255</f>
        <v>0</v>
      </c>
      <c r="BG256" s="350"/>
      <c r="BH256" s="350"/>
      <c r="BI256" s="350"/>
      <c r="BJ256" s="350"/>
      <c r="BK256" s="350"/>
      <c r="BL256" s="350"/>
      <c r="BM256" s="350"/>
      <c r="BN256" s="350"/>
      <c r="BO256" s="350"/>
      <c r="BP256" s="350"/>
      <c r="BQ256" s="350"/>
      <c r="BR256" s="350"/>
      <c r="BS256" s="350">
        <f>BS254-BS255</f>
        <v>0</v>
      </c>
      <c r="BT256" s="352"/>
    </row>
    <row r="257" spans="1:72" ht="19.5" customHeight="1" x14ac:dyDescent="0.2">
      <c r="A257" s="353"/>
      <c r="B257" s="353"/>
      <c r="C257" s="351"/>
      <c r="D257" s="177" t="s">
        <v>142</v>
      </c>
      <c r="E257" s="177"/>
      <c r="F257" s="177"/>
      <c r="G257" s="178"/>
      <c r="H257" s="180"/>
      <c r="I257" s="177" t="s">
        <v>69</v>
      </c>
      <c r="J257" s="178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350"/>
      <c r="AB257" s="350"/>
      <c r="AC257" s="350"/>
      <c r="AD257" s="350"/>
      <c r="AE257" s="350"/>
      <c r="AF257" s="350"/>
      <c r="AG257" s="350"/>
      <c r="AH257" s="350"/>
      <c r="AI257" s="350"/>
      <c r="AJ257" s="350"/>
      <c r="AK257" s="350"/>
      <c r="AL257" s="350"/>
      <c r="AM257" s="350"/>
      <c r="AN257" s="350"/>
      <c r="AO257" s="350"/>
      <c r="AP257" s="350"/>
      <c r="AQ257" s="350"/>
      <c r="AR257" s="350"/>
      <c r="AS257" s="350"/>
      <c r="AT257" s="350"/>
      <c r="AU257" s="350"/>
      <c r="AV257" s="350"/>
      <c r="AW257" s="350"/>
      <c r="AX257" s="350"/>
      <c r="AY257" s="350"/>
      <c r="AZ257" s="350"/>
      <c r="BA257" s="350"/>
      <c r="BB257" s="350"/>
      <c r="BC257" s="350"/>
      <c r="BD257" s="350"/>
      <c r="BE257" s="350"/>
      <c r="BF257" s="350"/>
      <c r="BG257" s="350"/>
      <c r="BH257" s="350"/>
      <c r="BI257" s="350"/>
      <c r="BJ257" s="350"/>
      <c r="BK257" s="350"/>
      <c r="BL257" s="350"/>
      <c r="BM257" s="350"/>
      <c r="BN257" s="350"/>
      <c r="BO257" s="350"/>
      <c r="BP257" s="350"/>
      <c r="BQ257" s="350"/>
      <c r="BR257" s="350"/>
      <c r="BS257" s="350"/>
      <c r="BT257" s="352"/>
    </row>
    <row r="258" spans="1:72" ht="19.5" customHeight="1" x14ac:dyDescent="0.2">
      <c r="A258" s="139" t="s">
        <v>141</v>
      </c>
      <c r="B258" s="139"/>
      <c r="C258" s="351"/>
      <c r="D258" s="177"/>
      <c r="E258" s="177"/>
      <c r="F258" s="177"/>
      <c r="G258" s="178"/>
      <c r="H258" s="180"/>
      <c r="I258" s="177"/>
      <c r="J258" s="178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  <c r="AA258" s="350"/>
      <c r="AB258" s="350"/>
      <c r="AC258" s="350"/>
      <c r="AD258" s="350"/>
      <c r="AE258" s="350"/>
      <c r="AF258" s="350"/>
      <c r="AG258" s="350"/>
      <c r="AH258" s="350"/>
      <c r="AI258" s="350"/>
      <c r="AJ258" s="350"/>
      <c r="AK258" s="350"/>
      <c r="AL258" s="350"/>
      <c r="AM258" s="350"/>
      <c r="AN258" s="350"/>
      <c r="AO258" s="350"/>
      <c r="AP258" s="350"/>
      <c r="AQ258" s="350"/>
      <c r="AR258" s="350"/>
      <c r="AS258" s="350"/>
      <c r="AT258" s="350"/>
      <c r="AU258" s="350"/>
      <c r="AV258" s="350"/>
      <c r="AW258" s="350"/>
      <c r="AX258" s="350"/>
      <c r="AY258" s="350"/>
      <c r="AZ258" s="350"/>
      <c r="BA258" s="350"/>
      <c r="BB258" s="350"/>
      <c r="BC258" s="350"/>
      <c r="BD258" s="350"/>
      <c r="BE258" s="350"/>
      <c r="BF258" s="350"/>
      <c r="BG258" s="350"/>
      <c r="BH258" s="350"/>
      <c r="BI258" s="350"/>
      <c r="BJ258" s="350"/>
      <c r="BK258" s="350"/>
      <c r="BL258" s="350"/>
      <c r="BM258" s="350"/>
      <c r="BN258" s="350"/>
      <c r="BO258" s="350"/>
      <c r="BP258" s="350"/>
      <c r="BQ258" s="350"/>
      <c r="BR258" s="350"/>
      <c r="BS258" s="350"/>
      <c r="BT258" s="352"/>
    </row>
    <row r="259" spans="1:72" ht="19.5" customHeight="1" x14ac:dyDescent="0.2">
      <c r="A259" s="180" t="s">
        <v>144</v>
      </c>
      <c r="B259" s="354">
        <f>BS254</f>
        <v>71010159.5</v>
      </c>
      <c r="C259" s="351"/>
      <c r="D259" s="355"/>
      <c r="E259" s="355"/>
      <c r="F259" s="178"/>
      <c r="G259" s="178"/>
      <c r="H259" s="180"/>
      <c r="I259" s="356"/>
      <c r="J259" s="356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  <c r="AA259" s="350"/>
      <c r="AB259" s="350"/>
      <c r="AC259" s="350"/>
      <c r="AD259" s="350"/>
      <c r="AE259" s="350"/>
      <c r="AF259" s="350"/>
      <c r="AG259" s="350"/>
      <c r="AH259" s="350"/>
      <c r="AI259" s="350"/>
      <c r="AJ259" s="350"/>
      <c r="AK259" s="350"/>
      <c r="AL259" s="350"/>
      <c r="AM259" s="350"/>
      <c r="AN259" s="350"/>
      <c r="AO259" s="350"/>
      <c r="AP259" s="350"/>
      <c r="AQ259" s="350"/>
      <c r="AR259" s="350"/>
      <c r="AS259" s="350"/>
      <c r="AT259" s="350"/>
      <c r="AU259" s="350"/>
      <c r="AV259" s="350"/>
      <c r="AW259" s="350"/>
      <c r="AX259" s="350"/>
      <c r="AY259" s="350"/>
      <c r="AZ259" s="350"/>
      <c r="BA259" s="350"/>
      <c r="BB259" s="350"/>
      <c r="BC259" s="350"/>
      <c r="BD259" s="350"/>
      <c r="BE259" s="350"/>
      <c r="BF259" s="350"/>
      <c r="BG259" s="350"/>
      <c r="BH259" s="350"/>
      <c r="BI259" s="350"/>
      <c r="BJ259" s="350"/>
      <c r="BK259" s="350"/>
      <c r="BL259" s="350"/>
      <c r="BM259" s="350"/>
      <c r="BN259" s="350"/>
      <c r="BO259" s="350"/>
      <c r="BP259" s="350"/>
      <c r="BQ259" s="350"/>
      <c r="BR259" s="350"/>
      <c r="BS259" s="350"/>
      <c r="BT259" s="352"/>
    </row>
    <row r="260" spans="1:72" ht="19.5" customHeight="1" x14ac:dyDescent="0.2">
      <c r="A260" s="180" t="s">
        <v>145</v>
      </c>
      <c r="B260" s="357">
        <f>'AWFP 2023'!C51</f>
        <v>36820384</v>
      </c>
      <c r="C260" s="102"/>
      <c r="D260" s="358" t="s">
        <v>503</v>
      </c>
      <c r="E260" s="177"/>
      <c r="F260" s="177"/>
      <c r="G260" s="177"/>
      <c r="H260" s="180"/>
      <c r="I260" s="139" t="s">
        <v>504</v>
      </c>
      <c r="J260" s="177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350"/>
      <c r="Z260" s="350"/>
      <c r="AA260" s="350"/>
      <c r="AB260" s="350"/>
      <c r="AC260" s="350"/>
      <c r="AD260" s="350"/>
      <c r="AE260" s="350"/>
      <c r="AF260" s="350"/>
      <c r="AG260" s="350"/>
      <c r="AH260" s="350"/>
      <c r="AI260" s="350"/>
      <c r="AJ260" s="350"/>
      <c r="AK260" s="350"/>
      <c r="AL260" s="350"/>
      <c r="AM260" s="350"/>
      <c r="AN260" s="350"/>
      <c r="AO260" s="350"/>
      <c r="AP260" s="350"/>
      <c r="AQ260" s="350"/>
      <c r="AR260" s="350"/>
      <c r="AS260" s="350"/>
      <c r="AT260" s="350"/>
      <c r="AU260" s="350"/>
      <c r="AV260" s="350"/>
      <c r="AW260" s="350"/>
      <c r="AX260" s="350"/>
      <c r="AY260" s="350"/>
      <c r="AZ260" s="350"/>
      <c r="BA260" s="350"/>
      <c r="BB260" s="350"/>
      <c r="BC260" s="350"/>
      <c r="BD260" s="350"/>
      <c r="BE260" s="350"/>
      <c r="BF260" s="350"/>
      <c r="BG260" s="350"/>
      <c r="BH260" s="350"/>
      <c r="BI260" s="350"/>
      <c r="BJ260" s="350"/>
      <c r="BK260" s="350"/>
      <c r="BL260" s="350"/>
      <c r="BM260" s="350"/>
      <c r="BN260" s="350"/>
      <c r="BO260" s="350"/>
      <c r="BP260" s="350"/>
      <c r="BQ260" s="350"/>
      <c r="BR260" s="350"/>
      <c r="BS260" s="350"/>
      <c r="BT260" s="352"/>
    </row>
    <row r="261" spans="1:72" ht="19.5" customHeight="1" x14ac:dyDescent="0.2">
      <c r="A261" s="359" t="s">
        <v>146</v>
      </c>
      <c r="B261" s="360">
        <f>B259-B260</f>
        <v>34189775.5</v>
      </c>
      <c r="C261" s="361"/>
      <c r="D261" s="362" t="s">
        <v>505</v>
      </c>
      <c r="E261" s="362"/>
      <c r="F261" s="362"/>
      <c r="G261" s="362"/>
      <c r="H261" s="362"/>
      <c r="I261" s="180" t="s">
        <v>506</v>
      </c>
      <c r="J261" s="362"/>
      <c r="K261" s="350"/>
      <c r="L261" s="350"/>
      <c r="M261" s="350"/>
      <c r="N261" s="350"/>
      <c r="O261" s="350"/>
      <c r="P261" s="350"/>
      <c r="Q261" s="350"/>
      <c r="R261" s="350"/>
      <c r="S261" s="350"/>
      <c r="T261" s="350"/>
      <c r="U261" s="350"/>
      <c r="V261" s="350"/>
      <c r="W261" s="350"/>
      <c r="X261" s="350"/>
      <c r="Y261" s="350"/>
      <c r="Z261" s="350"/>
      <c r="AA261" s="350"/>
      <c r="AB261" s="350"/>
      <c r="AC261" s="350"/>
      <c r="AD261" s="350"/>
      <c r="AE261" s="350"/>
      <c r="AF261" s="350"/>
      <c r="AG261" s="350"/>
      <c r="AH261" s="350"/>
      <c r="AI261" s="350"/>
      <c r="AJ261" s="350"/>
      <c r="AK261" s="350"/>
      <c r="AL261" s="350"/>
      <c r="AM261" s="350"/>
      <c r="AN261" s="350"/>
      <c r="AO261" s="350"/>
      <c r="AP261" s="350"/>
      <c r="AQ261" s="350"/>
      <c r="AR261" s="350"/>
      <c r="AS261" s="350"/>
      <c r="AT261" s="350"/>
      <c r="AU261" s="350"/>
      <c r="AV261" s="350"/>
      <c r="AW261" s="350"/>
      <c r="AX261" s="350"/>
      <c r="AY261" s="350"/>
      <c r="AZ261" s="350"/>
      <c r="BA261" s="350"/>
      <c r="BB261" s="350"/>
      <c r="BC261" s="350"/>
      <c r="BD261" s="350"/>
      <c r="BE261" s="350"/>
      <c r="BF261" s="350"/>
      <c r="BG261" s="350"/>
      <c r="BH261" s="350"/>
      <c r="BI261" s="350"/>
      <c r="BJ261" s="350"/>
      <c r="BK261" s="350"/>
      <c r="BL261" s="350"/>
      <c r="BM261" s="350"/>
      <c r="BN261" s="350"/>
      <c r="BO261" s="350"/>
      <c r="BP261" s="350"/>
      <c r="BQ261" s="350"/>
      <c r="BR261" s="350"/>
      <c r="BS261" s="350"/>
      <c r="BT261" s="352"/>
    </row>
    <row r="262" spans="1:72" ht="19.5" customHeight="1" x14ac:dyDescent="0.2">
      <c r="A262" s="180"/>
      <c r="B262" s="359"/>
      <c r="C262" s="361"/>
      <c r="D262" s="362"/>
      <c r="E262" s="362"/>
      <c r="F262" s="362"/>
      <c r="G262" s="362"/>
      <c r="H262" s="362"/>
      <c r="I262" s="180" t="s">
        <v>507</v>
      </c>
      <c r="J262" s="362"/>
      <c r="K262" s="350"/>
      <c r="L262" s="350"/>
      <c r="M262" s="350"/>
      <c r="N262" s="350"/>
      <c r="O262" s="350"/>
      <c r="P262" s="350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  <c r="AA262" s="350"/>
      <c r="AB262" s="350"/>
      <c r="AC262" s="350"/>
      <c r="AD262" s="350"/>
      <c r="AE262" s="350"/>
      <c r="AF262" s="350"/>
      <c r="AG262" s="350"/>
      <c r="AH262" s="350"/>
      <c r="AI262" s="350"/>
      <c r="AJ262" s="350"/>
      <c r="AK262" s="350"/>
      <c r="AL262" s="350"/>
      <c r="AM262" s="350"/>
      <c r="AN262" s="350"/>
      <c r="AO262" s="350"/>
      <c r="AP262" s="350"/>
      <c r="AQ262" s="350"/>
      <c r="AR262" s="350"/>
      <c r="AS262" s="350"/>
      <c r="AT262" s="350"/>
      <c r="AU262" s="350"/>
      <c r="AV262" s="350"/>
      <c r="AW262" s="350"/>
      <c r="AX262" s="350"/>
      <c r="AY262" s="350"/>
      <c r="AZ262" s="350"/>
      <c r="BA262" s="350"/>
      <c r="BB262" s="350"/>
      <c r="BC262" s="350"/>
      <c r="BD262" s="350"/>
      <c r="BE262" s="350"/>
      <c r="BF262" s="350"/>
      <c r="BG262" s="350"/>
      <c r="BH262" s="350"/>
      <c r="BI262" s="350"/>
      <c r="BJ262" s="350"/>
      <c r="BK262" s="350"/>
      <c r="BL262" s="350"/>
      <c r="BM262" s="350"/>
      <c r="BN262" s="350"/>
      <c r="BO262" s="350"/>
      <c r="BP262" s="350"/>
      <c r="BQ262" s="350"/>
      <c r="BR262" s="350"/>
      <c r="BS262" s="350"/>
      <c r="BT262" s="352"/>
    </row>
    <row r="263" spans="1:72" ht="19.5" customHeight="1" x14ac:dyDescent="0.2">
      <c r="A263" s="139" t="s">
        <v>148</v>
      </c>
      <c r="B263" s="359"/>
      <c r="C263" s="363"/>
      <c r="D263" s="362"/>
      <c r="E263" s="362"/>
      <c r="F263" s="362"/>
      <c r="G263" s="362"/>
      <c r="H263" s="362"/>
      <c r="I263" s="362"/>
      <c r="J263" s="362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350"/>
      <c r="AB263" s="350"/>
      <c r="AC263" s="350"/>
      <c r="AD263" s="350"/>
      <c r="AE263" s="350"/>
      <c r="AF263" s="350"/>
      <c r="AG263" s="350"/>
      <c r="AH263" s="350"/>
      <c r="AI263" s="350"/>
      <c r="AJ263" s="350"/>
      <c r="AK263" s="350"/>
      <c r="AL263" s="350"/>
      <c r="AM263" s="350"/>
      <c r="AN263" s="350"/>
      <c r="AO263" s="350"/>
      <c r="AP263" s="350"/>
      <c r="AQ263" s="350"/>
      <c r="AR263" s="350"/>
      <c r="AS263" s="350"/>
      <c r="AT263" s="350"/>
      <c r="AU263" s="350"/>
      <c r="AV263" s="350"/>
      <c r="AW263" s="350"/>
      <c r="AX263" s="350"/>
      <c r="AY263" s="350"/>
      <c r="AZ263" s="350"/>
      <c r="BA263" s="350"/>
      <c r="BB263" s="350"/>
      <c r="BC263" s="350"/>
      <c r="BD263" s="350"/>
      <c r="BE263" s="350"/>
      <c r="BF263" s="350"/>
      <c r="BG263" s="350"/>
      <c r="BH263" s="350"/>
      <c r="BI263" s="350"/>
      <c r="BJ263" s="350"/>
      <c r="BK263" s="350"/>
      <c r="BL263" s="350"/>
      <c r="BM263" s="350"/>
      <c r="BN263" s="350"/>
      <c r="BO263" s="350"/>
      <c r="BP263" s="350"/>
      <c r="BQ263" s="350"/>
      <c r="BR263" s="350"/>
      <c r="BS263" s="350"/>
      <c r="BT263" s="352"/>
    </row>
    <row r="264" spans="1:72" ht="69" customHeight="1" x14ac:dyDescent="0.2">
      <c r="A264" s="178" t="s">
        <v>150</v>
      </c>
      <c r="B264" s="354">
        <f>SUM(D254:BE254)</f>
        <v>71010159.5</v>
      </c>
      <c r="C264" s="350"/>
      <c r="D264" s="362"/>
      <c r="E264" s="362"/>
      <c r="F264" s="362"/>
      <c r="G264" s="362"/>
      <c r="H264" s="362"/>
      <c r="I264" s="362"/>
      <c r="J264" s="362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350"/>
      <c r="AB264" s="350"/>
      <c r="AC264" s="350"/>
      <c r="AD264" s="350"/>
      <c r="AE264" s="350"/>
      <c r="AF264" s="350"/>
      <c r="AG264" s="350"/>
      <c r="AH264" s="350"/>
      <c r="AI264" s="350"/>
      <c r="AJ264" s="350"/>
      <c r="AK264" s="350"/>
      <c r="AL264" s="350"/>
      <c r="AM264" s="350"/>
      <c r="AN264" s="350"/>
      <c r="AO264" s="350"/>
      <c r="AP264" s="350"/>
      <c r="AQ264" s="350"/>
      <c r="AR264" s="350"/>
      <c r="AS264" s="350"/>
      <c r="AT264" s="350"/>
      <c r="AU264" s="350"/>
      <c r="AV264" s="350"/>
      <c r="AW264" s="350"/>
      <c r="AX264" s="350"/>
      <c r="AY264" s="350"/>
      <c r="AZ264" s="350"/>
      <c r="BA264" s="350"/>
      <c r="BB264" s="350"/>
      <c r="BC264" s="350"/>
      <c r="BD264" s="350"/>
      <c r="BE264" s="350"/>
      <c r="BF264" s="350"/>
      <c r="BG264" s="350"/>
      <c r="BH264" s="350"/>
      <c r="BI264" s="350"/>
      <c r="BJ264" s="350"/>
      <c r="BK264" s="350"/>
      <c r="BL264" s="350"/>
      <c r="BM264" s="350"/>
      <c r="BN264" s="350"/>
      <c r="BO264" s="350"/>
      <c r="BP264" s="350"/>
      <c r="BQ264" s="350"/>
      <c r="BR264" s="350"/>
      <c r="BS264" s="350"/>
      <c r="BT264" s="352"/>
    </row>
    <row r="265" spans="1:72" ht="19.5" customHeight="1" x14ac:dyDescent="0.2">
      <c r="A265" s="178" t="s">
        <v>508</v>
      </c>
      <c r="B265" s="364">
        <f>SUM(BG254:BQ254)</f>
        <v>0</v>
      </c>
      <c r="C265" s="102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  <c r="AA265" s="350"/>
      <c r="AB265" s="350"/>
      <c r="AC265" s="350"/>
      <c r="AD265" s="350"/>
      <c r="AE265" s="350"/>
      <c r="AF265" s="350"/>
      <c r="AG265" s="350"/>
      <c r="AH265" s="350"/>
      <c r="AI265" s="350"/>
      <c r="AJ265" s="350"/>
      <c r="AK265" s="350"/>
      <c r="AL265" s="350"/>
      <c r="AM265" s="350"/>
      <c r="AN265" s="350"/>
      <c r="AO265" s="350"/>
      <c r="AP265" s="350"/>
      <c r="AQ265" s="350"/>
      <c r="AR265" s="350"/>
      <c r="AS265" s="350"/>
      <c r="AT265" s="350"/>
      <c r="AU265" s="350"/>
      <c r="AV265" s="350"/>
      <c r="AW265" s="350"/>
      <c r="AX265" s="350"/>
      <c r="AY265" s="350"/>
      <c r="AZ265" s="350"/>
      <c r="BA265" s="350"/>
      <c r="BB265" s="350"/>
      <c r="BC265" s="350"/>
      <c r="BD265" s="350"/>
      <c r="BE265" s="350"/>
      <c r="BF265" s="350"/>
      <c r="BG265" s="350"/>
      <c r="BH265" s="350"/>
      <c r="BI265" s="350"/>
      <c r="BJ265" s="350"/>
      <c r="BK265" s="350"/>
      <c r="BL265" s="350"/>
      <c r="BM265" s="350"/>
      <c r="BN265" s="350"/>
      <c r="BO265" s="350"/>
      <c r="BP265" s="350"/>
      <c r="BQ265" s="350"/>
      <c r="BR265" s="350"/>
      <c r="BS265" s="350"/>
      <c r="BT265" s="352"/>
    </row>
    <row r="266" spans="1:72" ht="15.75" customHeight="1" x14ac:dyDescent="0.2">
      <c r="A266" s="178" t="s">
        <v>152</v>
      </c>
      <c r="B266" s="360">
        <f>SUM(B264:B265)</f>
        <v>71010159.5</v>
      </c>
      <c r="C266" s="102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  <c r="AA266" s="350"/>
      <c r="AB266" s="350"/>
      <c r="AC266" s="350"/>
      <c r="AD266" s="350"/>
      <c r="AE266" s="350"/>
      <c r="AF266" s="350"/>
      <c r="AG266" s="350"/>
      <c r="AH266" s="350"/>
      <c r="AI266" s="350"/>
      <c r="AJ266" s="350"/>
      <c r="AK266" s="350"/>
      <c r="AL266" s="350"/>
      <c r="AM266" s="350"/>
      <c r="AN266" s="350"/>
      <c r="AO266" s="350"/>
      <c r="AP266" s="350"/>
      <c r="AQ266" s="350"/>
      <c r="AR266" s="350"/>
      <c r="AS266" s="350"/>
      <c r="AT266" s="350"/>
      <c r="AU266" s="350"/>
      <c r="AV266" s="350"/>
      <c r="AW266" s="350"/>
      <c r="AX266" s="350"/>
      <c r="AY266" s="350"/>
      <c r="AZ266" s="350"/>
      <c r="BA266" s="350"/>
      <c r="BB266" s="350"/>
      <c r="BC266" s="350"/>
      <c r="BD266" s="350"/>
      <c r="BE266" s="350"/>
      <c r="BF266" s="350"/>
      <c r="BG266" s="350"/>
      <c r="BH266" s="350"/>
      <c r="BI266" s="350"/>
      <c r="BJ266" s="350"/>
      <c r="BK266" s="350"/>
      <c r="BL266" s="350"/>
      <c r="BM266" s="350"/>
      <c r="BN266" s="350"/>
      <c r="BO266" s="350"/>
      <c r="BP266" s="350"/>
      <c r="BQ266" s="350"/>
      <c r="BR266" s="350"/>
      <c r="BS266" s="350"/>
      <c r="BT266" s="352"/>
    </row>
    <row r="267" spans="1:72" ht="19.5" customHeight="1" x14ac:dyDescent="0.2">
      <c r="A267" s="353"/>
      <c r="B267" s="353"/>
      <c r="C267" s="102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  <c r="AA267" s="350"/>
      <c r="AB267" s="350"/>
      <c r="AC267" s="350"/>
      <c r="AD267" s="350"/>
      <c r="AE267" s="350"/>
      <c r="AF267" s="350"/>
      <c r="AG267" s="350"/>
      <c r="AH267" s="350"/>
      <c r="AI267" s="350"/>
      <c r="AJ267" s="350"/>
      <c r="AK267" s="350"/>
      <c r="AL267" s="350"/>
      <c r="AM267" s="350"/>
      <c r="AN267" s="350"/>
      <c r="AO267" s="350"/>
      <c r="AP267" s="350"/>
      <c r="AQ267" s="350"/>
      <c r="AR267" s="350"/>
      <c r="AS267" s="350"/>
      <c r="AT267" s="350"/>
      <c r="AU267" s="350"/>
      <c r="AV267" s="350"/>
      <c r="AW267" s="350"/>
      <c r="AX267" s="350"/>
      <c r="AY267" s="350"/>
      <c r="AZ267" s="350"/>
      <c r="BA267" s="350"/>
      <c r="BB267" s="350"/>
      <c r="BC267" s="350"/>
      <c r="BD267" s="350"/>
      <c r="BE267" s="350"/>
      <c r="BF267" s="350"/>
      <c r="BG267" s="350"/>
      <c r="BH267" s="350"/>
      <c r="BI267" s="350"/>
      <c r="BJ267" s="350"/>
      <c r="BK267" s="350"/>
      <c r="BL267" s="350"/>
      <c r="BM267" s="350"/>
      <c r="BN267" s="350"/>
      <c r="BO267" s="350"/>
      <c r="BP267" s="350"/>
      <c r="BQ267" s="350"/>
      <c r="BR267" s="350"/>
      <c r="BS267" s="350"/>
      <c r="BT267" s="352"/>
    </row>
    <row r="268" spans="1:72" ht="19.5" customHeight="1" x14ac:dyDescent="0.2">
      <c r="A268" s="353"/>
      <c r="B268" s="353"/>
      <c r="C268" s="102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  <c r="AA268" s="350"/>
      <c r="AB268" s="350"/>
      <c r="AC268" s="350"/>
      <c r="AD268" s="350"/>
      <c r="AE268" s="350"/>
      <c r="AF268" s="350"/>
      <c r="AG268" s="350"/>
      <c r="AH268" s="350"/>
      <c r="AI268" s="350"/>
      <c r="AJ268" s="350"/>
      <c r="AK268" s="350"/>
      <c r="AL268" s="350"/>
      <c r="AM268" s="350"/>
      <c r="AN268" s="350"/>
      <c r="AO268" s="350"/>
      <c r="AP268" s="350"/>
      <c r="AQ268" s="350"/>
      <c r="AR268" s="350"/>
      <c r="AS268" s="350"/>
      <c r="AT268" s="350"/>
      <c r="AU268" s="350"/>
      <c r="AV268" s="350"/>
      <c r="AW268" s="350"/>
      <c r="AX268" s="350"/>
      <c r="AY268" s="350"/>
      <c r="AZ268" s="350"/>
      <c r="BA268" s="350"/>
      <c r="BB268" s="350"/>
      <c r="BC268" s="350"/>
      <c r="BD268" s="350"/>
      <c r="BE268" s="350"/>
      <c r="BF268" s="350"/>
      <c r="BG268" s="350"/>
      <c r="BH268" s="350"/>
      <c r="BI268" s="350"/>
      <c r="BJ268" s="350"/>
      <c r="BK268" s="350"/>
      <c r="BL268" s="350"/>
      <c r="BM268" s="350"/>
      <c r="BN268" s="350"/>
      <c r="BO268" s="350"/>
      <c r="BP268" s="350"/>
      <c r="BQ268" s="350"/>
      <c r="BR268" s="350"/>
      <c r="BS268" s="350"/>
      <c r="BT268" s="352"/>
    </row>
    <row r="269" spans="1:72" ht="19.5" customHeight="1" x14ac:dyDescent="0.2">
      <c r="A269" s="353"/>
      <c r="B269" s="353"/>
      <c r="C269" s="102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  <c r="AA269" s="350"/>
      <c r="AB269" s="350"/>
      <c r="AC269" s="350"/>
      <c r="AD269" s="350"/>
      <c r="AE269" s="350"/>
      <c r="AF269" s="350"/>
      <c r="AG269" s="350"/>
      <c r="AH269" s="350"/>
      <c r="AI269" s="350"/>
      <c r="AJ269" s="350"/>
      <c r="AK269" s="350"/>
      <c r="AL269" s="350"/>
      <c r="AM269" s="350"/>
      <c r="AN269" s="350"/>
      <c r="AO269" s="350"/>
      <c r="AP269" s="350"/>
      <c r="AQ269" s="350"/>
      <c r="AR269" s="350"/>
      <c r="AS269" s="350"/>
      <c r="AT269" s="350"/>
      <c r="AU269" s="350"/>
      <c r="AV269" s="350"/>
      <c r="AW269" s="350"/>
      <c r="AX269" s="350"/>
      <c r="AY269" s="350"/>
      <c r="AZ269" s="350"/>
      <c r="BA269" s="350"/>
      <c r="BB269" s="350"/>
      <c r="BC269" s="350"/>
      <c r="BD269" s="350"/>
      <c r="BE269" s="350"/>
      <c r="BF269" s="350"/>
      <c r="BG269" s="350"/>
      <c r="BH269" s="350"/>
      <c r="BI269" s="350"/>
      <c r="BJ269" s="350"/>
      <c r="BK269" s="350"/>
      <c r="BL269" s="350"/>
      <c r="BM269" s="350"/>
      <c r="BN269" s="350"/>
      <c r="BO269" s="350"/>
      <c r="BP269" s="350"/>
      <c r="BQ269" s="350"/>
      <c r="BR269" s="350"/>
      <c r="BS269" s="350"/>
      <c r="BT269" s="352"/>
    </row>
    <row r="270" spans="1:72" ht="19.5" customHeight="1" x14ac:dyDescent="0.2">
      <c r="A270" s="353"/>
      <c r="B270" s="353"/>
      <c r="C270" s="102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  <c r="AA270" s="350"/>
      <c r="AB270" s="350"/>
      <c r="AC270" s="350"/>
      <c r="AD270" s="350"/>
      <c r="AE270" s="350"/>
      <c r="AF270" s="350"/>
      <c r="AG270" s="350"/>
      <c r="AH270" s="350"/>
      <c r="AI270" s="350"/>
      <c r="AJ270" s="350"/>
      <c r="AK270" s="350"/>
      <c r="AL270" s="350"/>
      <c r="AM270" s="350"/>
      <c r="AN270" s="350"/>
      <c r="AO270" s="350"/>
      <c r="AP270" s="350"/>
      <c r="AQ270" s="350"/>
      <c r="AR270" s="350"/>
      <c r="AS270" s="350"/>
      <c r="AT270" s="350"/>
      <c r="AU270" s="350"/>
      <c r="AV270" s="350"/>
      <c r="AW270" s="350"/>
      <c r="AX270" s="350"/>
      <c r="AY270" s="350"/>
      <c r="AZ270" s="350"/>
      <c r="BA270" s="350"/>
      <c r="BB270" s="350"/>
      <c r="BC270" s="350"/>
      <c r="BD270" s="350"/>
      <c r="BE270" s="350"/>
      <c r="BF270" s="350"/>
      <c r="BG270" s="350"/>
      <c r="BH270" s="350"/>
      <c r="BI270" s="350"/>
      <c r="BJ270" s="350"/>
      <c r="BK270" s="350"/>
      <c r="BL270" s="350"/>
      <c r="BM270" s="350"/>
      <c r="BN270" s="350"/>
      <c r="BO270" s="350"/>
      <c r="BP270" s="350"/>
      <c r="BQ270" s="350"/>
      <c r="BR270" s="350"/>
      <c r="BS270" s="350"/>
      <c r="BT270" s="352"/>
    </row>
    <row r="271" spans="1:72" ht="19.5" customHeight="1" x14ac:dyDescent="0.2">
      <c r="A271" s="353"/>
      <c r="B271" s="353"/>
      <c r="C271" s="102"/>
      <c r="D271" s="350"/>
      <c r="E271" s="350"/>
      <c r="F271" s="350"/>
      <c r="G271" s="426" t="s">
        <v>509</v>
      </c>
      <c r="H271" s="418"/>
      <c r="I271" s="418"/>
      <c r="J271" s="418"/>
      <c r="K271" s="418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  <c r="AA271" s="350"/>
      <c r="AB271" s="350"/>
      <c r="AC271" s="350"/>
      <c r="AD271" s="350"/>
      <c r="AE271" s="350"/>
      <c r="AF271" s="350"/>
      <c r="AG271" s="350"/>
      <c r="AH271" s="350"/>
      <c r="AI271" s="350"/>
      <c r="AJ271" s="350"/>
      <c r="AK271" s="350"/>
      <c r="AL271" s="350"/>
      <c r="AM271" s="350"/>
      <c r="AN271" s="350"/>
      <c r="AO271" s="350"/>
      <c r="AP271" s="350"/>
      <c r="AQ271" s="350"/>
      <c r="AR271" s="350"/>
      <c r="AS271" s="350"/>
      <c r="AT271" s="350"/>
      <c r="AU271" s="350"/>
      <c r="AV271" s="350"/>
      <c r="AW271" s="350"/>
      <c r="AX271" s="350"/>
      <c r="AY271" s="350"/>
      <c r="AZ271" s="350"/>
      <c r="BA271" s="350"/>
      <c r="BB271" s="350"/>
      <c r="BC271" s="350"/>
      <c r="BD271" s="350"/>
      <c r="BE271" s="350"/>
      <c r="BF271" s="350"/>
      <c r="BG271" s="350"/>
      <c r="BH271" s="350"/>
      <c r="BI271" s="350"/>
      <c r="BJ271" s="350"/>
      <c r="BK271" s="350"/>
      <c r="BL271" s="350"/>
      <c r="BM271" s="350"/>
      <c r="BN271" s="350"/>
      <c r="BO271" s="350"/>
      <c r="BP271" s="350"/>
      <c r="BQ271" s="350"/>
      <c r="BR271" s="350"/>
      <c r="BS271" s="350"/>
      <c r="BT271" s="352"/>
    </row>
    <row r="272" spans="1:72" ht="15.75" customHeight="1" x14ac:dyDescent="0.2">
      <c r="A272" s="353"/>
      <c r="B272" s="353"/>
      <c r="C272" s="366" t="s">
        <v>178</v>
      </c>
      <c r="D272" s="365" t="s">
        <v>179</v>
      </c>
      <c r="E272" s="365" t="s">
        <v>164</v>
      </c>
      <c r="F272" s="350"/>
      <c r="G272" s="350" t="s">
        <v>510</v>
      </c>
      <c r="H272" s="350" t="s">
        <v>511</v>
      </c>
      <c r="I272" s="367" t="s">
        <v>512</v>
      </c>
      <c r="J272" s="350"/>
      <c r="K272" s="368" t="s">
        <v>65</v>
      </c>
      <c r="L272" s="351" t="s">
        <v>513</v>
      </c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  <c r="AA272" s="350"/>
      <c r="AB272" s="350"/>
      <c r="AC272" s="350"/>
      <c r="AD272" s="350"/>
      <c r="AE272" s="350"/>
      <c r="AF272" s="350"/>
      <c r="AG272" s="350"/>
      <c r="AH272" s="350"/>
      <c r="AI272" s="350"/>
      <c r="AJ272" s="350"/>
      <c r="AK272" s="350"/>
      <c r="AL272" s="350"/>
      <c r="AM272" s="350"/>
      <c r="AN272" s="350"/>
      <c r="AO272" s="350"/>
      <c r="AP272" s="350"/>
      <c r="AQ272" s="350"/>
      <c r="AR272" s="350"/>
      <c r="AS272" s="350"/>
      <c r="AT272" s="350"/>
      <c r="AU272" s="350"/>
      <c r="AV272" s="350"/>
      <c r="AW272" s="350"/>
      <c r="AX272" s="350"/>
      <c r="AY272" s="350"/>
      <c r="AZ272" s="350"/>
      <c r="BA272" s="350"/>
      <c r="BB272" s="350"/>
      <c r="BC272" s="350"/>
      <c r="BD272" s="350"/>
      <c r="BE272" s="350"/>
      <c r="BF272" s="350"/>
      <c r="BG272" s="350"/>
      <c r="BH272" s="350"/>
      <c r="BI272" s="350"/>
      <c r="BJ272" s="350"/>
      <c r="BK272" s="350"/>
      <c r="BL272" s="350"/>
      <c r="BM272" s="350"/>
      <c r="BN272" s="350"/>
      <c r="BO272" s="350"/>
      <c r="BP272" s="350"/>
      <c r="BQ272" s="350"/>
      <c r="BR272" s="350"/>
      <c r="BS272" s="350"/>
      <c r="BT272" s="352"/>
    </row>
    <row r="273" spans="1:72" ht="19.5" customHeight="1" x14ac:dyDescent="0.2">
      <c r="A273" s="333" t="s">
        <v>514</v>
      </c>
      <c r="B273" s="270" t="s">
        <v>448</v>
      </c>
      <c r="C273" s="369">
        <f>BF18+BF19+BF21+BF31+BF40+BF49+BF59+BF68+BF77+BF86+BF95+BF96+BF97+BF98+BF107+BF116+BF125+BF134+BF143+BF152+BF161+BF170+BF171+BF173+BF174+BF175+BF184+BF194+BF203+BF204+BF205+BF206+BF207+BF216+BF225+BF235+BF244</f>
        <v>54660567</v>
      </c>
      <c r="D273" s="370"/>
      <c r="E273" s="370">
        <f>SUM(C273:D273)</f>
        <v>54660567</v>
      </c>
      <c r="F273" s="350"/>
      <c r="G273" s="350"/>
      <c r="H273" s="350"/>
      <c r="I273" s="350"/>
      <c r="J273" s="350"/>
      <c r="K273" s="368">
        <f t="shared" ref="K273:K277" si="25">SUM(E273:J273)</f>
        <v>54660567</v>
      </c>
      <c r="L273" s="350">
        <f>K273</f>
        <v>54660567</v>
      </c>
      <c r="M273" s="350"/>
      <c r="N273" s="350"/>
      <c r="O273" s="350"/>
      <c r="P273" s="350"/>
      <c r="Q273" s="350"/>
      <c r="R273" s="350"/>
      <c r="S273" s="350"/>
      <c r="T273" s="350"/>
      <c r="U273" s="350"/>
      <c r="V273" s="350"/>
      <c r="W273" s="350"/>
      <c r="X273" s="350"/>
      <c r="Y273" s="350"/>
      <c r="Z273" s="350"/>
      <c r="AA273" s="350"/>
      <c r="AB273" s="350"/>
      <c r="AC273" s="350"/>
      <c r="AD273" s="350"/>
      <c r="AE273" s="350"/>
      <c r="AF273" s="350"/>
      <c r="AG273" s="350"/>
      <c r="AH273" s="350"/>
      <c r="AI273" s="350"/>
      <c r="AJ273" s="350"/>
      <c r="AK273" s="350"/>
      <c r="AL273" s="350"/>
      <c r="AM273" s="350"/>
      <c r="AN273" s="350"/>
      <c r="AO273" s="350"/>
      <c r="AP273" s="350"/>
      <c r="AQ273" s="350"/>
      <c r="AR273" s="350"/>
      <c r="AS273" s="350"/>
      <c r="AT273" s="350"/>
      <c r="AU273" s="350"/>
      <c r="AV273" s="350"/>
      <c r="AW273" s="350"/>
      <c r="AX273" s="350"/>
      <c r="AY273" s="350"/>
      <c r="AZ273" s="350"/>
      <c r="BA273" s="350"/>
      <c r="BB273" s="350"/>
      <c r="BC273" s="350"/>
      <c r="BD273" s="350"/>
      <c r="BE273" s="350"/>
      <c r="BF273" s="350"/>
      <c r="BG273" s="350"/>
      <c r="BH273" s="350"/>
      <c r="BI273" s="350"/>
      <c r="BJ273" s="350"/>
      <c r="BK273" s="350"/>
      <c r="BL273" s="350"/>
      <c r="BM273" s="350"/>
      <c r="BN273" s="350"/>
      <c r="BO273" s="350"/>
      <c r="BP273" s="350"/>
      <c r="BQ273" s="350"/>
      <c r="BR273" s="350"/>
      <c r="BS273" s="350"/>
      <c r="BT273" s="352"/>
    </row>
    <row r="274" spans="1:72" ht="19.5" customHeight="1" x14ac:dyDescent="0.2">
      <c r="A274" s="208" t="s">
        <v>515</v>
      </c>
      <c r="B274" s="209" t="s">
        <v>354</v>
      </c>
      <c r="C274" s="371">
        <f t="shared" ref="C274:C275" si="26">BF22+BF32+BF41+BF51+BF60+BF69+BF78+BF87+BF99+BF108+BF117+BF135+BF144+BF162+BF176+BF185+BF195+BF217+BF236+BF245</f>
        <v>5336375</v>
      </c>
      <c r="D274" s="211">
        <f t="shared" ref="D274:D281" si="27">BR22+BR32+BR41+BR51+BR60+BR69+BR78+BR87+BR99+BR108+BR117+BR135+BR144+BR162+BR176+BR185+BR73+BR217+BR236+BR245</f>
        <v>0</v>
      </c>
      <c r="E274" s="211">
        <f t="shared" ref="E274:E282" si="28">C274+D274</f>
        <v>5336375</v>
      </c>
      <c r="F274" s="350"/>
      <c r="G274" s="350"/>
      <c r="H274" s="350"/>
      <c r="I274" s="350"/>
      <c r="J274" s="350"/>
      <c r="K274" s="368">
        <f t="shared" si="25"/>
        <v>5336375</v>
      </c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  <c r="AA274" s="350"/>
      <c r="AB274" s="350"/>
      <c r="AC274" s="350"/>
      <c r="AD274" s="350"/>
      <c r="AE274" s="350"/>
      <c r="AF274" s="350"/>
      <c r="AG274" s="350"/>
      <c r="AH274" s="350"/>
      <c r="AI274" s="350"/>
      <c r="AJ274" s="350"/>
      <c r="AK274" s="350"/>
      <c r="AL274" s="350"/>
      <c r="AM274" s="350"/>
      <c r="AN274" s="350"/>
      <c r="AO274" s="350"/>
      <c r="AP274" s="350"/>
      <c r="AQ274" s="350"/>
      <c r="AR274" s="350"/>
      <c r="AS274" s="350"/>
      <c r="AT274" s="350"/>
      <c r="AU274" s="350"/>
      <c r="AV274" s="350"/>
      <c r="AW274" s="350"/>
      <c r="AX274" s="350"/>
      <c r="AY274" s="350"/>
      <c r="AZ274" s="350"/>
      <c r="BA274" s="350"/>
      <c r="BB274" s="350"/>
      <c r="BC274" s="350"/>
      <c r="BD274" s="350"/>
      <c r="BE274" s="350"/>
      <c r="BF274" s="350"/>
      <c r="BG274" s="350"/>
      <c r="BH274" s="350"/>
      <c r="BI274" s="350"/>
      <c r="BJ274" s="350"/>
      <c r="BK274" s="350"/>
      <c r="BL274" s="350"/>
      <c r="BM274" s="350"/>
      <c r="BN274" s="350"/>
      <c r="BO274" s="350"/>
      <c r="BP274" s="350"/>
      <c r="BQ274" s="350"/>
      <c r="BR274" s="350"/>
      <c r="BS274" s="350"/>
      <c r="BT274" s="352"/>
    </row>
    <row r="275" spans="1:72" ht="19.5" customHeight="1" x14ac:dyDescent="0.2">
      <c r="A275" s="213" t="s">
        <v>516</v>
      </c>
      <c r="B275" s="214" t="s">
        <v>376</v>
      </c>
      <c r="C275" s="372">
        <f t="shared" si="26"/>
        <v>752350</v>
      </c>
      <c r="D275" s="216">
        <f t="shared" si="27"/>
        <v>0</v>
      </c>
      <c r="E275" s="216">
        <f t="shared" si="28"/>
        <v>752350</v>
      </c>
      <c r="F275" s="350"/>
      <c r="G275" s="350">
        <v>1348156.8</v>
      </c>
      <c r="H275" s="350">
        <v>505558.8</v>
      </c>
      <c r="I275" s="350">
        <f>3200+1600</f>
        <v>4800</v>
      </c>
      <c r="J275" s="350"/>
      <c r="K275" s="368">
        <f t="shared" si="25"/>
        <v>2610865.5999999996</v>
      </c>
      <c r="L275" s="350">
        <v>3136915.6</v>
      </c>
      <c r="M275" s="350">
        <f>L275-K275</f>
        <v>526050.00000000047</v>
      </c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  <c r="AA275" s="350"/>
      <c r="AB275" s="350"/>
      <c r="AC275" s="350"/>
      <c r="AD275" s="350"/>
      <c r="AE275" s="350"/>
      <c r="AF275" s="350"/>
      <c r="AG275" s="350"/>
      <c r="AH275" s="350"/>
      <c r="AI275" s="350"/>
      <c r="AJ275" s="350"/>
      <c r="AK275" s="350"/>
      <c r="AL275" s="350"/>
      <c r="AM275" s="350"/>
      <c r="AN275" s="350"/>
      <c r="AO275" s="350"/>
      <c r="AP275" s="350"/>
      <c r="AQ275" s="350"/>
      <c r="AR275" s="350"/>
      <c r="AS275" s="350"/>
      <c r="AT275" s="350"/>
      <c r="AU275" s="350"/>
      <c r="AV275" s="350"/>
      <c r="AW275" s="350"/>
      <c r="AX275" s="350"/>
      <c r="AY275" s="350"/>
      <c r="AZ275" s="350"/>
      <c r="BA275" s="350"/>
      <c r="BB275" s="350"/>
      <c r="BC275" s="350"/>
      <c r="BD275" s="350"/>
      <c r="BE275" s="350"/>
      <c r="BF275" s="350"/>
      <c r="BG275" s="350"/>
      <c r="BH275" s="350"/>
      <c r="BI275" s="350"/>
      <c r="BJ275" s="350"/>
      <c r="BK275" s="350"/>
      <c r="BL275" s="350"/>
      <c r="BM275" s="350"/>
      <c r="BN275" s="350"/>
      <c r="BO275" s="350"/>
      <c r="BP275" s="350"/>
      <c r="BQ275" s="350"/>
      <c r="BR275" s="350"/>
      <c r="BS275" s="350"/>
      <c r="BT275" s="352"/>
    </row>
    <row r="276" spans="1:72" ht="19.5" customHeight="1" x14ac:dyDescent="0.2">
      <c r="A276" s="218" t="s">
        <v>517</v>
      </c>
      <c r="B276" s="219" t="s">
        <v>357</v>
      </c>
      <c r="C276" s="373">
        <f>BF24+BF34+BF43+BF53+BF62+BF71+BF80+BF89+BF101+BF110+BF119+BF137+BF146+BF164+BF178+BF187+BF219+BF238+BF247</f>
        <v>419352.5</v>
      </c>
      <c r="D276" s="221">
        <f t="shared" si="27"/>
        <v>0</v>
      </c>
      <c r="E276" s="221">
        <f t="shared" si="28"/>
        <v>419352.5</v>
      </c>
      <c r="F276" s="350"/>
      <c r="G276" s="350">
        <v>1140793.2</v>
      </c>
      <c r="H276" s="350">
        <v>1026806.4</v>
      </c>
      <c r="I276" s="350">
        <v>315600</v>
      </c>
      <c r="J276" s="350"/>
      <c r="K276" s="368">
        <f t="shared" si="25"/>
        <v>2902552.1</v>
      </c>
      <c r="L276" s="350">
        <v>3611082.1</v>
      </c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  <c r="AA276" s="350"/>
      <c r="AB276" s="350"/>
      <c r="AC276" s="350"/>
      <c r="AD276" s="350"/>
      <c r="AE276" s="350"/>
      <c r="AF276" s="350"/>
      <c r="AG276" s="350"/>
      <c r="AH276" s="350"/>
      <c r="AI276" s="350"/>
      <c r="AJ276" s="350"/>
      <c r="AK276" s="350"/>
      <c r="AL276" s="350"/>
      <c r="AM276" s="350"/>
      <c r="AN276" s="350"/>
      <c r="AO276" s="350"/>
      <c r="AP276" s="350"/>
      <c r="AQ276" s="350"/>
      <c r="AR276" s="350"/>
      <c r="AS276" s="350"/>
      <c r="AT276" s="350"/>
      <c r="AU276" s="350"/>
      <c r="AV276" s="350"/>
      <c r="AW276" s="350"/>
      <c r="AX276" s="350"/>
      <c r="AY276" s="350"/>
      <c r="AZ276" s="350"/>
      <c r="BA276" s="350"/>
      <c r="BB276" s="350"/>
      <c r="BC276" s="350"/>
      <c r="BD276" s="350"/>
      <c r="BE276" s="350"/>
      <c r="BF276" s="350"/>
      <c r="BG276" s="350"/>
      <c r="BH276" s="350"/>
      <c r="BI276" s="350"/>
      <c r="BJ276" s="350"/>
      <c r="BK276" s="350"/>
      <c r="BL276" s="350"/>
      <c r="BM276" s="350"/>
      <c r="BN276" s="350"/>
      <c r="BO276" s="350"/>
      <c r="BP276" s="350"/>
      <c r="BQ276" s="350"/>
      <c r="BR276" s="350"/>
      <c r="BS276" s="350"/>
      <c r="BT276" s="352"/>
    </row>
    <row r="277" spans="1:72" ht="19.5" customHeight="1" x14ac:dyDescent="0.2">
      <c r="A277" s="223" t="s">
        <v>518</v>
      </c>
      <c r="B277" s="224" t="s">
        <v>358</v>
      </c>
      <c r="C277" s="374">
        <f>BF25+BF35+BF44+BF54+BF63+BF72+BF81+BF90+BF102+BF111+BF120+BF129+BF138+BF147+BF165+BF179+BF188+BF198+BF220+BF229+BF239+BF248</f>
        <v>978330</v>
      </c>
      <c r="D277" s="226">
        <f t="shared" si="27"/>
        <v>0</v>
      </c>
      <c r="E277" s="226">
        <f t="shared" si="28"/>
        <v>978330</v>
      </c>
      <c r="F277" s="350"/>
      <c r="G277" s="350">
        <v>0</v>
      </c>
      <c r="H277" s="350">
        <v>0</v>
      </c>
      <c r="I277" s="350"/>
      <c r="J277" s="350"/>
      <c r="K277" s="368">
        <f t="shared" si="25"/>
        <v>978330</v>
      </c>
      <c r="L277" s="350">
        <v>1234300</v>
      </c>
      <c r="M277" s="350"/>
      <c r="N277" s="350"/>
      <c r="O277" s="350"/>
      <c r="P277" s="350"/>
      <c r="Q277" s="350"/>
      <c r="R277" s="350"/>
      <c r="S277" s="350"/>
      <c r="T277" s="350"/>
      <c r="U277" s="350"/>
      <c r="V277" s="350"/>
      <c r="W277" s="350"/>
      <c r="X277" s="350"/>
      <c r="Y277" s="350"/>
      <c r="Z277" s="350"/>
      <c r="AA277" s="350"/>
      <c r="AB277" s="350"/>
      <c r="AC277" s="350"/>
      <c r="AD277" s="350"/>
      <c r="AE277" s="350"/>
      <c r="AF277" s="350"/>
      <c r="AG277" s="350"/>
      <c r="AH277" s="350"/>
      <c r="AI277" s="350"/>
      <c r="AJ277" s="350"/>
      <c r="AK277" s="350"/>
      <c r="AL277" s="350"/>
      <c r="AM277" s="350"/>
      <c r="AN277" s="350"/>
      <c r="AO277" s="350"/>
      <c r="AP277" s="350"/>
      <c r="AQ277" s="350"/>
      <c r="AR277" s="350"/>
      <c r="AS277" s="350"/>
      <c r="AT277" s="350"/>
      <c r="AU277" s="350"/>
      <c r="AV277" s="350"/>
      <c r="AW277" s="350"/>
      <c r="AX277" s="350"/>
      <c r="AY277" s="350"/>
      <c r="AZ277" s="350"/>
      <c r="BA277" s="350"/>
      <c r="BB277" s="350"/>
      <c r="BC277" s="350"/>
      <c r="BD277" s="350"/>
      <c r="BE277" s="350"/>
      <c r="BF277" s="350"/>
      <c r="BG277" s="350"/>
      <c r="BH277" s="350"/>
      <c r="BI277" s="350"/>
      <c r="BJ277" s="350"/>
      <c r="BK277" s="350"/>
      <c r="BL277" s="350"/>
      <c r="BM277" s="350"/>
      <c r="BN277" s="350"/>
      <c r="BO277" s="350"/>
      <c r="BP277" s="350"/>
      <c r="BQ277" s="350"/>
      <c r="BR277" s="350"/>
      <c r="BS277" s="350"/>
      <c r="BT277" s="352"/>
    </row>
    <row r="278" spans="1:72" ht="19.5" customHeight="1" x14ac:dyDescent="0.2">
      <c r="A278" s="228" t="s">
        <v>519</v>
      </c>
      <c r="B278" s="229" t="s">
        <v>359</v>
      </c>
      <c r="C278" s="249">
        <f>BF26+BF36+BF45+BF55+BF64+BF73+BF82+BF91+BF103+BF112+BF121+BF139+BF148+BF166+BF180+BF189+BF221+BF230+BF240+BF249</f>
        <v>2560160</v>
      </c>
      <c r="D278" s="231">
        <f t="shared" si="27"/>
        <v>0</v>
      </c>
      <c r="E278" s="231">
        <f t="shared" si="28"/>
        <v>2560160</v>
      </c>
      <c r="F278" s="350">
        <v>2581050</v>
      </c>
      <c r="G278" s="350"/>
      <c r="H278" s="350"/>
      <c r="I278" s="350"/>
      <c r="J278" s="350"/>
      <c r="K278" s="368"/>
      <c r="L278" s="350">
        <v>2581050</v>
      </c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50"/>
      <c r="Z278" s="350"/>
      <c r="AA278" s="350"/>
      <c r="AB278" s="350"/>
      <c r="AC278" s="350"/>
      <c r="AD278" s="350"/>
      <c r="AE278" s="350"/>
      <c r="AF278" s="350"/>
      <c r="AG278" s="350"/>
      <c r="AH278" s="350"/>
      <c r="AI278" s="350"/>
      <c r="AJ278" s="350"/>
      <c r="AK278" s="350"/>
      <c r="AL278" s="350"/>
      <c r="AM278" s="350"/>
      <c r="AN278" s="350"/>
      <c r="AO278" s="350"/>
      <c r="AP278" s="350"/>
      <c r="AQ278" s="375"/>
      <c r="AR278" s="350"/>
      <c r="AS278" s="350"/>
      <c r="AT278" s="350"/>
      <c r="AU278" s="350"/>
      <c r="AV278" s="350"/>
      <c r="AW278" s="350"/>
      <c r="AX278" s="350"/>
      <c r="AY278" s="350"/>
      <c r="AZ278" s="350"/>
      <c r="BA278" s="350"/>
      <c r="BB278" s="350"/>
      <c r="BC278" s="350"/>
      <c r="BD278" s="350"/>
      <c r="BE278" s="350"/>
      <c r="BF278" s="350"/>
      <c r="BG278" s="350"/>
      <c r="BH278" s="350"/>
      <c r="BI278" s="350"/>
      <c r="BJ278" s="350"/>
      <c r="BK278" s="350"/>
      <c r="BL278" s="350"/>
      <c r="BM278" s="350"/>
      <c r="BN278" s="350"/>
      <c r="BO278" s="350"/>
      <c r="BP278" s="350"/>
      <c r="BQ278" s="350"/>
      <c r="BR278" s="350"/>
      <c r="BS278" s="350"/>
      <c r="BT278" s="352"/>
    </row>
    <row r="279" spans="1:72" ht="19.5" customHeight="1" x14ac:dyDescent="0.2">
      <c r="A279" s="233" t="s">
        <v>520</v>
      </c>
      <c r="B279" s="234" t="s">
        <v>381</v>
      </c>
      <c r="C279" s="376">
        <f t="shared" ref="C279:C280" si="29">BF27+BF37+BF46+BF56+BF65+BF74+BF83+BF92+BF104+BF113+BF122+BF140+BF149+BF167+BF181+BF190+BF78+BF222+BF241+BF250</f>
        <v>727775</v>
      </c>
      <c r="D279" s="236">
        <f t="shared" si="27"/>
        <v>0</v>
      </c>
      <c r="E279" s="236">
        <f t="shared" si="28"/>
        <v>727775</v>
      </c>
      <c r="F279" s="350">
        <v>721525</v>
      </c>
      <c r="G279" s="350"/>
      <c r="H279" s="350"/>
      <c r="I279" s="350"/>
      <c r="J279" s="350"/>
      <c r="K279" s="368"/>
      <c r="L279" s="350">
        <v>2093681.8</v>
      </c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  <c r="AA279" s="350"/>
      <c r="AB279" s="350"/>
      <c r="AC279" s="350"/>
      <c r="AD279" s="350"/>
      <c r="AE279" s="350"/>
      <c r="AF279" s="350"/>
      <c r="AG279" s="350"/>
      <c r="AH279" s="350"/>
      <c r="AI279" s="350"/>
      <c r="AJ279" s="350"/>
      <c r="AK279" s="350"/>
      <c r="AL279" s="350"/>
      <c r="AM279" s="350"/>
      <c r="AN279" s="350"/>
      <c r="AO279" s="350"/>
      <c r="AP279" s="350"/>
      <c r="AQ279" s="350"/>
      <c r="AR279" s="350"/>
      <c r="AS279" s="350"/>
      <c r="AT279" s="350"/>
      <c r="AU279" s="350"/>
      <c r="AV279" s="350"/>
      <c r="AW279" s="350"/>
      <c r="AX279" s="350"/>
      <c r="AY279" s="350"/>
      <c r="AZ279" s="350"/>
      <c r="BA279" s="350"/>
      <c r="BB279" s="350"/>
      <c r="BC279" s="350"/>
      <c r="BD279" s="350"/>
      <c r="BE279" s="350"/>
      <c r="BF279" s="350"/>
      <c r="BG279" s="350"/>
      <c r="BH279" s="350"/>
      <c r="BI279" s="350"/>
      <c r="BJ279" s="350"/>
      <c r="BK279" s="350"/>
      <c r="BL279" s="350"/>
      <c r="BM279" s="350"/>
      <c r="BN279" s="350"/>
      <c r="BO279" s="350"/>
      <c r="BP279" s="350"/>
      <c r="BQ279" s="350"/>
      <c r="BR279" s="350"/>
      <c r="BS279" s="350"/>
      <c r="BT279" s="352"/>
    </row>
    <row r="280" spans="1:72" ht="19.5" customHeight="1" x14ac:dyDescent="0.2">
      <c r="A280" s="238" t="s">
        <v>521</v>
      </c>
      <c r="B280" s="239" t="s">
        <v>363</v>
      </c>
      <c r="C280" s="377">
        <f t="shared" si="29"/>
        <v>654650</v>
      </c>
      <c r="D280" s="241">
        <f t="shared" si="27"/>
        <v>0</v>
      </c>
      <c r="E280" s="241">
        <f t="shared" si="28"/>
        <v>654650</v>
      </c>
      <c r="F280" s="350">
        <v>1011800</v>
      </c>
      <c r="G280" s="350">
        <f>F280-E280</f>
        <v>357150</v>
      </c>
      <c r="H280" s="350"/>
      <c r="I280" s="350"/>
      <c r="J280" s="350"/>
      <c r="K280" s="368"/>
      <c r="L280" s="350">
        <v>1111400</v>
      </c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  <c r="AA280" s="350"/>
      <c r="AB280" s="350"/>
      <c r="AC280" s="350"/>
      <c r="AD280" s="350"/>
      <c r="AE280" s="350"/>
      <c r="AF280" s="350"/>
      <c r="AG280" s="350"/>
      <c r="AH280" s="350"/>
      <c r="AI280" s="350"/>
      <c r="AJ280" s="350"/>
      <c r="AK280" s="350"/>
      <c r="AL280" s="350"/>
      <c r="AM280" s="350"/>
      <c r="AN280" s="350"/>
      <c r="AO280" s="350"/>
      <c r="AP280" s="350"/>
      <c r="AQ280" s="350"/>
      <c r="AR280" s="350"/>
      <c r="AS280" s="350"/>
      <c r="AT280" s="350"/>
      <c r="AU280" s="350"/>
      <c r="AV280" s="350"/>
      <c r="AW280" s="350"/>
      <c r="AX280" s="350"/>
      <c r="AY280" s="350"/>
      <c r="AZ280" s="350"/>
      <c r="BA280" s="350"/>
      <c r="BB280" s="350"/>
      <c r="BC280" s="350"/>
      <c r="BD280" s="350"/>
      <c r="BE280" s="350"/>
      <c r="BF280" s="350"/>
      <c r="BG280" s="350"/>
      <c r="BH280" s="350"/>
      <c r="BI280" s="350"/>
      <c r="BJ280" s="350"/>
      <c r="BK280" s="350"/>
      <c r="BL280" s="350"/>
      <c r="BM280" s="350"/>
      <c r="BN280" s="350"/>
      <c r="BO280" s="350"/>
      <c r="BP280" s="350"/>
      <c r="BQ280" s="350"/>
      <c r="BR280" s="350"/>
      <c r="BS280" s="350"/>
      <c r="BT280" s="352"/>
    </row>
    <row r="281" spans="1:72" ht="19.5" customHeight="1" x14ac:dyDescent="0.2">
      <c r="A281" s="243" t="s">
        <v>522</v>
      </c>
      <c r="B281" s="244" t="s">
        <v>365</v>
      </c>
      <c r="C281" s="378">
        <f>BS252+BS243+BS224+BS192+BS169+BS151+BS142+BS133+BS124+BS115+BS106+BS48</f>
        <v>2577150</v>
      </c>
      <c r="D281" s="246">
        <f t="shared" si="27"/>
        <v>0</v>
      </c>
      <c r="E281" s="246">
        <f t="shared" si="28"/>
        <v>2577150</v>
      </c>
      <c r="F281" s="350"/>
      <c r="G281" s="350"/>
      <c r="H281" s="350"/>
      <c r="I281" s="350"/>
      <c r="J281" s="350"/>
      <c r="K281" s="368"/>
      <c r="L281" s="350">
        <v>7678572.7999999998</v>
      </c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  <c r="AA281" s="350"/>
      <c r="AB281" s="350"/>
      <c r="AC281" s="350"/>
      <c r="AD281" s="350"/>
      <c r="AE281" s="350"/>
      <c r="AF281" s="350"/>
      <c r="AG281" s="350"/>
      <c r="AH281" s="350"/>
      <c r="AI281" s="350"/>
      <c r="AJ281" s="350"/>
      <c r="AK281" s="350"/>
      <c r="AL281" s="350"/>
      <c r="AM281" s="350"/>
      <c r="AN281" s="350"/>
      <c r="AO281" s="350"/>
      <c r="AP281" s="350"/>
      <c r="AQ281" s="350"/>
      <c r="AR281" s="350"/>
      <c r="AS281" s="350"/>
      <c r="AT281" s="350"/>
      <c r="AU281" s="350"/>
      <c r="AV281" s="350"/>
      <c r="AW281" s="350"/>
      <c r="AX281" s="350"/>
      <c r="AY281" s="350"/>
      <c r="AZ281" s="350"/>
      <c r="BA281" s="350"/>
      <c r="BB281" s="350"/>
      <c r="BC281" s="350"/>
      <c r="BD281" s="350"/>
      <c r="BE281" s="350"/>
      <c r="BF281" s="350"/>
      <c r="BG281" s="350"/>
      <c r="BH281" s="350"/>
      <c r="BI281" s="350"/>
      <c r="BJ281" s="350"/>
      <c r="BK281" s="350"/>
      <c r="BL281" s="350"/>
      <c r="BM281" s="350"/>
      <c r="BN281" s="350"/>
      <c r="BO281" s="350"/>
      <c r="BP281" s="350"/>
      <c r="BQ281" s="350"/>
      <c r="BR281" s="350"/>
      <c r="BS281" s="350"/>
      <c r="BT281" s="352"/>
    </row>
    <row r="282" spans="1:72" ht="19.5" customHeight="1" x14ac:dyDescent="0.2">
      <c r="A282" s="353"/>
      <c r="B282" s="353"/>
      <c r="C282" s="379">
        <f t="shared" ref="C282:D282" si="30">SUM(C273:C281)</f>
        <v>68666709.5</v>
      </c>
      <c r="D282" s="380">
        <f t="shared" si="30"/>
        <v>0</v>
      </c>
      <c r="E282" s="381">
        <f t="shared" si="28"/>
        <v>68666709.5</v>
      </c>
      <c r="F282" s="350"/>
      <c r="G282" s="350"/>
      <c r="H282" s="350"/>
      <c r="I282" s="350"/>
      <c r="J282" s="350"/>
      <c r="K282" s="351">
        <f t="shared" ref="K282:L282" si="31">SUM(K273:K281)</f>
        <v>66488689.700000003</v>
      </c>
      <c r="L282" s="351">
        <f t="shared" si="31"/>
        <v>76107569.299999997</v>
      </c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  <c r="AA282" s="350"/>
      <c r="AB282" s="350"/>
      <c r="AC282" s="350"/>
      <c r="AD282" s="350"/>
      <c r="AE282" s="350"/>
      <c r="AF282" s="350"/>
      <c r="AG282" s="350"/>
      <c r="AH282" s="350"/>
      <c r="AI282" s="350"/>
      <c r="AJ282" s="350"/>
      <c r="AK282" s="350"/>
      <c r="AL282" s="350"/>
      <c r="AM282" s="350"/>
      <c r="AN282" s="350"/>
      <c r="AO282" s="350"/>
      <c r="AP282" s="350"/>
      <c r="AQ282" s="350"/>
      <c r="AR282" s="350"/>
      <c r="AS282" s="350"/>
      <c r="AT282" s="350"/>
      <c r="AU282" s="350"/>
      <c r="AV282" s="350"/>
      <c r="AW282" s="350"/>
      <c r="AX282" s="350"/>
      <c r="AY282" s="350"/>
      <c r="AZ282" s="350"/>
      <c r="BA282" s="350"/>
      <c r="BB282" s="350"/>
      <c r="BC282" s="350"/>
      <c r="BD282" s="350"/>
      <c r="BE282" s="350"/>
      <c r="BF282" s="350"/>
      <c r="BG282" s="350"/>
      <c r="BH282" s="350"/>
      <c r="BI282" s="350"/>
      <c r="BJ282" s="350"/>
      <c r="BK282" s="350"/>
      <c r="BL282" s="350"/>
      <c r="BM282" s="350"/>
      <c r="BN282" s="350"/>
      <c r="BO282" s="350"/>
      <c r="BP282" s="350"/>
      <c r="BQ282" s="350"/>
      <c r="BR282" s="350"/>
      <c r="BS282" s="350"/>
      <c r="BT282" s="352"/>
    </row>
    <row r="283" spans="1:72" ht="19.5" customHeight="1" x14ac:dyDescent="0.2">
      <c r="A283" s="353"/>
      <c r="B283" s="382"/>
      <c r="C283" s="102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50"/>
      <c r="Z283" s="350"/>
      <c r="AA283" s="350"/>
      <c r="AB283" s="350"/>
      <c r="AC283" s="350"/>
      <c r="AD283" s="350"/>
      <c r="AE283" s="350"/>
      <c r="AF283" s="350"/>
      <c r="AG283" s="350"/>
      <c r="AH283" s="350"/>
      <c r="AI283" s="350"/>
      <c r="AJ283" s="350"/>
      <c r="AK283" s="350"/>
      <c r="AL283" s="350"/>
      <c r="AM283" s="350"/>
      <c r="AN283" s="350"/>
      <c r="AO283" s="350"/>
      <c r="AP283" s="350"/>
      <c r="AQ283" s="350"/>
      <c r="AR283" s="350"/>
      <c r="AS283" s="350"/>
      <c r="AT283" s="350"/>
      <c r="AU283" s="350"/>
      <c r="AV283" s="350"/>
      <c r="AW283" s="350"/>
      <c r="AX283" s="350"/>
      <c r="AY283" s="350"/>
      <c r="AZ283" s="350"/>
      <c r="BA283" s="350"/>
      <c r="BB283" s="350"/>
      <c r="BC283" s="350"/>
      <c r="BD283" s="350"/>
      <c r="BE283" s="350"/>
      <c r="BF283" s="350"/>
      <c r="BG283" s="350"/>
      <c r="BH283" s="350"/>
      <c r="BI283" s="350"/>
      <c r="BJ283" s="350"/>
      <c r="BK283" s="350"/>
      <c r="BL283" s="350"/>
      <c r="BM283" s="350"/>
      <c r="BN283" s="350"/>
      <c r="BO283" s="350"/>
      <c r="BP283" s="350"/>
      <c r="BQ283" s="350"/>
      <c r="BR283" s="350"/>
      <c r="BS283" s="350"/>
      <c r="BT283" s="352"/>
    </row>
    <row r="284" spans="1:72" ht="19.5" customHeight="1" x14ac:dyDescent="0.2">
      <c r="A284" s="353"/>
      <c r="B284" s="382" t="s">
        <v>523</v>
      </c>
      <c r="C284" s="350">
        <f>BF254</f>
        <v>71010159.5</v>
      </c>
      <c r="D284" s="350">
        <f t="shared" ref="D284:E284" si="32">BR254</f>
        <v>0</v>
      </c>
      <c r="E284" s="350">
        <f t="shared" si="32"/>
        <v>71010159.5</v>
      </c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50"/>
      <c r="Z284" s="350"/>
      <c r="AA284" s="350"/>
      <c r="AB284" s="350"/>
      <c r="AC284" s="350"/>
      <c r="AD284" s="350"/>
      <c r="AE284" s="350"/>
      <c r="AF284" s="350"/>
      <c r="AG284" s="350"/>
      <c r="AH284" s="350"/>
      <c r="AI284" s="350"/>
      <c r="AJ284" s="350"/>
      <c r="AK284" s="350"/>
      <c r="AL284" s="350"/>
      <c r="AM284" s="350"/>
      <c r="AN284" s="350"/>
      <c r="AO284" s="350"/>
      <c r="AP284" s="350"/>
      <c r="AQ284" s="350"/>
      <c r="AR284" s="350"/>
      <c r="AS284" s="350"/>
      <c r="AT284" s="350"/>
      <c r="AU284" s="350"/>
      <c r="AV284" s="350"/>
      <c r="AW284" s="350"/>
      <c r="AX284" s="350"/>
      <c r="AY284" s="350"/>
      <c r="AZ284" s="350"/>
      <c r="BA284" s="350"/>
      <c r="BB284" s="350"/>
      <c r="BC284" s="350"/>
      <c r="BD284" s="350"/>
      <c r="BE284" s="350"/>
      <c r="BF284" s="350"/>
      <c r="BG284" s="350"/>
      <c r="BH284" s="350"/>
      <c r="BI284" s="350"/>
      <c r="BJ284" s="350"/>
      <c r="BK284" s="350"/>
      <c r="BL284" s="350"/>
      <c r="BM284" s="350"/>
      <c r="BN284" s="350"/>
      <c r="BO284" s="350"/>
      <c r="BP284" s="350"/>
      <c r="BQ284" s="350"/>
      <c r="BR284" s="350"/>
      <c r="BS284" s="350"/>
      <c r="BT284" s="352"/>
    </row>
    <row r="285" spans="1:72" ht="19.5" customHeight="1" x14ac:dyDescent="0.2">
      <c r="A285" s="353"/>
      <c r="B285" s="383" t="s">
        <v>524</v>
      </c>
      <c r="C285" s="384">
        <f>C282-C284</f>
        <v>-2343450</v>
      </c>
      <c r="D285" s="385">
        <f t="shared" ref="D285:E285" si="33">D284-D282</f>
        <v>0</v>
      </c>
      <c r="E285" s="385">
        <f t="shared" si="33"/>
        <v>2343450</v>
      </c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  <c r="AA285" s="350"/>
      <c r="AB285" s="350"/>
      <c r="AC285" s="350"/>
      <c r="AD285" s="350"/>
      <c r="AE285" s="350"/>
      <c r="AF285" s="350"/>
      <c r="AG285" s="350"/>
      <c r="AH285" s="350"/>
      <c r="AI285" s="350"/>
      <c r="AJ285" s="350"/>
      <c r="AK285" s="350"/>
      <c r="AL285" s="350"/>
      <c r="AM285" s="350"/>
      <c r="AN285" s="350"/>
      <c r="AO285" s="350"/>
      <c r="AP285" s="350"/>
      <c r="AQ285" s="350"/>
      <c r="AR285" s="350"/>
      <c r="AS285" s="350"/>
      <c r="AT285" s="350"/>
      <c r="AU285" s="350"/>
      <c r="AV285" s="350"/>
      <c r="AW285" s="350"/>
      <c r="AX285" s="350"/>
      <c r="AY285" s="350"/>
      <c r="AZ285" s="350"/>
      <c r="BA285" s="350"/>
      <c r="BB285" s="350"/>
      <c r="BC285" s="350"/>
      <c r="BD285" s="350"/>
      <c r="BE285" s="350"/>
      <c r="BF285" s="350"/>
      <c r="BG285" s="350"/>
      <c r="BH285" s="350"/>
      <c r="BI285" s="350"/>
      <c r="BJ285" s="350"/>
      <c r="BK285" s="350"/>
      <c r="BL285" s="350"/>
      <c r="BM285" s="350"/>
      <c r="BN285" s="350"/>
      <c r="BO285" s="350"/>
      <c r="BP285" s="350"/>
      <c r="BQ285" s="350"/>
      <c r="BR285" s="350"/>
      <c r="BS285" s="350"/>
      <c r="BT285" s="352"/>
    </row>
    <row r="286" spans="1:72" ht="19.5" customHeight="1" x14ac:dyDescent="0.2">
      <c r="A286" s="353"/>
      <c r="B286" s="353"/>
      <c r="C286" s="102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  <c r="AA286" s="350"/>
      <c r="AB286" s="350"/>
      <c r="AC286" s="350"/>
      <c r="AD286" s="350"/>
      <c r="AE286" s="350"/>
      <c r="AF286" s="350"/>
      <c r="AG286" s="350"/>
      <c r="AH286" s="350"/>
      <c r="AI286" s="350"/>
      <c r="AJ286" s="350"/>
      <c r="AK286" s="350"/>
      <c r="AL286" s="350"/>
      <c r="AM286" s="350"/>
      <c r="AN286" s="350"/>
      <c r="AO286" s="350"/>
      <c r="AP286" s="350"/>
      <c r="AQ286" s="350"/>
      <c r="AR286" s="350"/>
      <c r="AS286" s="350"/>
      <c r="AT286" s="350"/>
      <c r="AU286" s="350"/>
      <c r="AV286" s="350"/>
      <c r="AW286" s="350"/>
      <c r="AX286" s="350"/>
      <c r="AY286" s="350"/>
      <c r="AZ286" s="350"/>
      <c r="BA286" s="350"/>
      <c r="BB286" s="350"/>
      <c r="BC286" s="350"/>
      <c r="BD286" s="350"/>
      <c r="BE286" s="350"/>
      <c r="BF286" s="350"/>
      <c r="BG286" s="350"/>
      <c r="BH286" s="350"/>
      <c r="BI286" s="350"/>
      <c r="BJ286" s="350"/>
      <c r="BK286" s="350"/>
      <c r="BL286" s="350"/>
      <c r="BM286" s="350"/>
      <c r="BN286" s="350"/>
      <c r="BO286" s="350"/>
      <c r="BP286" s="350"/>
      <c r="BQ286" s="350"/>
      <c r="BR286" s="350"/>
      <c r="BS286" s="350"/>
      <c r="BT286" s="352"/>
    </row>
    <row r="287" spans="1:72" ht="19.5" customHeight="1" x14ac:dyDescent="0.2">
      <c r="A287" s="353"/>
      <c r="B287" s="353"/>
      <c r="C287" s="102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50"/>
      <c r="Z287" s="350"/>
      <c r="AA287" s="350"/>
      <c r="AB287" s="350"/>
      <c r="AC287" s="350"/>
      <c r="AD287" s="350"/>
      <c r="AE287" s="350"/>
      <c r="AF287" s="350"/>
      <c r="AG287" s="350"/>
      <c r="AH287" s="350"/>
      <c r="AI287" s="350"/>
      <c r="AJ287" s="350"/>
      <c r="AK287" s="350"/>
      <c r="AL287" s="350"/>
      <c r="AM287" s="350"/>
      <c r="AN287" s="350"/>
      <c r="AO287" s="350"/>
      <c r="AP287" s="350"/>
      <c r="AQ287" s="350"/>
      <c r="AR287" s="350"/>
      <c r="AS287" s="350"/>
      <c r="AT287" s="350"/>
      <c r="AU287" s="350"/>
      <c r="AV287" s="350"/>
      <c r="AW287" s="350"/>
      <c r="AX287" s="350"/>
      <c r="AY287" s="350"/>
      <c r="AZ287" s="350"/>
      <c r="BA287" s="350"/>
      <c r="BB287" s="350"/>
      <c r="BC287" s="350"/>
      <c r="BD287" s="350"/>
      <c r="BE287" s="350"/>
      <c r="BF287" s="350"/>
      <c r="BG287" s="350"/>
      <c r="BH287" s="350"/>
      <c r="BI287" s="350"/>
      <c r="BJ287" s="350"/>
      <c r="BK287" s="350"/>
      <c r="BL287" s="350"/>
      <c r="BM287" s="350"/>
      <c r="BN287" s="350"/>
      <c r="BO287" s="350"/>
      <c r="BP287" s="350"/>
      <c r="BQ287" s="350"/>
      <c r="BR287" s="350"/>
      <c r="BS287" s="350"/>
      <c r="BT287" s="352"/>
    </row>
    <row r="288" spans="1:72" ht="19.5" customHeight="1" x14ac:dyDescent="0.2">
      <c r="A288" s="353"/>
      <c r="B288" s="353"/>
      <c r="C288" s="102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  <c r="AA288" s="350"/>
      <c r="AB288" s="350"/>
      <c r="AC288" s="350"/>
      <c r="AD288" s="350"/>
      <c r="AE288" s="350"/>
      <c r="AF288" s="350"/>
      <c r="AG288" s="350"/>
      <c r="AH288" s="350"/>
      <c r="AI288" s="350"/>
      <c r="AJ288" s="350"/>
      <c r="AK288" s="350"/>
      <c r="AL288" s="350"/>
      <c r="AM288" s="350"/>
      <c r="AN288" s="350"/>
      <c r="AO288" s="350"/>
      <c r="AP288" s="350"/>
      <c r="AQ288" s="350"/>
      <c r="AR288" s="350"/>
      <c r="AS288" s="350"/>
      <c r="AT288" s="350"/>
      <c r="AU288" s="350"/>
      <c r="AV288" s="350"/>
      <c r="AW288" s="350"/>
      <c r="AX288" s="350"/>
      <c r="AY288" s="350"/>
      <c r="AZ288" s="350"/>
      <c r="BA288" s="350"/>
      <c r="BB288" s="350"/>
      <c r="BC288" s="350"/>
      <c r="BD288" s="350"/>
      <c r="BE288" s="350"/>
      <c r="BF288" s="350"/>
      <c r="BG288" s="350"/>
      <c r="BH288" s="350"/>
      <c r="BI288" s="350"/>
      <c r="BJ288" s="350"/>
      <c r="BK288" s="350"/>
      <c r="BL288" s="350"/>
      <c r="BM288" s="350"/>
      <c r="BN288" s="350"/>
      <c r="BO288" s="350"/>
      <c r="BP288" s="350"/>
      <c r="BQ288" s="350"/>
      <c r="BR288" s="350"/>
      <c r="BS288" s="350"/>
      <c r="BT288" s="352"/>
    </row>
    <row r="289" spans="1:72" ht="19.5" customHeight="1" x14ac:dyDescent="0.2">
      <c r="A289" s="353"/>
      <c r="B289" s="353"/>
      <c r="C289" s="102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350"/>
      <c r="Z289" s="350"/>
      <c r="AA289" s="350"/>
      <c r="AB289" s="350"/>
      <c r="AC289" s="350"/>
      <c r="AD289" s="350"/>
      <c r="AE289" s="350"/>
      <c r="AF289" s="350"/>
      <c r="AG289" s="350"/>
      <c r="AH289" s="350"/>
      <c r="AI289" s="350"/>
      <c r="AJ289" s="350"/>
      <c r="AK289" s="350"/>
      <c r="AL289" s="350"/>
      <c r="AM289" s="350"/>
      <c r="AN289" s="350"/>
      <c r="AO289" s="350"/>
      <c r="AP289" s="350"/>
      <c r="AQ289" s="350"/>
      <c r="AR289" s="350"/>
      <c r="AS289" s="350"/>
      <c r="AT289" s="350"/>
      <c r="AU289" s="350"/>
      <c r="AV289" s="350"/>
      <c r="AW289" s="350"/>
      <c r="AX289" s="350"/>
      <c r="AY289" s="350"/>
      <c r="AZ289" s="350"/>
      <c r="BA289" s="350"/>
      <c r="BB289" s="350"/>
      <c r="BC289" s="350"/>
      <c r="BD289" s="350"/>
      <c r="BE289" s="350"/>
      <c r="BF289" s="350"/>
      <c r="BG289" s="350"/>
      <c r="BH289" s="350"/>
      <c r="BI289" s="350"/>
      <c r="BJ289" s="350"/>
      <c r="BK289" s="350"/>
      <c r="BL289" s="350"/>
      <c r="BM289" s="350"/>
      <c r="BN289" s="350"/>
      <c r="BO289" s="350"/>
      <c r="BP289" s="350"/>
      <c r="BQ289" s="350"/>
      <c r="BR289" s="350"/>
      <c r="BS289" s="350"/>
      <c r="BT289" s="352"/>
    </row>
    <row r="290" spans="1:72" ht="19.5" customHeight="1" x14ac:dyDescent="0.2">
      <c r="A290" s="102"/>
      <c r="B290" s="102"/>
      <c r="C290" s="102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  <c r="AA290" s="350"/>
      <c r="AB290" s="350"/>
      <c r="AC290" s="350"/>
      <c r="AD290" s="350"/>
      <c r="AE290" s="350"/>
      <c r="AF290" s="350"/>
      <c r="AG290" s="350"/>
      <c r="AH290" s="350"/>
      <c r="AI290" s="350"/>
      <c r="AJ290" s="350"/>
      <c r="AK290" s="350"/>
      <c r="AL290" s="350"/>
      <c r="AM290" s="350"/>
      <c r="AN290" s="350"/>
      <c r="AO290" s="350"/>
      <c r="AP290" s="350"/>
      <c r="AQ290" s="350"/>
      <c r="AR290" s="350"/>
      <c r="AS290" s="350"/>
      <c r="AT290" s="350"/>
      <c r="AU290" s="350"/>
      <c r="AV290" s="350"/>
      <c r="AW290" s="350"/>
      <c r="AX290" s="350"/>
      <c r="AY290" s="350"/>
      <c r="AZ290" s="350"/>
      <c r="BA290" s="350"/>
      <c r="BB290" s="350"/>
      <c r="BC290" s="350"/>
      <c r="BD290" s="350"/>
      <c r="BE290" s="350"/>
      <c r="BF290" s="350"/>
      <c r="BG290" s="350"/>
      <c r="BH290" s="350"/>
      <c r="BI290" s="350"/>
      <c r="BJ290" s="350"/>
      <c r="BK290" s="350"/>
      <c r="BL290" s="350"/>
      <c r="BM290" s="350"/>
      <c r="BN290" s="350"/>
      <c r="BO290" s="350"/>
      <c r="BP290" s="350"/>
      <c r="BQ290" s="350"/>
      <c r="BR290" s="350"/>
      <c r="BS290" s="350"/>
      <c r="BT290" s="352"/>
    </row>
    <row r="291" spans="1:72" ht="19.5" customHeight="1" x14ac:dyDescent="0.2">
      <c r="A291" s="102"/>
      <c r="B291" s="102"/>
      <c r="C291" s="102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  <c r="R291" s="350"/>
      <c r="S291" s="350"/>
      <c r="T291" s="350"/>
      <c r="U291" s="350"/>
      <c r="V291" s="350"/>
      <c r="W291" s="350"/>
      <c r="X291" s="350"/>
      <c r="Y291" s="350"/>
      <c r="Z291" s="350"/>
      <c r="AA291" s="350"/>
      <c r="AB291" s="350"/>
      <c r="AC291" s="350"/>
      <c r="AD291" s="350"/>
      <c r="AE291" s="350"/>
      <c r="AF291" s="350"/>
      <c r="AG291" s="350"/>
      <c r="AH291" s="350"/>
      <c r="AI291" s="350"/>
      <c r="AJ291" s="350"/>
      <c r="AK291" s="350"/>
      <c r="AL291" s="350"/>
      <c r="AM291" s="350"/>
      <c r="AN291" s="350"/>
      <c r="AO291" s="350"/>
      <c r="AP291" s="350"/>
      <c r="AQ291" s="350"/>
      <c r="AR291" s="350"/>
      <c r="AS291" s="350"/>
      <c r="AT291" s="350"/>
      <c r="AU291" s="350"/>
      <c r="AV291" s="350"/>
      <c r="AW291" s="350"/>
      <c r="AX291" s="350"/>
      <c r="AY291" s="350"/>
      <c r="AZ291" s="350"/>
      <c r="BA291" s="350"/>
      <c r="BB291" s="350"/>
      <c r="BC291" s="350"/>
      <c r="BD291" s="350"/>
      <c r="BE291" s="350"/>
      <c r="BF291" s="350"/>
      <c r="BG291" s="350"/>
      <c r="BH291" s="350"/>
      <c r="BI291" s="350"/>
      <c r="BJ291" s="350"/>
      <c r="BK291" s="350"/>
      <c r="BL291" s="350"/>
      <c r="BM291" s="350"/>
      <c r="BN291" s="350"/>
      <c r="BO291" s="350"/>
      <c r="BP291" s="350"/>
      <c r="BQ291" s="350"/>
      <c r="BR291" s="350"/>
      <c r="BS291" s="350"/>
      <c r="BT291" s="352"/>
    </row>
    <row r="292" spans="1:72" ht="19.5" customHeight="1" x14ac:dyDescent="0.2">
      <c r="A292" s="102"/>
      <c r="B292" s="102"/>
      <c r="C292" s="102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  <c r="AA292" s="350"/>
      <c r="AB292" s="350"/>
      <c r="AC292" s="350"/>
      <c r="AD292" s="350"/>
      <c r="AE292" s="350"/>
      <c r="AF292" s="350"/>
      <c r="AG292" s="350"/>
      <c r="AH292" s="350"/>
      <c r="AI292" s="350"/>
      <c r="AJ292" s="350"/>
      <c r="AK292" s="350"/>
      <c r="AL292" s="350"/>
      <c r="AM292" s="350"/>
      <c r="AN292" s="350"/>
      <c r="AO292" s="350"/>
      <c r="AP292" s="350"/>
      <c r="AQ292" s="350"/>
      <c r="AR292" s="350"/>
      <c r="AS292" s="350"/>
      <c r="AT292" s="350"/>
      <c r="AU292" s="350"/>
      <c r="AV292" s="350"/>
      <c r="AW292" s="350"/>
      <c r="AX292" s="350"/>
      <c r="AY292" s="350"/>
      <c r="AZ292" s="350"/>
      <c r="BA292" s="350"/>
      <c r="BB292" s="350"/>
      <c r="BC292" s="350"/>
      <c r="BD292" s="350"/>
      <c r="BE292" s="350"/>
      <c r="BF292" s="350"/>
      <c r="BG292" s="350"/>
      <c r="BH292" s="350"/>
      <c r="BI292" s="350"/>
      <c r="BJ292" s="350"/>
      <c r="BK292" s="350"/>
      <c r="BL292" s="350"/>
      <c r="BM292" s="350"/>
      <c r="BN292" s="350"/>
      <c r="BO292" s="350"/>
      <c r="BP292" s="350"/>
      <c r="BQ292" s="350"/>
      <c r="BR292" s="350"/>
      <c r="BS292" s="350"/>
      <c r="BT292" s="352"/>
    </row>
    <row r="293" spans="1:72" ht="19.5" customHeight="1" x14ac:dyDescent="0.2">
      <c r="A293" s="102"/>
      <c r="B293" s="102"/>
      <c r="C293" s="102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50"/>
      <c r="Z293" s="350"/>
      <c r="AA293" s="350"/>
      <c r="AB293" s="350"/>
      <c r="AC293" s="350"/>
      <c r="AD293" s="350"/>
      <c r="AE293" s="350"/>
      <c r="AF293" s="350"/>
      <c r="AG293" s="350"/>
      <c r="AH293" s="350"/>
      <c r="AI293" s="350"/>
      <c r="AJ293" s="350"/>
      <c r="AK293" s="350"/>
      <c r="AL293" s="350"/>
      <c r="AM293" s="350"/>
      <c r="AN293" s="350"/>
      <c r="AO293" s="350"/>
      <c r="AP293" s="350"/>
      <c r="AQ293" s="350"/>
      <c r="AR293" s="350"/>
      <c r="AS293" s="350"/>
      <c r="AT293" s="350"/>
      <c r="AU293" s="350"/>
      <c r="AV293" s="350"/>
      <c r="AW293" s="350"/>
      <c r="AX293" s="350"/>
      <c r="AY293" s="350"/>
      <c r="AZ293" s="350"/>
      <c r="BA293" s="350"/>
      <c r="BB293" s="350"/>
      <c r="BC293" s="350"/>
      <c r="BD293" s="350"/>
      <c r="BE293" s="350"/>
      <c r="BF293" s="350"/>
      <c r="BG293" s="350"/>
      <c r="BH293" s="350"/>
      <c r="BI293" s="350"/>
      <c r="BJ293" s="350"/>
      <c r="BK293" s="350"/>
      <c r="BL293" s="350"/>
      <c r="BM293" s="350"/>
      <c r="BN293" s="350"/>
      <c r="BO293" s="350"/>
      <c r="BP293" s="350"/>
      <c r="BQ293" s="350"/>
      <c r="BR293" s="350"/>
      <c r="BS293" s="350"/>
      <c r="BT293" s="352"/>
    </row>
    <row r="294" spans="1:72" ht="19.5" customHeight="1" x14ac:dyDescent="0.2">
      <c r="A294" s="102"/>
      <c r="B294" s="102"/>
      <c r="C294" s="102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  <c r="AA294" s="350"/>
      <c r="AB294" s="350"/>
      <c r="AC294" s="350"/>
      <c r="AD294" s="350"/>
      <c r="AE294" s="350"/>
      <c r="AF294" s="350"/>
      <c r="AG294" s="350"/>
      <c r="AH294" s="350"/>
      <c r="AI294" s="350"/>
      <c r="AJ294" s="350"/>
      <c r="AK294" s="350"/>
      <c r="AL294" s="350"/>
      <c r="AM294" s="350"/>
      <c r="AN294" s="350"/>
      <c r="AO294" s="350"/>
      <c r="AP294" s="350"/>
      <c r="AQ294" s="350"/>
      <c r="AR294" s="350"/>
      <c r="AS294" s="350"/>
      <c r="AT294" s="350"/>
      <c r="AU294" s="350"/>
      <c r="AV294" s="350"/>
      <c r="AW294" s="350"/>
      <c r="AX294" s="350"/>
      <c r="AY294" s="350"/>
      <c r="AZ294" s="350"/>
      <c r="BA294" s="350"/>
      <c r="BB294" s="350"/>
      <c r="BC294" s="350"/>
      <c r="BD294" s="350"/>
      <c r="BE294" s="350"/>
      <c r="BF294" s="350"/>
      <c r="BG294" s="350"/>
      <c r="BH294" s="350"/>
      <c r="BI294" s="350"/>
      <c r="BJ294" s="350"/>
      <c r="BK294" s="350"/>
      <c r="BL294" s="350"/>
      <c r="BM294" s="350"/>
      <c r="BN294" s="350"/>
      <c r="BO294" s="350"/>
      <c r="BP294" s="350"/>
      <c r="BQ294" s="350"/>
      <c r="BR294" s="350"/>
      <c r="BS294" s="350"/>
      <c r="BT294" s="352"/>
    </row>
    <row r="295" spans="1:72" ht="19.5" customHeight="1" x14ac:dyDescent="0.2">
      <c r="A295" s="102"/>
      <c r="B295" s="102"/>
      <c r="C295" s="102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  <c r="AA295" s="350"/>
      <c r="AB295" s="350"/>
      <c r="AC295" s="350"/>
      <c r="AD295" s="350"/>
      <c r="AE295" s="350"/>
      <c r="AF295" s="350"/>
      <c r="AG295" s="350"/>
      <c r="AH295" s="350"/>
      <c r="AI295" s="350"/>
      <c r="AJ295" s="350"/>
      <c r="AK295" s="350"/>
      <c r="AL295" s="350"/>
      <c r="AM295" s="350"/>
      <c r="AN295" s="350"/>
      <c r="AO295" s="350"/>
      <c r="AP295" s="350"/>
      <c r="AQ295" s="350"/>
      <c r="AR295" s="350"/>
      <c r="AS295" s="350"/>
      <c r="AT295" s="350"/>
      <c r="AU295" s="350"/>
      <c r="AV295" s="350"/>
      <c r="AW295" s="350"/>
      <c r="AX295" s="350"/>
      <c r="AY295" s="350"/>
      <c r="AZ295" s="350"/>
      <c r="BA295" s="350"/>
      <c r="BB295" s="350"/>
      <c r="BC295" s="350"/>
      <c r="BD295" s="350"/>
      <c r="BE295" s="350"/>
      <c r="BF295" s="350"/>
      <c r="BG295" s="350"/>
      <c r="BH295" s="350"/>
      <c r="BI295" s="350"/>
      <c r="BJ295" s="350"/>
      <c r="BK295" s="350"/>
      <c r="BL295" s="350"/>
      <c r="BM295" s="350"/>
      <c r="BN295" s="350"/>
      <c r="BO295" s="350"/>
      <c r="BP295" s="350"/>
      <c r="BQ295" s="350"/>
      <c r="BR295" s="350"/>
      <c r="BS295" s="350"/>
      <c r="BT295" s="352"/>
    </row>
    <row r="296" spans="1:72" ht="19.5" customHeight="1" x14ac:dyDescent="0.25">
      <c r="A296" s="90"/>
      <c r="B296" s="90"/>
      <c r="C296" s="90"/>
      <c r="D296" s="386"/>
      <c r="E296" s="386"/>
      <c r="F296" s="386"/>
      <c r="G296" s="386"/>
      <c r="H296" s="386"/>
      <c r="I296" s="386"/>
      <c r="J296" s="386"/>
      <c r="K296" s="386"/>
      <c r="L296" s="386"/>
      <c r="M296" s="386"/>
      <c r="N296" s="386"/>
      <c r="O296" s="386"/>
      <c r="P296" s="386"/>
      <c r="Q296" s="386"/>
      <c r="R296" s="386"/>
      <c r="S296" s="386"/>
      <c r="T296" s="386"/>
      <c r="U296" s="386"/>
      <c r="V296" s="386"/>
      <c r="W296" s="386"/>
      <c r="X296" s="386"/>
      <c r="Y296" s="386"/>
      <c r="Z296" s="386"/>
      <c r="AA296" s="386"/>
      <c r="AB296" s="386"/>
      <c r="AC296" s="386"/>
      <c r="AD296" s="386"/>
      <c r="AE296" s="386"/>
      <c r="AF296" s="386"/>
      <c r="AG296" s="386"/>
      <c r="AH296" s="386"/>
      <c r="AI296" s="386"/>
      <c r="AJ296" s="386"/>
      <c r="AK296" s="386"/>
      <c r="AL296" s="386"/>
      <c r="AM296" s="386"/>
      <c r="AN296" s="386"/>
      <c r="AO296" s="386"/>
      <c r="AP296" s="386"/>
      <c r="AQ296" s="386"/>
      <c r="AR296" s="386"/>
      <c r="AS296" s="386"/>
      <c r="AT296" s="386"/>
      <c r="AU296" s="386"/>
      <c r="AV296" s="386"/>
      <c r="AW296" s="386"/>
      <c r="AX296" s="386"/>
      <c r="AY296" s="386"/>
      <c r="AZ296" s="386"/>
      <c r="BA296" s="386"/>
      <c r="BB296" s="386"/>
      <c r="BC296" s="386"/>
      <c r="BD296" s="386"/>
      <c r="BE296" s="386"/>
      <c r="BF296" s="386"/>
      <c r="BG296" s="386"/>
      <c r="BH296" s="386"/>
      <c r="BI296" s="386"/>
      <c r="BJ296" s="386"/>
      <c r="BK296" s="386"/>
      <c r="BL296" s="386"/>
      <c r="BM296" s="386"/>
      <c r="BN296" s="386"/>
      <c r="BO296" s="386"/>
      <c r="BP296" s="386"/>
      <c r="BQ296" s="386"/>
      <c r="BR296" s="386"/>
      <c r="BS296" s="386"/>
      <c r="BT296" s="387"/>
    </row>
    <row r="297" spans="1:72" ht="19.5" customHeight="1" x14ac:dyDescent="0.25">
      <c r="A297" s="90"/>
      <c r="B297" s="90"/>
      <c r="C297" s="90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6"/>
      <c r="P297" s="386"/>
      <c r="Q297" s="386"/>
      <c r="R297" s="386"/>
      <c r="S297" s="386"/>
      <c r="T297" s="386"/>
      <c r="U297" s="386"/>
      <c r="V297" s="386"/>
      <c r="W297" s="386"/>
      <c r="X297" s="386"/>
      <c r="Y297" s="386"/>
      <c r="Z297" s="386"/>
      <c r="AA297" s="386"/>
      <c r="AB297" s="386"/>
      <c r="AC297" s="386"/>
      <c r="AD297" s="386"/>
      <c r="AE297" s="386"/>
      <c r="AF297" s="386"/>
      <c r="AG297" s="386"/>
      <c r="AH297" s="386"/>
      <c r="AI297" s="386"/>
      <c r="AJ297" s="386"/>
      <c r="AK297" s="386"/>
      <c r="AL297" s="386"/>
      <c r="AM297" s="386"/>
      <c r="AN297" s="386"/>
      <c r="AO297" s="386"/>
      <c r="AP297" s="386"/>
      <c r="AQ297" s="386"/>
      <c r="AR297" s="386"/>
      <c r="AS297" s="386"/>
      <c r="AT297" s="386"/>
      <c r="AU297" s="386"/>
      <c r="AV297" s="386"/>
      <c r="AW297" s="386"/>
      <c r="AX297" s="386"/>
      <c r="AY297" s="386"/>
      <c r="AZ297" s="386"/>
      <c r="BA297" s="386"/>
      <c r="BB297" s="386"/>
      <c r="BC297" s="386"/>
      <c r="BD297" s="386"/>
      <c r="BE297" s="386"/>
      <c r="BF297" s="386"/>
      <c r="BG297" s="386"/>
      <c r="BH297" s="386"/>
      <c r="BI297" s="386"/>
      <c r="BJ297" s="386"/>
      <c r="BK297" s="386"/>
      <c r="BL297" s="386"/>
      <c r="BM297" s="386"/>
      <c r="BN297" s="386"/>
      <c r="BO297" s="386"/>
      <c r="BP297" s="386"/>
      <c r="BQ297" s="386"/>
      <c r="BR297" s="386"/>
      <c r="BS297" s="386"/>
      <c r="BT297" s="387"/>
    </row>
    <row r="298" spans="1:72" ht="19.5" customHeight="1" x14ac:dyDescent="0.25">
      <c r="A298" s="90"/>
      <c r="B298" s="90"/>
      <c r="C298" s="90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  <c r="X298" s="386"/>
      <c r="Y298" s="386"/>
      <c r="Z298" s="386"/>
      <c r="AA298" s="386"/>
      <c r="AB298" s="386"/>
      <c r="AC298" s="386"/>
      <c r="AD298" s="386"/>
      <c r="AE298" s="386"/>
      <c r="AF298" s="386"/>
      <c r="AG298" s="386"/>
      <c r="AH298" s="386"/>
      <c r="AI298" s="386"/>
      <c r="AJ298" s="386"/>
      <c r="AK298" s="386"/>
      <c r="AL298" s="386"/>
      <c r="AM298" s="386"/>
      <c r="AN298" s="386"/>
      <c r="AO298" s="386"/>
      <c r="AP298" s="386"/>
      <c r="AQ298" s="386"/>
      <c r="AR298" s="386"/>
      <c r="AS298" s="386"/>
      <c r="AT298" s="386"/>
      <c r="AU298" s="386"/>
      <c r="AV298" s="386"/>
      <c r="AW298" s="386"/>
      <c r="AX298" s="386"/>
      <c r="AY298" s="386"/>
      <c r="AZ298" s="386"/>
      <c r="BA298" s="386"/>
      <c r="BB298" s="386"/>
      <c r="BC298" s="386"/>
      <c r="BD298" s="386"/>
      <c r="BE298" s="386"/>
      <c r="BF298" s="386"/>
      <c r="BG298" s="386"/>
      <c r="BH298" s="386"/>
      <c r="BI298" s="386"/>
      <c r="BJ298" s="386"/>
      <c r="BK298" s="386"/>
      <c r="BL298" s="386"/>
      <c r="BM298" s="386"/>
      <c r="BN298" s="386"/>
      <c r="BO298" s="386"/>
      <c r="BP298" s="386"/>
      <c r="BQ298" s="386"/>
      <c r="BR298" s="386"/>
      <c r="BS298" s="386"/>
      <c r="BT298" s="387"/>
    </row>
    <row r="299" spans="1:72" ht="19.5" customHeight="1" x14ac:dyDescent="0.25">
      <c r="A299" s="90"/>
      <c r="B299" s="90"/>
      <c r="C299" s="90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86"/>
      <c r="AB299" s="386"/>
      <c r="AC299" s="386"/>
      <c r="AD299" s="386"/>
      <c r="AE299" s="386"/>
      <c r="AF299" s="386"/>
      <c r="AG299" s="386"/>
      <c r="AH299" s="386"/>
      <c r="AI299" s="386"/>
      <c r="AJ299" s="386"/>
      <c r="AK299" s="386"/>
      <c r="AL299" s="386"/>
      <c r="AM299" s="386"/>
      <c r="AN299" s="386"/>
      <c r="AO299" s="386"/>
      <c r="AP299" s="386"/>
      <c r="AQ299" s="386"/>
      <c r="AR299" s="386"/>
      <c r="AS299" s="386"/>
      <c r="AT299" s="386"/>
      <c r="AU299" s="386"/>
      <c r="AV299" s="386"/>
      <c r="AW299" s="386"/>
      <c r="AX299" s="386"/>
      <c r="AY299" s="386"/>
      <c r="AZ299" s="386"/>
      <c r="BA299" s="386"/>
      <c r="BB299" s="386"/>
      <c r="BC299" s="386"/>
      <c r="BD299" s="386"/>
      <c r="BE299" s="386"/>
      <c r="BF299" s="386"/>
      <c r="BG299" s="386"/>
      <c r="BH299" s="386"/>
      <c r="BI299" s="386"/>
      <c r="BJ299" s="386"/>
      <c r="BK299" s="386"/>
      <c r="BL299" s="386"/>
      <c r="BM299" s="386"/>
      <c r="BN299" s="386"/>
      <c r="BO299" s="386"/>
      <c r="BP299" s="386"/>
      <c r="BQ299" s="386"/>
      <c r="BR299" s="386"/>
      <c r="BS299" s="386"/>
      <c r="BT299" s="387"/>
    </row>
    <row r="300" spans="1:72" ht="19.5" customHeight="1" x14ac:dyDescent="0.25">
      <c r="A300" s="90"/>
      <c r="B300" s="90"/>
      <c r="C300" s="90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86"/>
      <c r="AB300" s="386"/>
      <c r="AC300" s="386"/>
      <c r="AD300" s="386"/>
      <c r="AE300" s="386"/>
      <c r="AF300" s="386"/>
      <c r="AG300" s="386"/>
      <c r="AH300" s="386"/>
      <c r="AI300" s="386"/>
      <c r="AJ300" s="386"/>
      <c r="AK300" s="386"/>
      <c r="AL300" s="386"/>
      <c r="AM300" s="386"/>
      <c r="AN300" s="386"/>
      <c r="AO300" s="386"/>
      <c r="AP300" s="386"/>
      <c r="AQ300" s="386"/>
      <c r="AR300" s="386"/>
      <c r="AS300" s="386"/>
      <c r="AT300" s="386"/>
      <c r="AU300" s="386"/>
      <c r="AV300" s="386"/>
      <c r="AW300" s="386"/>
      <c r="AX300" s="386"/>
      <c r="AY300" s="386"/>
      <c r="AZ300" s="386"/>
      <c r="BA300" s="386"/>
      <c r="BB300" s="386"/>
      <c r="BC300" s="386"/>
      <c r="BD300" s="386"/>
      <c r="BE300" s="386"/>
      <c r="BF300" s="386"/>
      <c r="BG300" s="386"/>
      <c r="BH300" s="386"/>
      <c r="BI300" s="386"/>
      <c r="BJ300" s="386"/>
      <c r="BK300" s="386"/>
      <c r="BL300" s="386"/>
      <c r="BM300" s="386"/>
      <c r="BN300" s="386"/>
      <c r="BO300" s="386"/>
      <c r="BP300" s="386"/>
      <c r="BQ300" s="386"/>
      <c r="BR300" s="386"/>
      <c r="BS300" s="386"/>
      <c r="BT300" s="387"/>
    </row>
    <row r="301" spans="1:72" ht="19.5" customHeight="1" x14ac:dyDescent="0.25">
      <c r="A301" s="90"/>
      <c r="B301" s="90"/>
      <c r="C301" s="90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  <c r="X301" s="386"/>
      <c r="Y301" s="386"/>
      <c r="Z301" s="386"/>
      <c r="AA301" s="386"/>
      <c r="AB301" s="386"/>
      <c r="AC301" s="386"/>
      <c r="AD301" s="386"/>
      <c r="AE301" s="386"/>
      <c r="AF301" s="386"/>
      <c r="AG301" s="386"/>
      <c r="AH301" s="386"/>
      <c r="AI301" s="386"/>
      <c r="AJ301" s="386"/>
      <c r="AK301" s="386"/>
      <c r="AL301" s="386"/>
      <c r="AM301" s="386"/>
      <c r="AN301" s="386"/>
      <c r="AO301" s="386"/>
      <c r="AP301" s="386"/>
      <c r="AQ301" s="386"/>
      <c r="AR301" s="386"/>
      <c r="AS301" s="386"/>
      <c r="AT301" s="386"/>
      <c r="AU301" s="386"/>
      <c r="AV301" s="386"/>
      <c r="AW301" s="386"/>
      <c r="AX301" s="386"/>
      <c r="AY301" s="386"/>
      <c r="AZ301" s="386"/>
      <c r="BA301" s="386"/>
      <c r="BB301" s="386"/>
      <c r="BC301" s="386"/>
      <c r="BD301" s="386"/>
      <c r="BE301" s="386"/>
      <c r="BF301" s="386"/>
      <c r="BG301" s="386"/>
      <c r="BH301" s="386"/>
      <c r="BI301" s="386"/>
      <c r="BJ301" s="386"/>
      <c r="BK301" s="386"/>
      <c r="BL301" s="386"/>
      <c r="BM301" s="386"/>
      <c r="BN301" s="386"/>
      <c r="BO301" s="386"/>
      <c r="BP301" s="386"/>
      <c r="BQ301" s="386"/>
      <c r="BR301" s="386"/>
      <c r="BS301" s="386"/>
      <c r="BT301" s="387"/>
    </row>
    <row r="302" spans="1:72" ht="19.5" customHeight="1" x14ac:dyDescent="0.25">
      <c r="A302" s="90"/>
      <c r="B302" s="90"/>
      <c r="C302" s="90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86"/>
      <c r="AA302" s="386"/>
      <c r="AB302" s="386"/>
      <c r="AC302" s="386"/>
      <c r="AD302" s="386"/>
      <c r="AE302" s="386"/>
      <c r="AF302" s="386"/>
      <c r="AG302" s="386"/>
      <c r="AH302" s="386"/>
      <c r="AI302" s="386"/>
      <c r="AJ302" s="386"/>
      <c r="AK302" s="386"/>
      <c r="AL302" s="386"/>
      <c r="AM302" s="386"/>
      <c r="AN302" s="386"/>
      <c r="AO302" s="386"/>
      <c r="AP302" s="386"/>
      <c r="AQ302" s="386"/>
      <c r="AR302" s="386"/>
      <c r="AS302" s="386"/>
      <c r="AT302" s="386"/>
      <c r="AU302" s="386"/>
      <c r="AV302" s="386"/>
      <c r="AW302" s="386"/>
      <c r="AX302" s="386"/>
      <c r="AY302" s="386"/>
      <c r="AZ302" s="386"/>
      <c r="BA302" s="386"/>
      <c r="BB302" s="386"/>
      <c r="BC302" s="386"/>
      <c r="BD302" s="386"/>
      <c r="BE302" s="386"/>
      <c r="BF302" s="386"/>
      <c r="BG302" s="386"/>
      <c r="BH302" s="386"/>
      <c r="BI302" s="386"/>
      <c r="BJ302" s="386"/>
      <c r="BK302" s="386"/>
      <c r="BL302" s="386"/>
      <c r="BM302" s="386"/>
      <c r="BN302" s="386"/>
      <c r="BO302" s="386"/>
      <c r="BP302" s="386"/>
      <c r="BQ302" s="386"/>
      <c r="BR302" s="386"/>
      <c r="BS302" s="386"/>
      <c r="BT302" s="387"/>
    </row>
    <row r="303" spans="1:72" ht="19.5" customHeight="1" x14ac:dyDescent="0.25">
      <c r="A303" s="90"/>
      <c r="B303" s="90"/>
      <c r="C303" s="90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386"/>
      <c r="AA303" s="386"/>
      <c r="AB303" s="386"/>
      <c r="AC303" s="386"/>
      <c r="AD303" s="386"/>
      <c r="AE303" s="386"/>
      <c r="AF303" s="386"/>
      <c r="AG303" s="386"/>
      <c r="AH303" s="386"/>
      <c r="AI303" s="386"/>
      <c r="AJ303" s="386"/>
      <c r="AK303" s="386"/>
      <c r="AL303" s="386"/>
      <c r="AM303" s="386"/>
      <c r="AN303" s="386"/>
      <c r="AO303" s="386"/>
      <c r="AP303" s="386"/>
      <c r="AQ303" s="386"/>
      <c r="AR303" s="386"/>
      <c r="AS303" s="386"/>
      <c r="AT303" s="386"/>
      <c r="AU303" s="386"/>
      <c r="AV303" s="386"/>
      <c r="AW303" s="386"/>
      <c r="AX303" s="386"/>
      <c r="AY303" s="386"/>
      <c r="AZ303" s="386"/>
      <c r="BA303" s="386"/>
      <c r="BB303" s="386"/>
      <c r="BC303" s="386"/>
      <c r="BD303" s="386"/>
      <c r="BE303" s="386"/>
      <c r="BF303" s="386"/>
      <c r="BG303" s="386"/>
      <c r="BH303" s="386"/>
      <c r="BI303" s="386"/>
      <c r="BJ303" s="386"/>
      <c r="BK303" s="386"/>
      <c r="BL303" s="386"/>
      <c r="BM303" s="386"/>
      <c r="BN303" s="386"/>
      <c r="BO303" s="386"/>
      <c r="BP303" s="386"/>
      <c r="BQ303" s="386"/>
      <c r="BR303" s="386"/>
      <c r="BS303" s="386"/>
      <c r="BT303" s="387"/>
    </row>
    <row r="304" spans="1:72" ht="19.5" customHeight="1" x14ac:dyDescent="0.25">
      <c r="A304" s="90"/>
      <c r="B304" s="90"/>
      <c r="C304" s="90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86"/>
      <c r="AB304" s="386"/>
      <c r="AC304" s="386"/>
      <c r="AD304" s="386"/>
      <c r="AE304" s="386"/>
      <c r="AF304" s="386"/>
      <c r="AG304" s="386"/>
      <c r="AH304" s="386"/>
      <c r="AI304" s="386"/>
      <c r="AJ304" s="386"/>
      <c r="AK304" s="386"/>
      <c r="AL304" s="386"/>
      <c r="AM304" s="386"/>
      <c r="AN304" s="386"/>
      <c r="AO304" s="386"/>
      <c r="AP304" s="386"/>
      <c r="AQ304" s="386"/>
      <c r="AR304" s="386"/>
      <c r="AS304" s="386"/>
      <c r="AT304" s="386"/>
      <c r="AU304" s="386"/>
      <c r="AV304" s="386"/>
      <c r="AW304" s="386"/>
      <c r="AX304" s="386"/>
      <c r="AY304" s="386"/>
      <c r="AZ304" s="386"/>
      <c r="BA304" s="386"/>
      <c r="BB304" s="386"/>
      <c r="BC304" s="386"/>
      <c r="BD304" s="386"/>
      <c r="BE304" s="386"/>
      <c r="BF304" s="386"/>
      <c r="BG304" s="386"/>
      <c r="BH304" s="386"/>
      <c r="BI304" s="386"/>
      <c r="BJ304" s="386"/>
      <c r="BK304" s="386"/>
      <c r="BL304" s="386"/>
      <c r="BM304" s="386"/>
      <c r="BN304" s="386"/>
      <c r="BO304" s="386"/>
      <c r="BP304" s="386"/>
      <c r="BQ304" s="386"/>
      <c r="BR304" s="386"/>
      <c r="BS304" s="386"/>
      <c r="BT304" s="387"/>
    </row>
    <row r="305" spans="1:72" ht="19.5" customHeight="1" x14ac:dyDescent="0.25">
      <c r="A305" s="90"/>
      <c r="B305" s="90"/>
      <c r="C305" s="90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6"/>
      <c r="O305" s="386"/>
      <c r="P305" s="386"/>
      <c r="Q305" s="386"/>
      <c r="R305" s="386"/>
      <c r="S305" s="386"/>
      <c r="T305" s="386"/>
      <c r="U305" s="386"/>
      <c r="V305" s="386"/>
      <c r="W305" s="386"/>
      <c r="X305" s="386"/>
      <c r="Y305" s="386"/>
      <c r="Z305" s="386"/>
      <c r="AA305" s="386"/>
      <c r="AB305" s="386"/>
      <c r="AC305" s="386"/>
      <c r="AD305" s="386"/>
      <c r="AE305" s="386"/>
      <c r="AF305" s="386"/>
      <c r="AG305" s="386"/>
      <c r="AH305" s="386"/>
      <c r="AI305" s="386"/>
      <c r="AJ305" s="386"/>
      <c r="AK305" s="386"/>
      <c r="AL305" s="386"/>
      <c r="AM305" s="386"/>
      <c r="AN305" s="386"/>
      <c r="AO305" s="386"/>
      <c r="AP305" s="386"/>
      <c r="AQ305" s="386"/>
      <c r="AR305" s="386"/>
      <c r="AS305" s="386"/>
      <c r="AT305" s="386"/>
      <c r="AU305" s="386"/>
      <c r="AV305" s="386"/>
      <c r="AW305" s="386"/>
      <c r="AX305" s="386"/>
      <c r="AY305" s="386"/>
      <c r="AZ305" s="386"/>
      <c r="BA305" s="386"/>
      <c r="BB305" s="386"/>
      <c r="BC305" s="386"/>
      <c r="BD305" s="386"/>
      <c r="BE305" s="386"/>
      <c r="BF305" s="386"/>
      <c r="BG305" s="386"/>
      <c r="BH305" s="386"/>
      <c r="BI305" s="386"/>
      <c r="BJ305" s="386"/>
      <c r="BK305" s="386"/>
      <c r="BL305" s="386"/>
      <c r="BM305" s="386"/>
      <c r="BN305" s="386"/>
      <c r="BO305" s="386"/>
      <c r="BP305" s="386"/>
      <c r="BQ305" s="386"/>
      <c r="BR305" s="386"/>
      <c r="BS305" s="386"/>
      <c r="BT305" s="387"/>
    </row>
    <row r="306" spans="1:72" ht="19.5" customHeight="1" x14ac:dyDescent="0.25">
      <c r="A306" s="90"/>
      <c r="B306" s="90"/>
      <c r="C306" s="90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386"/>
      <c r="AA306" s="386"/>
      <c r="AB306" s="386"/>
      <c r="AC306" s="386"/>
      <c r="AD306" s="386"/>
      <c r="AE306" s="386"/>
      <c r="AF306" s="386"/>
      <c r="AG306" s="386"/>
      <c r="AH306" s="386"/>
      <c r="AI306" s="386"/>
      <c r="AJ306" s="386"/>
      <c r="AK306" s="386"/>
      <c r="AL306" s="386"/>
      <c r="AM306" s="386"/>
      <c r="AN306" s="386"/>
      <c r="AO306" s="386"/>
      <c r="AP306" s="386"/>
      <c r="AQ306" s="386"/>
      <c r="AR306" s="386"/>
      <c r="AS306" s="386"/>
      <c r="AT306" s="386"/>
      <c r="AU306" s="386"/>
      <c r="AV306" s="386"/>
      <c r="AW306" s="386"/>
      <c r="AX306" s="386"/>
      <c r="AY306" s="386"/>
      <c r="AZ306" s="386"/>
      <c r="BA306" s="386"/>
      <c r="BB306" s="386"/>
      <c r="BC306" s="386"/>
      <c r="BD306" s="386"/>
      <c r="BE306" s="386"/>
      <c r="BF306" s="386"/>
      <c r="BG306" s="386"/>
      <c r="BH306" s="386"/>
      <c r="BI306" s="386"/>
      <c r="BJ306" s="386"/>
      <c r="BK306" s="386"/>
      <c r="BL306" s="386"/>
      <c r="BM306" s="386"/>
      <c r="BN306" s="386"/>
      <c r="BO306" s="386"/>
      <c r="BP306" s="386"/>
      <c r="BQ306" s="386"/>
      <c r="BR306" s="386"/>
      <c r="BS306" s="386"/>
      <c r="BT306" s="387"/>
    </row>
    <row r="307" spans="1:72" ht="19.5" customHeight="1" x14ac:dyDescent="0.25">
      <c r="A307" s="90"/>
      <c r="B307" s="90"/>
      <c r="C307" s="90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86"/>
      <c r="AA307" s="386"/>
      <c r="AB307" s="386"/>
      <c r="AC307" s="386"/>
      <c r="AD307" s="386"/>
      <c r="AE307" s="386"/>
      <c r="AF307" s="386"/>
      <c r="AG307" s="386"/>
      <c r="AH307" s="386"/>
      <c r="AI307" s="386"/>
      <c r="AJ307" s="386"/>
      <c r="AK307" s="386"/>
      <c r="AL307" s="386"/>
      <c r="AM307" s="386"/>
      <c r="AN307" s="386"/>
      <c r="AO307" s="386"/>
      <c r="AP307" s="386"/>
      <c r="AQ307" s="386"/>
      <c r="AR307" s="386"/>
      <c r="AS307" s="386"/>
      <c r="AT307" s="386"/>
      <c r="AU307" s="386"/>
      <c r="AV307" s="386"/>
      <c r="AW307" s="386"/>
      <c r="AX307" s="386"/>
      <c r="AY307" s="386"/>
      <c r="AZ307" s="386"/>
      <c r="BA307" s="386"/>
      <c r="BB307" s="386"/>
      <c r="BC307" s="386"/>
      <c r="BD307" s="386"/>
      <c r="BE307" s="386"/>
      <c r="BF307" s="386"/>
      <c r="BG307" s="386"/>
      <c r="BH307" s="386"/>
      <c r="BI307" s="386"/>
      <c r="BJ307" s="386"/>
      <c r="BK307" s="386"/>
      <c r="BL307" s="386"/>
      <c r="BM307" s="386"/>
      <c r="BN307" s="386"/>
      <c r="BO307" s="386"/>
      <c r="BP307" s="386"/>
      <c r="BQ307" s="386"/>
      <c r="BR307" s="386"/>
      <c r="BS307" s="386"/>
      <c r="BT307" s="387"/>
    </row>
    <row r="308" spans="1:72" ht="19.5" customHeight="1" x14ac:dyDescent="0.25">
      <c r="A308" s="90"/>
      <c r="B308" s="90"/>
      <c r="C308" s="90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86"/>
      <c r="AA308" s="386"/>
      <c r="AB308" s="386"/>
      <c r="AC308" s="386"/>
      <c r="AD308" s="386"/>
      <c r="AE308" s="386"/>
      <c r="AF308" s="386"/>
      <c r="AG308" s="386"/>
      <c r="AH308" s="386"/>
      <c r="AI308" s="386"/>
      <c r="AJ308" s="386"/>
      <c r="AK308" s="386"/>
      <c r="AL308" s="386"/>
      <c r="AM308" s="386"/>
      <c r="AN308" s="386"/>
      <c r="AO308" s="386"/>
      <c r="AP308" s="386"/>
      <c r="AQ308" s="386"/>
      <c r="AR308" s="386"/>
      <c r="AS308" s="386"/>
      <c r="AT308" s="386"/>
      <c r="AU308" s="386"/>
      <c r="AV308" s="386"/>
      <c r="AW308" s="386"/>
      <c r="AX308" s="386"/>
      <c r="AY308" s="386"/>
      <c r="AZ308" s="386"/>
      <c r="BA308" s="386"/>
      <c r="BB308" s="386"/>
      <c r="BC308" s="386"/>
      <c r="BD308" s="386"/>
      <c r="BE308" s="386"/>
      <c r="BF308" s="386"/>
      <c r="BG308" s="386"/>
      <c r="BH308" s="386"/>
      <c r="BI308" s="386"/>
      <c r="BJ308" s="386"/>
      <c r="BK308" s="386"/>
      <c r="BL308" s="386"/>
      <c r="BM308" s="386"/>
      <c r="BN308" s="386"/>
      <c r="BO308" s="386"/>
      <c r="BP308" s="386"/>
      <c r="BQ308" s="386"/>
      <c r="BR308" s="386"/>
      <c r="BS308" s="386"/>
      <c r="BT308" s="387"/>
    </row>
    <row r="309" spans="1:72" ht="19.5" customHeight="1" x14ac:dyDescent="0.25">
      <c r="A309" s="90"/>
      <c r="B309" s="90"/>
      <c r="C309" s="90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86"/>
      <c r="AB309" s="386"/>
      <c r="AC309" s="386"/>
      <c r="AD309" s="386"/>
      <c r="AE309" s="386"/>
      <c r="AF309" s="386"/>
      <c r="AG309" s="386"/>
      <c r="AH309" s="386"/>
      <c r="AI309" s="386"/>
      <c r="AJ309" s="386"/>
      <c r="AK309" s="386"/>
      <c r="AL309" s="386"/>
      <c r="AM309" s="386"/>
      <c r="AN309" s="386"/>
      <c r="AO309" s="386"/>
      <c r="AP309" s="386"/>
      <c r="AQ309" s="386"/>
      <c r="AR309" s="386"/>
      <c r="AS309" s="386"/>
      <c r="AT309" s="386"/>
      <c r="AU309" s="386"/>
      <c r="AV309" s="386"/>
      <c r="AW309" s="386"/>
      <c r="AX309" s="386"/>
      <c r="AY309" s="386"/>
      <c r="AZ309" s="386"/>
      <c r="BA309" s="386"/>
      <c r="BB309" s="386"/>
      <c r="BC309" s="386"/>
      <c r="BD309" s="386"/>
      <c r="BE309" s="386"/>
      <c r="BF309" s="386"/>
      <c r="BG309" s="386"/>
      <c r="BH309" s="386"/>
      <c r="BI309" s="386"/>
      <c r="BJ309" s="386"/>
      <c r="BK309" s="386"/>
      <c r="BL309" s="386"/>
      <c r="BM309" s="386"/>
      <c r="BN309" s="386"/>
      <c r="BO309" s="386"/>
      <c r="BP309" s="386"/>
      <c r="BQ309" s="386"/>
      <c r="BR309" s="386"/>
      <c r="BS309" s="386"/>
      <c r="BT309" s="387"/>
    </row>
    <row r="310" spans="1:72" ht="19.5" customHeight="1" x14ac:dyDescent="0.25">
      <c r="A310" s="90"/>
      <c r="B310" s="90"/>
      <c r="C310" s="90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86"/>
      <c r="AB310" s="386"/>
      <c r="AC310" s="386"/>
      <c r="AD310" s="386"/>
      <c r="AE310" s="386"/>
      <c r="AF310" s="386"/>
      <c r="AG310" s="386"/>
      <c r="AH310" s="386"/>
      <c r="AI310" s="386"/>
      <c r="AJ310" s="386"/>
      <c r="AK310" s="386"/>
      <c r="AL310" s="386"/>
      <c r="AM310" s="386"/>
      <c r="AN310" s="386"/>
      <c r="AO310" s="386"/>
      <c r="AP310" s="386"/>
      <c r="AQ310" s="386"/>
      <c r="AR310" s="386"/>
      <c r="AS310" s="386"/>
      <c r="AT310" s="386"/>
      <c r="AU310" s="386"/>
      <c r="AV310" s="386"/>
      <c r="AW310" s="386"/>
      <c r="AX310" s="386"/>
      <c r="AY310" s="386"/>
      <c r="AZ310" s="386"/>
      <c r="BA310" s="386"/>
      <c r="BB310" s="386"/>
      <c r="BC310" s="386"/>
      <c r="BD310" s="386"/>
      <c r="BE310" s="386"/>
      <c r="BF310" s="386"/>
      <c r="BG310" s="386"/>
      <c r="BH310" s="386"/>
      <c r="BI310" s="386"/>
      <c r="BJ310" s="386"/>
      <c r="BK310" s="386"/>
      <c r="BL310" s="386"/>
      <c r="BM310" s="386"/>
      <c r="BN310" s="386"/>
      <c r="BO310" s="386"/>
      <c r="BP310" s="386"/>
      <c r="BQ310" s="386"/>
      <c r="BR310" s="386"/>
      <c r="BS310" s="386"/>
      <c r="BT310" s="387"/>
    </row>
    <row r="311" spans="1:72" ht="19.5" customHeight="1" x14ac:dyDescent="0.25">
      <c r="A311" s="90"/>
      <c r="B311" s="90"/>
      <c r="C311" s="90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  <c r="X311" s="386"/>
      <c r="Y311" s="386"/>
      <c r="Z311" s="386"/>
      <c r="AA311" s="386"/>
      <c r="AB311" s="386"/>
      <c r="AC311" s="386"/>
      <c r="AD311" s="386"/>
      <c r="AE311" s="386"/>
      <c r="AF311" s="386"/>
      <c r="AG311" s="386"/>
      <c r="AH311" s="386"/>
      <c r="AI311" s="386"/>
      <c r="AJ311" s="386"/>
      <c r="AK311" s="386"/>
      <c r="AL311" s="386"/>
      <c r="AM311" s="386"/>
      <c r="AN311" s="386"/>
      <c r="AO311" s="386"/>
      <c r="AP311" s="386"/>
      <c r="AQ311" s="386"/>
      <c r="AR311" s="386"/>
      <c r="AS311" s="386"/>
      <c r="AT311" s="386"/>
      <c r="AU311" s="386"/>
      <c r="AV311" s="386"/>
      <c r="AW311" s="386"/>
      <c r="AX311" s="386"/>
      <c r="AY311" s="386"/>
      <c r="AZ311" s="386"/>
      <c r="BA311" s="386"/>
      <c r="BB311" s="386"/>
      <c r="BC311" s="386"/>
      <c r="BD311" s="386"/>
      <c r="BE311" s="386"/>
      <c r="BF311" s="386"/>
      <c r="BG311" s="386"/>
      <c r="BH311" s="386"/>
      <c r="BI311" s="386"/>
      <c r="BJ311" s="386"/>
      <c r="BK311" s="386"/>
      <c r="BL311" s="386"/>
      <c r="BM311" s="386"/>
      <c r="BN311" s="386"/>
      <c r="BO311" s="386"/>
      <c r="BP311" s="386"/>
      <c r="BQ311" s="386"/>
      <c r="BR311" s="386"/>
      <c r="BS311" s="386"/>
      <c r="BT311" s="387"/>
    </row>
    <row r="312" spans="1:72" ht="19.5" customHeight="1" x14ac:dyDescent="0.25">
      <c r="A312" s="90"/>
      <c r="B312" s="90"/>
      <c r="C312" s="90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86"/>
      <c r="AA312" s="386"/>
      <c r="AB312" s="386"/>
      <c r="AC312" s="386"/>
      <c r="AD312" s="386"/>
      <c r="AE312" s="386"/>
      <c r="AF312" s="386"/>
      <c r="AG312" s="386"/>
      <c r="AH312" s="386"/>
      <c r="AI312" s="386"/>
      <c r="AJ312" s="386"/>
      <c r="AK312" s="386"/>
      <c r="AL312" s="386"/>
      <c r="AM312" s="386"/>
      <c r="AN312" s="386"/>
      <c r="AO312" s="386"/>
      <c r="AP312" s="386"/>
      <c r="AQ312" s="386"/>
      <c r="AR312" s="386"/>
      <c r="AS312" s="386"/>
      <c r="AT312" s="386"/>
      <c r="AU312" s="386"/>
      <c r="AV312" s="386"/>
      <c r="AW312" s="386"/>
      <c r="AX312" s="386"/>
      <c r="AY312" s="386"/>
      <c r="AZ312" s="386"/>
      <c r="BA312" s="386"/>
      <c r="BB312" s="386"/>
      <c r="BC312" s="386"/>
      <c r="BD312" s="386"/>
      <c r="BE312" s="386"/>
      <c r="BF312" s="386"/>
      <c r="BG312" s="386"/>
      <c r="BH312" s="386"/>
      <c r="BI312" s="386"/>
      <c r="BJ312" s="386"/>
      <c r="BK312" s="386"/>
      <c r="BL312" s="386"/>
      <c r="BM312" s="386"/>
      <c r="BN312" s="386"/>
      <c r="BO312" s="386"/>
      <c r="BP312" s="386"/>
      <c r="BQ312" s="386"/>
      <c r="BR312" s="386"/>
      <c r="BS312" s="386"/>
      <c r="BT312" s="387"/>
    </row>
    <row r="313" spans="1:72" ht="19.5" customHeight="1" x14ac:dyDescent="0.25">
      <c r="A313" s="90"/>
      <c r="B313" s="90"/>
      <c r="C313" s="90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386"/>
      <c r="Z313" s="386"/>
      <c r="AA313" s="386"/>
      <c r="AB313" s="386"/>
      <c r="AC313" s="386"/>
      <c r="AD313" s="386"/>
      <c r="AE313" s="386"/>
      <c r="AF313" s="386"/>
      <c r="AG313" s="386"/>
      <c r="AH313" s="386"/>
      <c r="AI313" s="386"/>
      <c r="AJ313" s="386"/>
      <c r="AK313" s="386"/>
      <c r="AL313" s="386"/>
      <c r="AM313" s="386"/>
      <c r="AN313" s="386"/>
      <c r="AO313" s="386"/>
      <c r="AP313" s="386"/>
      <c r="AQ313" s="386"/>
      <c r="AR313" s="386"/>
      <c r="AS313" s="386"/>
      <c r="AT313" s="386"/>
      <c r="AU313" s="386"/>
      <c r="AV313" s="386"/>
      <c r="AW313" s="386"/>
      <c r="AX313" s="386"/>
      <c r="AY313" s="386"/>
      <c r="AZ313" s="386"/>
      <c r="BA313" s="386"/>
      <c r="BB313" s="386"/>
      <c r="BC313" s="386"/>
      <c r="BD313" s="386"/>
      <c r="BE313" s="386"/>
      <c r="BF313" s="386"/>
      <c r="BG313" s="386"/>
      <c r="BH313" s="386"/>
      <c r="BI313" s="386"/>
      <c r="BJ313" s="386"/>
      <c r="BK313" s="386"/>
      <c r="BL313" s="386"/>
      <c r="BM313" s="386"/>
      <c r="BN313" s="386"/>
      <c r="BO313" s="386"/>
      <c r="BP313" s="386"/>
      <c r="BQ313" s="386"/>
      <c r="BR313" s="386"/>
      <c r="BS313" s="386"/>
      <c r="BT313" s="387"/>
    </row>
    <row r="314" spans="1:72" ht="19.5" customHeight="1" x14ac:dyDescent="0.25">
      <c r="A314" s="90"/>
      <c r="B314" s="90"/>
      <c r="C314" s="90"/>
      <c r="D314" s="386"/>
      <c r="E314" s="386"/>
      <c r="F314" s="386"/>
      <c r="G314" s="386"/>
      <c r="H314" s="386"/>
      <c r="I314" s="386"/>
      <c r="J314" s="386"/>
      <c r="K314" s="386"/>
      <c r="L314" s="386"/>
      <c r="M314" s="386"/>
      <c r="N314" s="386"/>
      <c r="O314" s="386"/>
      <c r="P314" s="386"/>
      <c r="Q314" s="386"/>
      <c r="R314" s="386"/>
      <c r="S314" s="386"/>
      <c r="T314" s="386"/>
      <c r="U314" s="386"/>
      <c r="V314" s="386"/>
      <c r="W314" s="386"/>
      <c r="X314" s="386"/>
      <c r="Y314" s="386"/>
      <c r="Z314" s="386"/>
      <c r="AA314" s="386"/>
      <c r="AB314" s="386"/>
      <c r="AC314" s="386"/>
      <c r="AD314" s="386"/>
      <c r="AE314" s="386"/>
      <c r="AF314" s="386"/>
      <c r="AG314" s="386"/>
      <c r="AH314" s="386"/>
      <c r="AI314" s="386"/>
      <c r="AJ314" s="386"/>
      <c r="AK314" s="386"/>
      <c r="AL314" s="386"/>
      <c r="AM314" s="386"/>
      <c r="AN314" s="386"/>
      <c r="AO314" s="386"/>
      <c r="AP314" s="386"/>
      <c r="AQ314" s="386"/>
      <c r="AR314" s="386"/>
      <c r="AS314" s="386"/>
      <c r="AT314" s="386"/>
      <c r="AU314" s="386"/>
      <c r="AV314" s="386"/>
      <c r="AW314" s="386"/>
      <c r="AX314" s="386"/>
      <c r="AY314" s="386"/>
      <c r="AZ314" s="386"/>
      <c r="BA314" s="386"/>
      <c r="BB314" s="386"/>
      <c r="BC314" s="386"/>
      <c r="BD314" s="386"/>
      <c r="BE314" s="386"/>
      <c r="BF314" s="386"/>
      <c r="BG314" s="386"/>
      <c r="BH314" s="386"/>
      <c r="BI314" s="386"/>
      <c r="BJ314" s="386"/>
      <c r="BK314" s="386"/>
      <c r="BL314" s="386"/>
      <c r="BM314" s="386"/>
      <c r="BN314" s="386"/>
      <c r="BO314" s="386"/>
      <c r="BP314" s="386"/>
      <c r="BQ314" s="386"/>
      <c r="BR314" s="386"/>
      <c r="BS314" s="386"/>
      <c r="BT314" s="387"/>
    </row>
    <row r="315" spans="1:72" ht="19.5" customHeight="1" x14ac:dyDescent="0.25">
      <c r="A315" s="90"/>
      <c r="B315" s="90"/>
      <c r="C315" s="90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386"/>
      <c r="O315" s="386"/>
      <c r="P315" s="386"/>
      <c r="Q315" s="386"/>
      <c r="R315" s="386"/>
      <c r="S315" s="386"/>
      <c r="T315" s="386"/>
      <c r="U315" s="386"/>
      <c r="V315" s="386"/>
      <c r="W315" s="386"/>
      <c r="X315" s="386"/>
      <c r="Y315" s="386"/>
      <c r="Z315" s="386"/>
      <c r="AA315" s="386"/>
      <c r="AB315" s="386"/>
      <c r="AC315" s="386"/>
      <c r="AD315" s="386"/>
      <c r="AE315" s="386"/>
      <c r="AF315" s="386"/>
      <c r="AG315" s="386"/>
      <c r="AH315" s="386"/>
      <c r="AI315" s="386"/>
      <c r="AJ315" s="386"/>
      <c r="AK315" s="386"/>
      <c r="AL315" s="386"/>
      <c r="AM315" s="386"/>
      <c r="AN315" s="386"/>
      <c r="AO315" s="386"/>
      <c r="AP315" s="386"/>
      <c r="AQ315" s="386"/>
      <c r="AR315" s="386"/>
      <c r="AS315" s="386"/>
      <c r="AT315" s="386"/>
      <c r="AU315" s="386"/>
      <c r="AV315" s="386"/>
      <c r="AW315" s="386"/>
      <c r="AX315" s="386"/>
      <c r="AY315" s="386"/>
      <c r="AZ315" s="386"/>
      <c r="BA315" s="386"/>
      <c r="BB315" s="386"/>
      <c r="BC315" s="386"/>
      <c r="BD315" s="386"/>
      <c r="BE315" s="386"/>
      <c r="BF315" s="386"/>
      <c r="BG315" s="386"/>
      <c r="BH315" s="386"/>
      <c r="BI315" s="386"/>
      <c r="BJ315" s="386"/>
      <c r="BK315" s="386"/>
      <c r="BL315" s="386"/>
      <c r="BM315" s="386"/>
      <c r="BN315" s="386"/>
      <c r="BO315" s="386"/>
      <c r="BP315" s="386"/>
      <c r="BQ315" s="386"/>
      <c r="BR315" s="386"/>
      <c r="BS315" s="386"/>
      <c r="BT315" s="387"/>
    </row>
    <row r="316" spans="1:72" ht="19.5" customHeight="1" x14ac:dyDescent="0.25">
      <c r="A316" s="90"/>
      <c r="B316" s="90"/>
      <c r="C316" s="90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386"/>
      <c r="AA316" s="386"/>
      <c r="AB316" s="386"/>
      <c r="AC316" s="386"/>
      <c r="AD316" s="386"/>
      <c r="AE316" s="386"/>
      <c r="AF316" s="386"/>
      <c r="AG316" s="386"/>
      <c r="AH316" s="386"/>
      <c r="AI316" s="386"/>
      <c r="AJ316" s="386"/>
      <c r="AK316" s="386"/>
      <c r="AL316" s="386"/>
      <c r="AM316" s="386"/>
      <c r="AN316" s="386"/>
      <c r="AO316" s="386"/>
      <c r="AP316" s="386"/>
      <c r="AQ316" s="386"/>
      <c r="AR316" s="386"/>
      <c r="AS316" s="386"/>
      <c r="AT316" s="386"/>
      <c r="AU316" s="386"/>
      <c r="AV316" s="386"/>
      <c r="AW316" s="386"/>
      <c r="AX316" s="386"/>
      <c r="AY316" s="386"/>
      <c r="AZ316" s="386"/>
      <c r="BA316" s="386"/>
      <c r="BB316" s="386"/>
      <c r="BC316" s="386"/>
      <c r="BD316" s="386"/>
      <c r="BE316" s="386"/>
      <c r="BF316" s="386"/>
      <c r="BG316" s="386"/>
      <c r="BH316" s="386"/>
      <c r="BI316" s="386"/>
      <c r="BJ316" s="386"/>
      <c r="BK316" s="386"/>
      <c r="BL316" s="386"/>
      <c r="BM316" s="386"/>
      <c r="BN316" s="386"/>
      <c r="BO316" s="386"/>
      <c r="BP316" s="386"/>
      <c r="BQ316" s="386"/>
      <c r="BR316" s="386"/>
      <c r="BS316" s="386"/>
      <c r="BT316" s="387"/>
    </row>
    <row r="317" spans="1:72" ht="19.5" customHeight="1" x14ac:dyDescent="0.25">
      <c r="A317" s="90"/>
      <c r="B317" s="90"/>
      <c r="C317" s="90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  <c r="X317" s="386"/>
      <c r="Y317" s="386"/>
      <c r="Z317" s="386"/>
      <c r="AA317" s="386"/>
      <c r="AB317" s="386"/>
      <c r="AC317" s="386"/>
      <c r="AD317" s="386"/>
      <c r="AE317" s="386"/>
      <c r="AF317" s="386"/>
      <c r="AG317" s="386"/>
      <c r="AH317" s="386"/>
      <c r="AI317" s="386"/>
      <c r="AJ317" s="386"/>
      <c r="AK317" s="386"/>
      <c r="AL317" s="386"/>
      <c r="AM317" s="386"/>
      <c r="AN317" s="386"/>
      <c r="AO317" s="386"/>
      <c r="AP317" s="386"/>
      <c r="AQ317" s="386"/>
      <c r="AR317" s="386"/>
      <c r="AS317" s="386"/>
      <c r="AT317" s="386"/>
      <c r="AU317" s="386"/>
      <c r="AV317" s="386"/>
      <c r="AW317" s="386"/>
      <c r="AX317" s="386"/>
      <c r="AY317" s="386"/>
      <c r="AZ317" s="386"/>
      <c r="BA317" s="386"/>
      <c r="BB317" s="386"/>
      <c r="BC317" s="386"/>
      <c r="BD317" s="386"/>
      <c r="BE317" s="386"/>
      <c r="BF317" s="386"/>
      <c r="BG317" s="386"/>
      <c r="BH317" s="386"/>
      <c r="BI317" s="386"/>
      <c r="BJ317" s="386"/>
      <c r="BK317" s="386"/>
      <c r="BL317" s="386"/>
      <c r="BM317" s="386"/>
      <c r="BN317" s="386"/>
      <c r="BO317" s="386"/>
      <c r="BP317" s="386"/>
      <c r="BQ317" s="386"/>
      <c r="BR317" s="386"/>
      <c r="BS317" s="386"/>
      <c r="BT317" s="387"/>
    </row>
    <row r="318" spans="1:72" ht="19.5" customHeight="1" x14ac:dyDescent="0.25">
      <c r="A318" s="90"/>
      <c r="B318" s="90"/>
      <c r="C318" s="90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86"/>
      <c r="AA318" s="386"/>
      <c r="AB318" s="386"/>
      <c r="AC318" s="386"/>
      <c r="AD318" s="386"/>
      <c r="AE318" s="386"/>
      <c r="AF318" s="386"/>
      <c r="AG318" s="386"/>
      <c r="AH318" s="386"/>
      <c r="AI318" s="386"/>
      <c r="AJ318" s="386"/>
      <c r="AK318" s="386"/>
      <c r="AL318" s="386"/>
      <c r="AM318" s="386"/>
      <c r="AN318" s="386"/>
      <c r="AO318" s="386"/>
      <c r="AP318" s="386"/>
      <c r="AQ318" s="386"/>
      <c r="AR318" s="386"/>
      <c r="AS318" s="386"/>
      <c r="AT318" s="386"/>
      <c r="AU318" s="386"/>
      <c r="AV318" s="386"/>
      <c r="AW318" s="386"/>
      <c r="AX318" s="386"/>
      <c r="AY318" s="386"/>
      <c r="AZ318" s="386"/>
      <c r="BA318" s="386"/>
      <c r="BB318" s="386"/>
      <c r="BC318" s="386"/>
      <c r="BD318" s="386"/>
      <c r="BE318" s="386"/>
      <c r="BF318" s="386"/>
      <c r="BG318" s="386"/>
      <c r="BH318" s="386"/>
      <c r="BI318" s="386"/>
      <c r="BJ318" s="386"/>
      <c r="BK318" s="386"/>
      <c r="BL318" s="386"/>
      <c r="BM318" s="386"/>
      <c r="BN318" s="386"/>
      <c r="BO318" s="386"/>
      <c r="BP318" s="386"/>
      <c r="BQ318" s="386"/>
      <c r="BR318" s="386"/>
      <c r="BS318" s="386"/>
      <c r="BT318" s="387"/>
    </row>
    <row r="319" spans="1:72" ht="19.5" customHeight="1" x14ac:dyDescent="0.25">
      <c r="A319" s="90"/>
      <c r="B319" s="90"/>
      <c r="C319" s="90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  <c r="X319" s="386"/>
      <c r="Y319" s="386"/>
      <c r="Z319" s="386"/>
      <c r="AA319" s="386"/>
      <c r="AB319" s="386"/>
      <c r="AC319" s="386"/>
      <c r="AD319" s="386"/>
      <c r="AE319" s="386"/>
      <c r="AF319" s="386"/>
      <c r="AG319" s="386"/>
      <c r="AH319" s="386"/>
      <c r="AI319" s="386"/>
      <c r="AJ319" s="386"/>
      <c r="AK319" s="386"/>
      <c r="AL319" s="386"/>
      <c r="AM319" s="386"/>
      <c r="AN319" s="386"/>
      <c r="AO319" s="386"/>
      <c r="AP319" s="386"/>
      <c r="AQ319" s="386"/>
      <c r="AR319" s="386"/>
      <c r="AS319" s="386"/>
      <c r="AT319" s="386"/>
      <c r="AU319" s="386"/>
      <c r="AV319" s="386"/>
      <c r="AW319" s="386"/>
      <c r="AX319" s="386"/>
      <c r="AY319" s="386"/>
      <c r="AZ319" s="386"/>
      <c r="BA319" s="386"/>
      <c r="BB319" s="386"/>
      <c r="BC319" s="386"/>
      <c r="BD319" s="386"/>
      <c r="BE319" s="386"/>
      <c r="BF319" s="386"/>
      <c r="BG319" s="386"/>
      <c r="BH319" s="386"/>
      <c r="BI319" s="386"/>
      <c r="BJ319" s="386"/>
      <c r="BK319" s="386"/>
      <c r="BL319" s="386"/>
      <c r="BM319" s="386"/>
      <c r="BN319" s="386"/>
      <c r="BO319" s="386"/>
      <c r="BP319" s="386"/>
      <c r="BQ319" s="386"/>
      <c r="BR319" s="386"/>
      <c r="BS319" s="386"/>
      <c r="BT319" s="387"/>
    </row>
    <row r="320" spans="1:72" ht="19.5" customHeight="1" x14ac:dyDescent="0.25">
      <c r="A320" s="90"/>
      <c r="B320" s="90"/>
      <c r="C320" s="90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86"/>
      <c r="AB320" s="386"/>
      <c r="AC320" s="386"/>
      <c r="AD320" s="386"/>
      <c r="AE320" s="386"/>
      <c r="AF320" s="386"/>
      <c r="AG320" s="386"/>
      <c r="AH320" s="386"/>
      <c r="AI320" s="386"/>
      <c r="AJ320" s="386"/>
      <c r="AK320" s="386"/>
      <c r="AL320" s="386"/>
      <c r="AM320" s="386"/>
      <c r="AN320" s="386"/>
      <c r="AO320" s="386"/>
      <c r="AP320" s="386"/>
      <c r="AQ320" s="386"/>
      <c r="AR320" s="386"/>
      <c r="AS320" s="386"/>
      <c r="AT320" s="386"/>
      <c r="AU320" s="386"/>
      <c r="AV320" s="386"/>
      <c r="AW320" s="386"/>
      <c r="AX320" s="386"/>
      <c r="AY320" s="386"/>
      <c r="AZ320" s="386"/>
      <c r="BA320" s="386"/>
      <c r="BB320" s="386"/>
      <c r="BC320" s="386"/>
      <c r="BD320" s="386"/>
      <c r="BE320" s="386"/>
      <c r="BF320" s="386"/>
      <c r="BG320" s="386"/>
      <c r="BH320" s="386"/>
      <c r="BI320" s="386"/>
      <c r="BJ320" s="386"/>
      <c r="BK320" s="386"/>
      <c r="BL320" s="386"/>
      <c r="BM320" s="386"/>
      <c r="BN320" s="386"/>
      <c r="BO320" s="386"/>
      <c r="BP320" s="386"/>
      <c r="BQ320" s="386"/>
      <c r="BR320" s="386"/>
      <c r="BS320" s="386"/>
      <c r="BT320" s="387"/>
    </row>
    <row r="321" spans="1:72" ht="19.5" customHeight="1" x14ac:dyDescent="0.25">
      <c r="A321" s="90"/>
      <c r="B321" s="90"/>
      <c r="C321" s="90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386"/>
      <c r="Z321" s="386"/>
      <c r="AA321" s="386"/>
      <c r="AB321" s="386"/>
      <c r="AC321" s="386"/>
      <c r="AD321" s="386"/>
      <c r="AE321" s="386"/>
      <c r="AF321" s="386"/>
      <c r="AG321" s="386"/>
      <c r="AH321" s="386"/>
      <c r="AI321" s="386"/>
      <c r="AJ321" s="386"/>
      <c r="AK321" s="386"/>
      <c r="AL321" s="386"/>
      <c r="AM321" s="386"/>
      <c r="AN321" s="386"/>
      <c r="AO321" s="386"/>
      <c r="AP321" s="386"/>
      <c r="AQ321" s="386"/>
      <c r="AR321" s="386"/>
      <c r="AS321" s="386"/>
      <c r="AT321" s="386"/>
      <c r="AU321" s="386"/>
      <c r="AV321" s="386"/>
      <c r="AW321" s="386"/>
      <c r="AX321" s="386"/>
      <c r="AY321" s="386"/>
      <c r="AZ321" s="386"/>
      <c r="BA321" s="386"/>
      <c r="BB321" s="386"/>
      <c r="BC321" s="386"/>
      <c r="BD321" s="386"/>
      <c r="BE321" s="386"/>
      <c r="BF321" s="386"/>
      <c r="BG321" s="386"/>
      <c r="BH321" s="386"/>
      <c r="BI321" s="386"/>
      <c r="BJ321" s="386"/>
      <c r="BK321" s="386"/>
      <c r="BL321" s="386"/>
      <c r="BM321" s="386"/>
      <c r="BN321" s="386"/>
      <c r="BO321" s="386"/>
      <c r="BP321" s="386"/>
      <c r="BQ321" s="386"/>
      <c r="BR321" s="386"/>
      <c r="BS321" s="386"/>
      <c r="BT321" s="387"/>
    </row>
    <row r="322" spans="1:72" ht="19.5" customHeight="1" x14ac:dyDescent="0.25">
      <c r="A322" s="90"/>
      <c r="B322" s="90"/>
      <c r="C322" s="90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86"/>
      <c r="AA322" s="386"/>
      <c r="AB322" s="386"/>
      <c r="AC322" s="386"/>
      <c r="AD322" s="386"/>
      <c r="AE322" s="386"/>
      <c r="AF322" s="386"/>
      <c r="AG322" s="386"/>
      <c r="AH322" s="386"/>
      <c r="AI322" s="386"/>
      <c r="AJ322" s="386"/>
      <c r="AK322" s="386"/>
      <c r="AL322" s="386"/>
      <c r="AM322" s="386"/>
      <c r="AN322" s="386"/>
      <c r="AO322" s="386"/>
      <c r="AP322" s="386"/>
      <c r="AQ322" s="386"/>
      <c r="AR322" s="386"/>
      <c r="AS322" s="386"/>
      <c r="AT322" s="386"/>
      <c r="AU322" s="386"/>
      <c r="AV322" s="386"/>
      <c r="AW322" s="386"/>
      <c r="AX322" s="386"/>
      <c r="AY322" s="386"/>
      <c r="AZ322" s="386"/>
      <c r="BA322" s="386"/>
      <c r="BB322" s="386"/>
      <c r="BC322" s="386"/>
      <c r="BD322" s="386"/>
      <c r="BE322" s="386"/>
      <c r="BF322" s="386"/>
      <c r="BG322" s="386"/>
      <c r="BH322" s="386"/>
      <c r="BI322" s="386"/>
      <c r="BJ322" s="386"/>
      <c r="BK322" s="386"/>
      <c r="BL322" s="386"/>
      <c r="BM322" s="386"/>
      <c r="BN322" s="386"/>
      <c r="BO322" s="386"/>
      <c r="BP322" s="386"/>
      <c r="BQ322" s="386"/>
      <c r="BR322" s="386"/>
      <c r="BS322" s="386"/>
      <c r="BT322" s="387"/>
    </row>
    <row r="323" spans="1:72" ht="19.5" customHeight="1" x14ac:dyDescent="0.25">
      <c r="A323" s="90"/>
      <c r="B323" s="90"/>
      <c r="C323" s="90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386"/>
      <c r="Z323" s="386"/>
      <c r="AA323" s="386"/>
      <c r="AB323" s="386"/>
      <c r="AC323" s="386"/>
      <c r="AD323" s="386"/>
      <c r="AE323" s="386"/>
      <c r="AF323" s="386"/>
      <c r="AG323" s="386"/>
      <c r="AH323" s="386"/>
      <c r="AI323" s="386"/>
      <c r="AJ323" s="386"/>
      <c r="AK323" s="386"/>
      <c r="AL323" s="386"/>
      <c r="AM323" s="386"/>
      <c r="AN323" s="386"/>
      <c r="AO323" s="386"/>
      <c r="AP323" s="386"/>
      <c r="AQ323" s="386"/>
      <c r="AR323" s="386"/>
      <c r="AS323" s="386"/>
      <c r="AT323" s="386"/>
      <c r="AU323" s="386"/>
      <c r="AV323" s="386"/>
      <c r="AW323" s="386"/>
      <c r="AX323" s="386"/>
      <c r="AY323" s="386"/>
      <c r="AZ323" s="386"/>
      <c r="BA323" s="386"/>
      <c r="BB323" s="386"/>
      <c r="BC323" s="386"/>
      <c r="BD323" s="386"/>
      <c r="BE323" s="386"/>
      <c r="BF323" s="386"/>
      <c r="BG323" s="386"/>
      <c r="BH323" s="386"/>
      <c r="BI323" s="386"/>
      <c r="BJ323" s="386"/>
      <c r="BK323" s="386"/>
      <c r="BL323" s="386"/>
      <c r="BM323" s="386"/>
      <c r="BN323" s="386"/>
      <c r="BO323" s="386"/>
      <c r="BP323" s="386"/>
      <c r="BQ323" s="386"/>
      <c r="BR323" s="386"/>
      <c r="BS323" s="386"/>
      <c r="BT323" s="387"/>
    </row>
    <row r="324" spans="1:72" ht="19.5" customHeight="1" x14ac:dyDescent="0.25">
      <c r="A324" s="90"/>
      <c r="B324" s="90"/>
      <c r="C324" s="90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  <c r="X324" s="386"/>
      <c r="Y324" s="386"/>
      <c r="Z324" s="386"/>
      <c r="AA324" s="386"/>
      <c r="AB324" s="386"/>
      <c r="AC324" s="386"/>
      <c r="AD324" s="386"/>
      <c r="AE324" s="386"/>
      <c r="AF324" s="386"/>
      <c r="AG324" s="386"/>
      <c r="AH324" s="386"/>
      <c r="AI324" s="386"/>
      <c r="AJ324" s="386"/>
      <c r="AK324" s="386"/>
      <c r="AL324" s="386"/>
      <c r="AM324" s="386"/>
      <c r="AN324" s="386"/>
      <c r="AO324" s="386"/>
      <c r="AP324" s="386"/>
      <c r="AQ324" s="386"/>
      <c r="AR324" s="386"/>
      <c r="AS324" s="386"/>
      <c r="AT324" s="386"/>
      <c r="AU324" s="386"/>
      <c r="AV324" s="386"/>
      <c r="AW324" s="386"/>
      <c r="AX324" s="386"/>
      <c r="AY324" s="386"/>
      <c r="AZ324" s="386"/>
      <c r="BA324" s="386"/>
      <c r="BB324" s="386"/>
      <c r="BC324" s="386"/>
      <c r="BD324" s="386"/>
      <c r="BE324" s="386"/>
      <c r="BF324" s="386"/>
      <c r="BG324" s="386"/>
      <c r="BH324" s="386"/>
      <c r="BI324" s="386"/>
      <c r="BJ324" s="386"/>
      <c r="BK324" s="386"/>
      <c r="BL324" s="386"/>
      <c r="BM324" s="386"/>
      <c r="BN324" s="386"/>
      <c r="BO324" s="386"/>
      <c r="BP324" s="386"/>
      <c r="BQ324" s="386"/>
      <c r="BR324" s="386"/>
      <c r="BS324" s="386"/>
      <c r="BT324" s="387"/>
    </row>
    <row r="325" spans="1:72" ht="19.5" customHeight="1" x14ac:dyDescent="0.25">
      <c r="A325" s="90"/>
      <c r="B325" s="90"/>
      <c r="C325" s="90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6"/>
      <c r="P325" s="386"/>
      <c r="Q325" s="386"/>
      <c r="R325" s="386"/>
      <c r="S325" s="386"/>
      <c r="T325" s="386"/>
      <c r="U325" s="386"/>
      <c r="V325" s="386"/>
      <c r="W325" s="386"/>
      <c r="X325" s="386"/>
      <c r="Y325" s="386"/>
      <c r="Z325" s="386"/>
      <c r="AA325" s="386"/>
      <c r="AB325" s="386"/>
      <c r="AC325" s="386"/>
      <c r="AD325" s="386"/>
      <c r="AE325" s="386"/>
      <c r="AF325" s="386"/>
      <c r="AG325" s="386"/>
      <c r="AH325" s="386"/>
      <c r="AI325" s="386"/>
      <c r="AJ325" s="386"/>
      <c r="AK325" s="386"/>
      <c r="AL325" s="386"/>
      <c r="AM325" s="386"/>
      <c r="AN325" s="386"/>
      <c r="AO325" s="386"/>
      <c r="AP325" s="386"/>
      <c r="AQ325" s="386"/>
      <c r="AR325" s="386"/>
      <c r="AS325" s="386"/>
      <c r="AT325" s="386"/>
      <c r="AU325" s="386"/>
      <c r="AV325" s="386"/>
      <c r="AW325" s="386"/>
      <c r="AX325" s="386"/>
      <c r="AY325" s="386"/>
      <c r="AZ325" s="386"/>
      <c r="BA325" s="386"/>
      <c r="BB325" s="386"/>
      <c r="BC325" s="386"/>
      <c r="BD325" s="386"/>
      <c r="BE325" s="386"/>
      <c r="BF325" s="386"/>
      <c r="BG325" s="386"/>
      <c r="BH325" s="386"/>
      <c r="BI325" s="386"/>
      <c r="BJ325" s="386"/>
      <c r="BK325" s="386"/>
      <c r="BL325" s="386"/>
      <c r="BM325" s="386"/>
      <c r="BN325" s="386"/>
      <c r="BO325" s="386"/>
      <c r="BP325" s="386"/>
      <c r="BQ325" s="386"/>
      <c r="BR325" s="386"/>
      <c r="BS325" s="386"/>
      <c r="BT325" s="387"/>
    </row>
    <row r="326" spans="1:72" ht="19.5" customHeight="1" x14ac:dyDescent="0.25">
      <c r="A326" s="90"/>
      <c r="B326" s="90"/>
      <c r="C326" s="90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86"/>
      <c r="AA326" s="386"/>
      <c r="AB326" s="386"/>
      <c r="AC326" s="386"/>
      <c r="AD326" s="386"/>
      <c r="AE326" s="386"/>
      <c r="AF326" s="386"/>
      <c r="AG326" s="386"/>
      <c r="AH326" s="386"/>
      <c r="AI326" s="386"/>
      <c r="AJ326" s="386"/>
      <c r="AK326" s="386"/>
      <c r="AL326" s="386"/>
      <c r="AM326" s="386"/>
      <c r="AN326" s="386"/>
      <c r="AO326" s="386"/>
      <c r="AP326" s="386"/>
      <c r="AQ326" s="386"/>
      <c r="AR326" s="386"/>
      <c r="AS326" s="386"/>
      <c r="AT326" s="386"/>
      <c r="AU326" s="386"/>
      <c r="AV326" s="386"/>
      <c r="AW326" s="386"/>
      <c r="AX326" s="386"/>
      <c r="AY326" s="386"/>
      <c r="AZ326" s="386"/>
      <c r="BA326" s="386"/>
      <c r="BB326" s="386"/>
      <c r="BC326" s="386"/>
      <c r="BD326" s="386"/>
      <c r="BE326" s="386"/>
      <c r="BF326" s="386"/>
      <c r="BG326" s="386"/>
      <c r="BH326" s="386"/>
      <c r="BI326" s="386"/>
      <c r="BJ326" s="386"/>
      <c r="BK326" s="386"/>
      <c r="BL326" s="386"/>
      <c r="BM326" s="386"/>
      <c r="BN326" s="386"/>
      <c r="BO326" s="386"/>
      <c r="BP326" s="386"/>
      <c r="BQ326" s="386"/>
      <c r="BR326" s="386"/>
      <c r="BS326" s="386"/>
      <c r="BT326" s="387"/>
    </row>
    <row r="327" spans="1:72" ht="19.5" customHeight="1" x14ac:dyDescent="0.25">
      <c r="A327" s="90"/>
      <c r="B327" s="90"/>
      <c r="C327" s="90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86"/>
      <c r="AB327" s="386"/>
      <c r="AC327" s="386"/>
      <c r="AD327" s="386"/>
      <c r="AE327" s="386"/>
      <c r="AF327" s="386"/>
      <c r="AG327" s="386"/>
      <c r="AH327" s="386"/>
      <c r="AI327" s="386"/>
      <c r="AJ327" s="386"/>
      <c r="AK327" s="386"/>
      <c r="AL327" s="386"/>
      <c r="AM327" s="386"/>
      <c r="AN327" s="386"/>
      <c r="AO327" s="386"/>
      <c r="AP327" s="386"/>
      <c r="AQ327" s="386"/>
      <c r="AR327" s="386"/>
      <c r="AS327" s="386"/>
      <c r="AT327" s="386"/>
      <c r="AU327" s="386"/>
      <c r="AV327" s="386"/>
      <c r="AW327" s="386"/>
      <c r="AX327" s="386"/>
      <c r="AY327" s="386"/>
      <c r="AZ327" s="386"/>
      <c r="BA327" s="386"/>
      <c r="BB327" s="386"/>
      <c r="BC327" s="386"/>
      <c r="BD327" s="386"/>
      <c r="BE327" s="386"/>
      <c r="BF327" s="386"/>
      <c r="BG327" s="386"/>
      <c r="BH327" s="386"/>
      <c r="BI327" s="386"/>
      <c r="BJ327" s="386"/>
      <c r="BK327" s="386"/>
      <c r="BL327" s="386"/>
      <c r="BM327" s="386"/>
      <c r="BN327" s="386"/>
      <c r="BO327" s="386"/>
      <c r="BP327" s="386"/>
      <c r="BQ327" s="386"/>
      <c r="BR327" s="386"/>
      <c r="BS327" s="386"/>
      <c r="BT327" s="387"/>
    </row>
    <row r="328" spans="1:72" ht="19.5" customHeight="1" x14ac:dyDescent="0.25">
      <c r="A328" s="90"/>
      <c r="B328" s="90"/>
      <c r="C328" s="90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86"/>
      <c r="AA328" s="386"/>
      <c r="AB328" s="386"/>
      <c r="AC328" s="386"/>
      <c r="AD328" s="386"/>
      <c r="AE328" s="386"/>
      <c r="AF328" s="386"/>
      <c r="AG328" s="386"/>
      <c r="AH328" s="386"/>
      <c r="AI328" s="386"/>
      <c r="AJ328" s="386"/>
      <c r="AK328" s="386"/>
      <c r="AL328" s="386"/>
      <c r="AM328" s="386"/>
      <c r="AN328" s="386"/>
      <c r="AO328" s="386"/>
      <c r="AP328" s="386"/>
      <c r="AQ328" s="386"/>
      <c r="AR328" s="386"/>
      <c r="AS328" s="386"/>
      <c r="AT328" s="386"/>
      <c r="AU328" s="386"/>
      <c r="AV328" s="386"/>
      <c r="AW328" s="386"/>
      <c r="AX328" s="386"/>
      <c r="AY328" s="386"/>
      <c r="AZ328" s="386"/>
      <c r="BA328" s="386"/>
      <c r="BB328" s="386"/>
      <c r="BC328" s="386"/>
      <c r="BD328" s="386"/>
      <c r="BE328" s="386"/>
      <c r="BF328" s="386"/>
      <c r="BG328" s="386"/>
      <c r="BH328" s="386"/>
      <c r="BI328" s="386"/>
      <c r="BJ328" s="386"/>
      <c r="BK328" s="386"/>
      <c r="BL328" s="386"/>
      <c r="BM328" s="386"/>
      <c r="BN328" s="386"/>
      <c r="BO328" s="386"/>
      <c r="BP328" s="386"/>
      <c r="BQ328" s="386"/>
      <c r="BR328" s="386"/>
      <c r="BS328" s="386"/>
      <c r="BT328" s="387"/>
    </row>
    <row r="329" spans="1:72" ht="19.5" customHeight="1" x14ac:dyDescent="0.25">
      <c r="A329" s="90"/>
      <c r="B329" s="90"/>
      <c r="C329" s="90"/>
      <c r="D329" s="386"/>
      <c r="E329" s="386"/>
      <c r="F329" s="386"/>
      <c r="G329" s="386"/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  <c r="X329" s="386"/>
      <c r="Y329" s="386"/>
      <c r="Z329" s="386"/>
      <c r="AA329" s="386"/>
      <c r="AB329" s="386"/>
      <c r="AC329" s="386"/>
      <c r="AD329" s="386"/>
      <c r="AE329" s="386"/>
      <c r="AF329" s="386"/>
      <c r="AG329" s="386"/>
      <c r="AH329" s="386"/>
      <c r="AI329" s="386"/>
      <c r="AJ329" s="386"/>
      <c r="AK329" s="386"/>
      <c r="AL329" s="386"/>
      <c r="AM329" s="386"/>
      <c r="AN329" s="386"/>
      <c r="AO329" s="386"/>
      <c r="AP329" s="386"/>
      <c r="AQ329" s="386"/>
      <c r="AR329" s="386"/>
      <c r="AS329" s="386"/>
      <c r="AT329" s="386"/>
      <c r="AU329" s="386"/>
      <c r="AV329" s="386"/>
      <c r="AW329" s="386"/>
      <c r="AX329" s="386"/>
      <c r="AY329" s="386"/>
      <c r="AZ329" s="386"/>
      <c r="BA329" s="386"/>
      <c r="BB329" s="386"/>
      <c r="BC329" s="386"/>
      <c r="BD329" s="386"/>
      <c r="BE329" s="386"/>
      <c r="BF329" s="386"/>
      <c r="BG329" s="386"/>
      <c r="BH329" s="386"/>
      <c r="BI329" s="386"/>
      <c r="BJ329" s="386"/>
      <c r="BK329" s="386"/>
      <c r="BL329" s="386"/>
      <c r="BM329" s="386"/>
      <c r="BN329" s="386"/>
      <c r="BO329" s="386"/>
      <c r="BP329" s="386"/>
      <c r="BQ329" s="386"/>
      <c r="BR329" s="386"/>
      <c r="BS329" s="386"/>
      <c r="BT329" s="387"/>
    </row>
    <row r="330" spans="1:72" ht="19.5" customHeight="1" x14ac:dyDescent="0.25">
      <c r="A330" s="90"/>
      <c r="B330" s="90"/>
      <c r="C330" s="90"/>
      <c r="D330" s="386"/>
      <c r="E330" s="386"/>
      <c r="F330" s="386"/>
      <c r="G330" s="386"/>
      <c r="H330" s="386"/>
      <c r="I330" s="386"/>
      <c r="J330" s="386"/>
      <c r="K330" s="386"/>
      <c r="L330" s="386"/>
      <c r="M330" s="386"/>
      <c r="N330" s="386"/>
      <c r="O330" s="386"/>
      <c r="P330" s="386"/>
      <c r="Q330" s="386"/>
      <c r="R330" s="386"/>
      <c r="S330" s="386"/>
      <c r="T330" s="386"/>
      <c r="U330" s="386"/>
      <c r="V330" s="386"/>
      <c r="W330" s="386"/>
      <c r="X330" s="386"/>
      <c r="Y330" s="386"/>
      <c r="Z330" s="386"/>
      <c r="AA330" s="386"/>
      <c r="AB330" s="386"/>
      <c r="AC330" s="386"/>
      <c r="AD330" s="386"/>
      <c r="AE330" s="386"/>
      <c r="AF330" s="386"/>
      <c r="AG330" s="386"/>
      <c r="AH330" s="386"/>
      <c r="AI330" s="386"/>
      <c r="AJ330" s="386"/>
      <c r="AK330" s="386"/>
      <c r="AL330" s="386"/>
      <c r="AM330" s="386"/>
      <c r="AN330" s="386"/>
      <c r="AO330" s="386"/>
      <c r="AP330" s="386"/>
      <c r="AQ330" s="386"/>
      <c r="AR330" s="386"/>
      <c r="AS330" s="386"/>
      <c r="AT330" s="386"/>
      <c r="AU330" s="386"/>
      <c r="AV330" s="386"/>
      <c r="AW330" s="386"/>
      <c r="AX330" s="386"/>
      <c r="AY330" s="386"/>
      <c r="AZ330" s="386"/>
      <c r="BA330" s="386"/>
      <c r="BB330" s="386"/>
      <c r="BC330" s="386"/>
      <c r="BD330" s="386"/>
      <c r="BE330" s="386"/>
      <c r="BF330" s="386"/>
      <c r="BG330" s="386"/>
      <c r="BH330" s="386"/>
      <c r="BI330" s="386"/>
      <c r="BJ330" s="386"/>
      <c r="BK330" s="386"/>
      <c r="BL330" s="386"/>
      <c r="BM330" s="386"/>
      <c r="BN330" s="386"/>
      <c r="BO330" s="386"/>
      <c r="BP330" s="386"/>
      <c r="BQ330" s="386"/>
      <c r="BR330" s="386"/>
      <c r="BS330" s="386"/>
      <c r="BT330" s="387"/>
    </row>
    <row r="331" spans="1:72" ht="19.5" customHeight="1" x14ac:dyDescent="0.25">
      <c r="A331" s="90"/>
      <c r="B331" s="90"/>
      <c r="C331" s="90"/>
      <c r="D331" s="386"/>
      <c r="E331" s="386"/>
      <c r="F331" s="386"/>
      <c r="G331" s="386"/>
      <c r="H331" s="386"/>
      <c r="I331" s="386"/>
      <c r="J331" s="386"/>
      <c r="K331" s="386"/>
      <c r="L331" s="386"/>
      <c r="M331" s="386"/>
      <c r="N331" s="386"/>
      <c r="O331" s="386"/>
      <c r="P331" s="386"/>
      <c r="Q331" s="386"/>
      <c r="R331" s="386"/>
      <c r="S331" s="386"/>
      <c r="T331" s="386"/>
      <c r="U331" s="386"/>
      <c r="V331" s="386"/>
      <c r="W331" s="386"/>
      <c r="X331" s="386"/>
      <c r="Y331" s="386"/>
      <c r="Z331" s="386"/>
      <c r="AA331" s="386"/>
      <c r="AB331" s="386"/>
      <c r="AC331" s="386"/>
      <c r="AD331" s="386"/>
      <c r="AE331" s="386"/>
      <c r="AF331" s="386"/>
      <c r="AG331" s="386"/>
      <c r="AH331" s="386"/>
      <c r="AI331" s="386"/>
      <c r="AJ331" s="386"/>
      <c r="AK331" s="386"/>
      <c r="AL331" s="386"/>
      <c r="AM331" s="386"/>
      <c r="AN331" s="386"/>
      <c r="AO331" s="386"/>
      <c r="AP331" s="386"/>
      <c r="AQ331" s="386"/>
      <c r="AR331" s="386"/>
      <c r="AS331" s="386"/>
      <c r="AT331" s="386"/>
      <c r="AU331" s="386"/>
      <c r="AV331" s="386"/>
      <c r="AW331" s="386"/>
      <c r="AX331" s="386"/>
      <c r="AY331" s="386"/>
      <c r="AZ331" s="386"/>
      <c r="BA331" s="386"/>
      <c r="BB331" s="386"/>
      <c r="BC331" s="386"/>
      <c r="BD331" s="386"/>
      <c r="BE331" s="386"/>
      <c r="BF331" s="386"/>
      <c r="BG331" s="386"/>
      <c r="BH331" s="386"/>
      <c r="BI331" s="386"/>
      <c r="BJ331" s="386"/>
      <c r="BK331" s="386"/>
      <c r="BL331" s="386"/>
      <c r="BM331" s="386"/>
      <c r="BN331" s="386"/>
      <c r="BO331" s="386"/>
      <c r="BP331" s="386"/>
      <c r="BQ331" s="386"/>
      <c r="BR331" s="386"/>
      <c r="BS331" s="386"/>
      <c r="BT331" s="387"/>
    </row>
    <row r="332" spans="1:72" ht="19.5" customHeight="1" x14ac:dyDescent="0.25">
      <c r="A332" s="90"/>
      <c r="B332" s="90"/>
      <c r="C332" s="90"/>
      <c r="D332" s="386"/>
      <c r="E332" s="386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386"/>
      <c r="AA332" s="386"/>
      <c r="AB332" s="386"/>
      <c r="AC332" s="386"/>
      <c r="AD332" s="386"/>
      <c r="AE332" s="386"/>
      <c r="AF332" s="386"/>
      <c r="AG332" s="386"/>
      <c r="AH332" s="386"/>
      <c r="AI332" s="386"/>
      <c r="AJ332" s="386"/>
      <c r="AK332" s="386"/>
      <c r="AL332" s="386"/>
      <c r="AM332" s="386"/>
      <c r="AN332" s="386"/>
      <c r="AO332" s="386"/>
      <c r="AP332" s="386"/>
      <c r="AQ332" s="386"/>
      <c r="AR332" s="386"/>
      <c r="AS332" s="386"/>
      <c r="AT332" s="386"/>
      <c r="AU332" s="386"/>
      <c r="AV332" s="386"/>
      <c r="AW332" s="386"/>
      <c r="AX332" s="386"/>
      <c r="AY332" s="386"/>
      <c r="AZ332" s="386"/>
      <c r="BA332" s="386"/>
      <c r="BB332" s="386"/>
      <c r="BC332" s="386"/>
      <c r="BD332" s="386"/>
      <c r="BE332" s="386"/>
      <c r="BF332" s="386"/>
      <c r="BG332" s="386"/>
      <c r="BH332" s="386"/>
      <c r="BI332" s="386"/>
      <c r="BJ332" s="386"/>
      <c r="BK332" s="386"/>
      <c r="BL332" s="386"/>
      <c r="BM332" s="386"/>
      <c r="BN332" s="386"/>
      <c r="BO332" s="386"/>
      <c r="BP332" s="386"/>
      <c r="BQ332" s="386"/>
      <c r="BR332" s="386"/>
      <c r="BS332" s="386"/>
      <c r="BT332" s="387"/>
    </row>
    <row r="333" spans="1:72" ht="19.5" customHeight="1" x14ac:dyDescent="0.25">
      <c r="A333" s="90"/>
      <c r="B333" s="90"/>
      <c r="C333" s="90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386"/>
      <c r="O333" s="386"/>
      <c r="P333" s="386"/>
      <c r="Q333" s="386"/>
      <c r="R333" s="386"/>
      <c r="S333" s="386"/>
      <c r="T333" s="386"/>
      <c r="U333" s="386"/>
      <c r="V333" s="386"/>
      <c r="W333" s="386"/>
      <c r="X333" s="386"/>
      <c r="Y333" s="386"/>
      <c r="Z333" s="386"/>
      <c r="AA333" s="386"/>
      <c r="AB333" s="386"/>
      <c r="AC333" s="386"/>
      <c r="AD333" s="386"/>
      <c r="AE333" s="386"/>
      <c r="AF333" s="386"/>
      <c r="AG333" s="386"/>
      <c r="AH333" s="386"/>
      <c r="AI333" s="386"/>
      <c r="AJ333" s="386"/>
      <c r="AK333" s="386"/>
      <c r="AL333" s="386"/>
      <c r="AM333" s="386"/>
      <c r="AN333" s="386"/>
      <c r="AO333" s="386"/>
      <c r="AP333" s="386"/>
      <c r="AQ333" s="386"/>
      <c r="AR333" s="386"/>
      <c r="AS333" s="386"/>
      <c r="AT333" s="386"/>
      <c r="AU333" s="386"/>
      <c r="AV333" s="386"/>
      <c r="AW333" s="386"/>
      <c r="AX333" s="386"/>
      <c r="AY333" s="386"/>
      <c r="AZ333" s="386"/>
      <c r="BA333" s="386"/>
      <c r="BB333" s="386"/>
      <c r="BC333" s="386"/>
      <c r="BD333" s="386"/>
      <c r="BE333" s="386"/>
      <c r="BF333" s="386"/>
      <c r="BG333" s="386"/>
      <c r="BH333" s="386"/>
      <c r="BI333" s="386"/>
      <c r="BJ333" s="386"/>
      <c r="BK333" s="386"/>
      <c r="BL333" s="386"/>
      <c r="BM333" s="386"/>
      <c r="BN333" s="386"/>
      <c r="BO333" s="386"/>
      <c r="BP333" s="386"/>
      <c r="BQ333" s="386"/>
      <c r="BR333" s="386"/>
      <c r="BS333" s="386"/>
      <c r="BT333" s="387"/>
    </row>
    <row r="334" spans="1:72" ht="19.5" customHeight="1" x14ac:dyDescent="0.25">
      <c r="A334" s="90"/>
      <c r="B334" s="90"/>
      <c r="C334" s="90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6"/>
      <c r="P334" s="386"/>
      <c r="Q334" s="386"/>
      <c r="R334" s="386"/>
      <c r="S334" s="386"/>
      <c r="T334" s="386"/>
      <c r="U334" s="386"/>
      <c r="V334" s="386"/>
      <c r="W334" s="386"/>
      <c r="X334" s="386"/>
      <c r="Y334" s="386"/>
      <c r="Z334" s="386"/>
      <c r="AA334" s="386"/>
      <c r="AB334" s="386"/>
      <c r="AC334" s="386"/>
      <c r="AD334" s="386"/>
      <c r="AE334" s="386"/>
      <c r="AF334" s="386"/>
      <c r="AG334" s="386"/>
      <c r="AH334" s="386"/>
      <c r="AI334" s="386"/>
      <c r="AJ334" s="386"/>
      <c r="AK334" s="386"/>
      <c r="AL334" s="386"/>
      <c r="AM334" s="386"/>
      <c r="AN334" s="386"/>
      <c r="AO334" s="386"/>
      <c r="AP334" s="386"/>
      <c r="AQ334" s="386"/>
      <c r="AR334" s="386"/>
      <c r="AS334" s="386"/>
      <c r="AT334" s="386"/>
      <c r="AU334" s="386"/>
      <c r="AV334" s="386"/>
      <c r="AW334" s="386"/>
      <c r="AX334" s="386"/>
      <c r="AY334" s="386"/>
      <c r="AZ334" s="386"/>
      <c r="BA334" s="386"/>
      <c r="BB334" s="386"/>
      <c r="BC334" s="386"/>
      <c r="BD334" s="386"/>
      <c r="BE334" s="386"/>
      <c r="BF334" s="386"/>
      <c r="BG334" s="386"/>
      <c r="BH334" s="386"/>
      <c r="BI334" s="386"/>
      <c r="BJ334" s="386"/>
      <c r="BK334" s="386"/>
      <c r="BL334" s="386"/>
      <c r="BM334" s="386"/>
      <c r="BN334" s="386"/>
      <c r="BO334" s="386"/>
      <c r="BP334" s="386"/>
      <c r="BQ334" s="386"/>
      <c r="BR334" s="386"/>
      <c r="BS334" s="386"/>
      <c r="BT334" s="387"/>
    </row>
    <row r="335" spans="1:72" ht="19.5" customHeight="1" x14ac:dyDescent="0.25">
      <c r="A335" s="90"/>
      <c r="B335" s="90"/>
      <c r="C335" s="90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  <c r="X335" s="386"/>
      <c r="Y335" s="386"/>
      <c r="Z335" s="386"/>
      <c r="AA335" s="386"/>
      <c r="AB335" s="386"/>
      <c r="AC335" s="386"/>
      <c r="AD335" s="386"/>
      <c r="AE335" s="386"/>
      <c r="AF335" s="386"/>
      <c r="AG335" s="386"/>
      <c r="AH335" s="386"/>
      <c r="AI335" s="386"/>
      <c r="AJ335" s="386"/>
      <c r="AK335" s="386"/>
      <c r="AL335" s="386"/>
      <c r="AM335" s="386"/>
      <c r="AN335" s="386"/>
      <c r="AO335" s="386"/>
      <c r="AP335" s="386"/>
      <c r="AQ335" s="386"/>
      <c r="AR335" s="386"/>
      <c r="AS335" s="386"/>
      <c r="AT335" s="386"/>
      <c r="AU335" s="386"/>
      <c r="AV335" s="386"/>
      <c r="AW335" s="386"/>
      <c r="AX335" s="386"/>
      <c r="AY335" s="386"/>
      <c r="AZ335" s="386"/>
      <c r="BA335" s="386"/>
      <c r="BB335" s="386"/>
      <c r="BC335" s="386"/>
      <c r="BD335" s="386"/>
      <c r="BE335" s="386"/>
      <c r="BF335" s="386"/>
      <c r="BG335" s="386"/>
      <c r="BH335" s="386"/>
      <c r="BI335" s="386"/>
      <c r="BJ335" s="386"/>
      <c r="BK335" s="386"/>
      <c r="BL335" s="386"/>
      <c r="BM335" s="386"/>
      <c r="BN335" s="386"/>
      <c r="BO335" s="386"/>
      <c r="BP335" s="386"/>
      <c r="BQ335" s="386"/>
      <c r="BR335" s="386"/>
      <c r="BS335" s="386"/>
      <c r="BT335" s="387"/>
    </row>
    <row r="336" spans="1:72" ht="19.5" customHeight="1" x14ac:dyDescent="0.25">
      <c r="A336" s="90"/>
      <c r="B336" s="90"/>
      <c r="C336" s="90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86"/>
      <c r="AB336" s="386"/>
      <c r="AC336" s="386"/>
      <c r="AD336" s="386"/>
      <c r="AE336" s="386"/>
      <c r="AF336" s="386"/>
      <c r="AG336" s="386"/>
      <c r="AH336" s="386"/>
      <c r="AI336" s="386"/>
      <c r="AJ336" s="386"/>
      <c r="AK336" s="386"/>
      <c r="AL336" s="386"/>
      <c r="AM336" s="386"/>
      <c r="AN336" s="386"/>
      <c r="AO336" s="386"/>
      <c r="AP336" s="386"/>
      <c r="AQ336" s="386"/>
      <c r="AR336" s="386"/>
      <c r="AS336" s="386"/>
      <c r="AT336" s="386"/>
      <c r="AU336" s="386"/>
      <c r="AV336" s="386"/>
      <c r="AW336" s="386"/>
      <c r="AX336" s="386"/>
      <c r="AY336" s="386"/>
      <c r="AZ336" s="386"/>
      <c r="BA336" s="386"/>
      <c r="BB336" s="386"/>
      <c r="BC336" s="386"/>
      <c r="BD336" s="386"/>
      <c r="BE336" s="386"/>
      <c r="BF336" s="386"/>
      <c r="BG336" s="386"/>
      <c r="BH336" s="386"/>
      <c r="BI336" s="386"/>
      <c r="BJ336" s="386"/>
      <c r="BK336" s="386"/>
      <c r="BL336" s="386"/>
      <c r="BM336" s="386"/>
      <c r="BN336" s="386"/>
      <c r="BO336" s="386"/>
      <c r="BP336" s="386"/>
      <c r="BQ336" s="386"/>
      <c r="BR336" s="386"/>
      <c r="BS336" s="386"/>
      <c r="BT336" s="387"/>
    </row>
    <row r="337" spans="1:72" ht="19.5" customHeight="1" x14ac:dyDescent="0.25">
      <c r="A337" s="90"/>
      <c r="B337" s="90"/>
      <c r="C337" s="90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6"/>
      <c r="O337" s="386"/>
      <c r="P337" s="386"/>
      <c r="Q337" s="386"/>
      <c r="R337" s="386"/>
      <c r="S337" s="386"/>
      <c r="T337" s="386"/>
      <c r="U337" s="386"/>
      <c r="V337" s="386"/>
      <c r="W337" s="386"/>
      <c r="X337" s="386"/>
      <c r="Y337" s="386"/>
      <c r="Z337" s="386"/>
      <c r="AA337" s="386"/>
      <c r="AB337" s="386"/>
      <c r="AC337" s="386"/>
      <c r="AD337" s="386"/>
      <c r="AE337" s="386"/>
      <c r="AF337" s="386"/>
      <c r="AG337" s="386"/>
      <c r="AH337" s="386"/>
      <c r="AI337" s="386"/>
      <c r="AJ337" s="386"/>
      <c r="AK337" s="386"/>
      <c r="AL337" s="386"/>
      <c r="AM337" s="386"/>
      <c r="AN337" s="386"/>
      <c r="AO337" s="386"/>
      <c r="AP337" s="386"/>
      <c r="AQ337" s="386"/>
      <c r="AR337" s="386"/>
      <c r="AS337" s="386"/>
      <c r="AT337" s="386"/>
      <c r="AU337" s="386"/>
      <c r="AV337" s="386"/>
      <c r="AW337" s="386"/>
      <c r="AX337" s="386"/>
      <c r="AY337" s="386"/>
      <c r="AZ337" s="386"/>
      <c r="BA337" s="386"/>
      <c r="BB337" s="386"/>
      <c r="BC337" s="386"/>
      <c r="BD337" s="386"/>
      <c r="BE337" s="386"/>
      <c r="BF337" s="386"/>
      <c r="BG337" s="386"/>
      <c r="BH337" s="386"/>
      <c r="BI337" s="386"/>
      <c r="BJ337" s="386"/>
      <c r="BK337" s="386"/>
      <c r="BL337" s="386"/>
      <c r="BM337" s="386"/>
      <c r="BN337" s="386"/>
      <c r="BO337" s="386"/>
      <c r="BP337" s="386"/>
      <c r="BQ337" s="386"/>
      <c r="BR337" s="386"/>
      <c r="BS337" s="386"/>
      <c r="BT337" s="387"/>
    </row>
    <row r="338" spans="1:72" ht="19.5" customHeight="1" x14ac:dyDescent="0.25">
      <c r="A338" s="90"/>
      <c r="B338" s="90"/>
      <c r="C338" s="90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386"/>
      <c r="O338" s="386"/>
      <c r="P338" s="386"/>
      <c r="Q338" s="386"/>
      <c r="R338" s="386"/>
      <c r="S338" s="386"/>
      <c r="T338" s="386"/>
      <c r="U338" s="386"/>
      <c r="V338" s="386"/>
      <c r="W338" s="386"/>
      <c r="X338" s="386"/>
      <c r="Y338" s="386"/>
      <c r="Z338" s="386"/>
      <c r="AA338" s="386"/>
      <c r="AB338" s="386"/>
      <c r="AC338" s="386"/>
      <c r="AD338" s="386"/>
      <c r="AE338" s="386"/>
      <c r="AF338" s="386"/>
      <c r="AG338" s="386"/>
      <c r="AH338" s="386"/>
      <c r="AI338" s="386"/>
      <c r="AJ338" s="386"/>
      <c r="AK338" s="386"/>
      <c r="AL338" s="386"/>
      <c r="AM338" s="386"/>
      <c r="AN338" s="386"/>
      <c r="AO338" s="386"/>
      <c r="AP338" s="386"/>
      <c r="AQ338" s="386"/>
      <c r="AR338" s="386"/>
      <c r="AS338" s="386"/>
      <c r="AT338" s="386"/>
      <c r="AU338" s="386"/>
      <c r="AV338" s="386"/>
      <c r="AW338" s="386"/>
      <c r="AX338" s="386"/>
      <c r="AY338" s="386"/>
      <c r="AZ338" s="386"/>
      <c r="BA338" s="386"/>
      <c r="BB338" s="386"/>
      <c r="BC338" s="386"/>
      <c r="BD338" s="386"/>
      <c r="BE338" s="386"/>
      <c r="BF338" s="386"/>
      <c r="BG338" s="386"/>
      <c r="BH338" s="386"/>
      <c r="BI338" s="386"/>
      <c r="BJ338" s="386"/>
      <c r="BK338" s="386"/>
      <c r="BL338" s="386"/>
      <c r="BM338" s="386"/>
      <c r="BN338" s="386"/>
      <c r="BO338" s="386"/>
      <c r="BP338" s="386"/>
      <c r="BQ338" s="386"/>
      <c r="BR338" s="386"/>
      <c r="BS338" s="386"/>
      <c r="BT338" s="387"/>
    </row>
    <row r="339" spans="1:72" ht="19.5" customHeight="1" x14ac:dyDescent="0.25">
      <c r="A339" s="90"/>
      <c r="B339" s="90"/>
      <c r="C339" s="90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  <c r="X339" s="386"/>
      <c r="Y339" s="386"/>
      <c r="Z339" s="386"/>
      <c r="AA339" s="386"/>
      <c r="AB339" s="386"/>
      <c r="AC339" s="386"/>
      <c r="AD339" s="386"/>
      <c r="AE339" s="386"/>
      <c r="AF339" s="386"/>
      <c r="AG339" s="386"/>
      <c r="AH339" s="386"/>
      <c r="AI339" s="386"/>
      <c r="AJ339" s="386"/>
      <c r="AK339" s="386"/>
      <c r="AL339" s="386"/>
      <c r="AM339" s="386"/>
      <c r="AN339" s="386"/>
      <c r="AO339" s="386"/>
      <c r="AP339" s="386"/>
      <c r="AQ339" s="386"/>
      <c r="AR339" s="386"/>
      <c r="AS339" s="386"/>
      <c r="AT339" s="386"/>
      <c r="AU339" s="386"/>
      <c r="AV339" s="386"/>
      <c r="AW339" s="386"/>
      <c r="AX339" s="386"/>
      <c r="AY339" s="386"/>
      <c r="AZ339" s="386"/>
      <c r="BA339" s="386"/>
      <c r="BB339" s="386"/>
      <c r="BC339" s="386"/>
      <c r="BD339" s="386"/>
      <c r="BE339" s="386"/>
      <c r="BF339" s="386"/>
      <c r="BG339" s="386"/>
      <c r="BH339" s="386"/>
      <c r="BI339" s="386"/>
      <c r="BJ339" s="386"/>
      <c r="BK339" s="386"/>
      <c r="BL339" s="386"/>
      <c r="BM339" s="386"/>
      <c r="BN339" s="386"/>
      <c r="BO339" s="386"/>
      <c r="BP339" s="386"/>
      <c r="BQ339" s="386"/>
      <c r="BR339" s="386"/>
      <c r="BS339" s="386"/>
      <c r="BT339" s="387"/>
    </row>
    <row r="340" spans="1:72" ht="19.5" customHeight="1" x14ac:dyDescent="0.25">
      <c r="A340" s="90"/>
      <c r="B340" s="90"/>
      <c r="C340" s="90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6"/>
      <c r="P340" s="386"/>
      <c r="Q340" s="386"/>
      <c r="R340" s="386"/>
      <c r="S340" s="386"/>
      <c r="T340" s="386"/>
      <c r="U340" s="386"/>
      <c r="V340" s="386"/>
      <c r="W340" s="386"/>
      <c r="X340" s="386"/>
      <c r="Y340" s="386"/>
      <c r="Z340" s="386"/>
      <c r="AA340" s="386"/>
      <c r="AB340" s="386"/>
      <c r="AC340" s="386"/>
      <c r="AD340" s="386"/>
      <c r="AE340" s="386"/>
      <c r="AF340" s="386"/>
      <c r="AG340" s="386"/>
      <c r="AH340" s="386"/>
      <c r="AI340" s="386"/>
      <c r="AJ340" s="386"/>
      <c r="AK340" s="386"/>
      <c r="AL340" s="386"/>
      <c r="AM340" s="386"/>
      <c r="AN340" s="386"/>
      <c r="AO340" s="386"/>
      <c r="AP340" s="386"/>
      <c r="AQ340" s="386"/>
      <c r="AR340" s="386"/>
      <c r="AS340" s="386"/>
      <c r="AT340" s="386"/>
      <c r="AU340" s="386"/>
      <c r="AV340" s="386"/>
      <c r="AW340" s="386"/>
      <c r="AX340" s="386"/>
      <c r="AY340" s="386"/>
      <c r="AZ340" s="386"/>
      <c r="BA340" s="386"/>
      <c r="BB340" s="386"/>
      <c r="BC340" s="386"/>
      <c r="BD340" s="386"/>
      <c r="BE340" s="386"/>
      <c r="BF340" s="386"/>
      <c r="BG340" s="386"/>
      <c r="BH340" s="386"/>
      <c r="BI340" s="386"/>
      <c r="BJ340" s="386"/>
      <c r="BK340" s="386"/>
      <c r="BL340" s="386"/>
      <c r="BM340" s="386"/>
      <c r="BN340" s="386"/>
      <c r="BO340" s="386"/>
      <c r="BP340" s="386"/>
      <c r="BQ340" s="386"/>
      <c r="BR340" s="386"/>
      <c r="BS340" s="386"/>
      <c r="BT340" s="387"/>
    </row>
    <row r="341" spans="1:72" ht="19.5" customHeight="1" x14ac:dyDescent="0.25">
      <c r="A341" s="90"/>
      <c r="B341" s="90"/>
      <c r="C341" s="90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86"/>
      <c r="AA341" s="386"/>
      <c r="AB341" s="386"/>
      <c r="AC341" s="386"/>
      <c r="AD341" s="386"/>
      <c r="AE341" s="386"/>
      <c r="AF341" s="386"/>
      <c r="AG341" s="386"/>
      <c r="AH341" s="386"/>
      <c r="AI341" s="386"/>
      <c r="AJ341" s="386"/>
      <c r="AK341" s="386"/>
      <c r="AL341" s="386"/>
      <c r="AM341" s="386"/>
      <c r="AN341" s="386"/>
      <c r="AO341" s="386"/>
      <c r="AP341" s="386"/>
      <c r="AQ341" s="386"/>
      <c r="AR341" s="386"/>
      <c r="AS341" s="386"/>
      <c r="AT341" s="386"/>
      <c r="AU341" s="386"/>
      <c r="AV341" s="386"/>
      <c r="AW341" s="386"/>
      <c r="AX341" s="386"/>
      <c r="AY341" s="386"/>
      <c r="AZ341" s="386"/>
      <c r="BA341" s="386"/>
      <c r="BB341" s="386"/>
      <c r="BC341" s="386"/>
      <c r="BD341" s="386"/>
      <c r="BE341" s="386"/>
      <c r="BF341" s="386"/>
      <c r="BG341" s="386"/>
      <c r="BH341" s="386"/>
      <c r="BI341" s="386"/>
      <c r="BJ341" s="386"/>
      <c r="BK341" s="386"/>
      <c r="BL341" s="386"/>
      <c r="BM341" s="386"/>
      <c r="BN341" s="386"/>
      <c r="BO341" s="386"/>
      <c r="BP341" s="386"/>
      <c r="BQ341" s="386"/>
      <c r="BR341" s="386"/>
      <c r="BS341" s="386"/>
      <c r="BT341" s="387"/>
    </row>
    <row r="342" spans="1:72" ht="19.5" customHeight="1" x14ac:dyDescent="0.25">
      <c r="A342" s="90"/>
      <c r="B342" s="90"/>
      <c r="C342" s="90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86"/>
      <c r="AB342" s="386"/>
      <c r="AC342" s="386"/>
      <c r="AD342" s="386"/>
      <c r="AE342" s="386"/>
      <c r="AF342" s="386"/>
      <c r="AG342" s="386"/>
      <c r="AH342" s="386"/>
      <c r="AI342" s="386"/>
      <c r="AJ342" s="386"/>
      <c r="AK342" s="386"/>
      <c r="AL342" s="386"/>
      <c r="AM342" s="386"/>
      <c r="AN342" s="386"/>
      <c r="AO342" s="386"/>
      <c r="AP342" s="386"/>
      <c r="AQ342" s="386"/>
      <c r="AR342" s="386"/>
      <c r="AS342" s="386"/>
      <c r="AT342" s="386"/>
      <c r="AU342" s="386"/>
      <c r="AV342" s="386"/>
      <c r="AW342" s="386"/>
      <c r="AX342" s="386"/>
      <c r="AY342" s="386"/>
      <c r="AZ342" s="386"/>
      <c r="BA342" s="386"/>
      <c r="BB342" s="386"/>
      <c r="BC342" s="386"/>
      <c r="BD342" s="386"/>
      <c r="BE342" s="386"/>
      <c r="BF342" s="386"/>
      <c r="BG342" s="386"/>
      <c r="BH342" s="386"/>
      <c r="BI342" s="386"/>
      <c r="BJ342" s="386"/>
      <c r="BK342" s="386"/>
      <c r="BL342" s="386"/>
      <c r="BM342" s="386"/>
      <c r="BN342" s="386"/>
      <c r="BO342" s="386"/>
      <c r="BP342" s="386"/>
      <c r="BQ342" s="386"/>
      <c r="BR342" s="386"/>
      <c r="BS342" s="386"/>
      <c r="BT342" s="387"/>
    </row>
    <row r="343" spans="1:72" ht="19.5" customHeight="1" x14ac:dyDescent="0.25">
      <c r="A343" s="90"/>
      <c r="B343" s="90"/>
      <c r="C343" s="90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386"/>
      <c r="AA343" s="386"/>
      <c r="AB343" s="386"/>
      <c r="AC343" s="386"/>
      <c r="AD343" s="386"/>
      <c r="AE343" s="386"/>
      <c r="AF343" s="386"/>
      <c r="AG343" s="386"/>
      <c r="AH343" s="386"/>
      <c r="AI343" s="386"/>
      <c r="AJ343" s="386"/>
      <c r="AK343" s="386"/>
      <c r="AL343" s="386"/>
      <c r="AM343" s="386"/>
      <c r="AN343" s="386"/>
      <c r="AO343" s="386"/>
      <c r="AP343" s="386"/>
      <c r="AQ343" s="386"/>
      <c r="AR343" s="386"/>
      <c r="AS343" s="386"/>
      <c r="AT343" s="386"/>
      <c r="AU343" s="386"/>
      <c r="AV343" s="386"/>
      <c r="AW343" s="386"/>
      <c r="AX343" s="386"/>
      <c r="AY343" s="386"/>
      <c r="AZ343" s="386"/>
      <c r="BA343" s="386"/>
      <c r="BB343" s="386"/>
      <c r="BC343" s="386"/>
      <c r="BD343" s="386"/>
      <c r="BE343" s="386"/>
      <c r="BF343" s="386"/>
      <c r="BG343" s="386"/>
      <c r="BH343" s="386"/>
      <c r="BI343" s="386"/>
      <c r="BJ343" s="386"/>
      <c r="BK343" s="386"/>
      <c r="BL343" s="386"/>
      <c r="BM343" s="386"/>
      <c r="BN343" s="386"/>
      <c r="BO343" s="386"/>
      <c r="BP343" s="386"/>
      <c r="BQ343" s="386"/>
      <c r="BR343" s="386"/>
      <c r="BS343" s="386"/>
      <c r="BT343" s="387"/>
    </row>
    <row r="344" spans="1:72" ht="19.5" customHeight="1" x14ac:dyDescent="0.25">
      <c r="A344" s="90"/>
      <c r="B344" s="90"/>
      <c r="C344" s="90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386"/>
      <c r="O344" s="386"/>
      <c r="P344" s="386"/>
      <c r="Q344" s="386"/>
      <c r="R344" s="386"/>
      <c r="S344" s="386"/>
      <c r="T344" s="386"/>
      <c r="U344" s="386"/>
      <c r="V344" s="386"/>
      <c r="W344" s="386"/>
      <c r="X344" s="386"/>
      <c r="Y344" s="386"/>
      <c r="Z344" s="386"/>
      <c r="AA344" s="386"/>
      <c r="AB344" s="386"/>
      <c r="AC344" s="386"/>
      <c r="AD344" s="386"/>
      <c r="AE344" s="386"/>
      <c r="AF344" s="386"/>
      <c r="AG344" s="386"/>
      <c r="AH344" s="386"/>
      <c r="AI344" s="386"/>
      <c r="AJ344" s="386"/>
      <c r="AK344" s="386"/>
      <c r="AL344" s="386"/>
      <c r="AM344" s="386"/>
      <c r="AN344" s="386"/>
      <c r="AO344" s="386"/>
      <c r="AP344" s="386"/>
      <c r="AQ344" s="386"/>
      <c r="AR344" s="386"/>
      <c r="AS344" s="386"/>
      <c r="AT344" s="386"/>
      <c r="AU344" s="386"/>
      <c r="AV344" s="386"/>
      <c r="AW344" s="386"/>
      <c r="AX344" s="386"/>
      <c r="AY344" s="386"/>
      <c r="AZ344" s="386"/>
      <c r="BA344" s="386"/>
      <c r="BB344" s="386"/>
      <c r="BC344" s="386"/>
      <c r="BD344" s="386"/>
      <c r="BE344" s="386"/>
      <c r="BF344" s="386"/>
      <c r="BG344" s="386"/>
      <c r="BH344" s="386"/>
      <c r="BI344" s="386"/>
      <c r="BJ344" s="386"/>
      <c r="BK344" s="386"/>
      <c r="BL344" s="386"/>
      <c r="BM344" s="386"/>
      <c r="BN344" s="386"/>
      <c r="BO344" s="386"/>
      <c r="BP344" s="386"/>
      <c r="BQ344" s="386"/>
      <c r="BR344" s="386"/>
      <c r="BS344" s="386"/>
      <c r="BT344" s="387"/>
    </row>
    <row r="345" spans="1:72" ht="19.5" customHeight="1" x14ac:dyDescent="0.25">
      <c r="A345" s="90"/>
      <c r="B345" s="90"/>
      <c r="C345" s="90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6"/>
      <c r="O345" s="386"/>
      <c r="P345" s="386"/>
      <c r="Q345" s="386"/>
      <c r="R345" s="386"/>
      <c r="S345" s="386"/>
      <c r="T345" s="386"/>
      <c r="U345" s="386"/>
      <c r="V345" s="386"/>
      <c r="W345" s="386"/>
      <c r="X345" s="386"/>
      <c r="Y345" s="386"/>
      <c r="Z345" s="386"/>
      <c r="AA345" s="386"/>
      <c r="AB345" s="386"/>
      <c r="AC345" s="386"/>
      <c r="AD345" s="386"/>
      <c r="AE345" s="386"/>
      <c r="AF345" s="386"/>
      <c r="AG345" s="386"/>
      <c r="AH345" s="386"/>
      <c r="AI345" s="386"/>
      <c r="AJ345" s="386"/>
      <c r="AK345" s="386"/>
      <c r="AL345" s="386"/>
      <c r="AM345" s="386"/>
      <c r="AN345" s="386"/>
      <c r="AO345" s="386"/>
      <c r="AP345" s="386"/>
      <c r="AQ345" s="386"/>
      <c r="AR345" s="386"/>
      <c r="AS345" s="386"/>
      <c r="AT345" s="386"/>
      <c r="AU345" s="386"/>
      <c r="AV345" s="386"/>
      <c r="AW345" s="386"/>
      <c r="AX345" s="386"/>
      <c r="AY345" s="386"/>
      <c r="AZ345" s="386"/>
      <c r="BA345" s="386"/>
      <c r="BB345" s="386"/>
      <c r="BC345" s="386"/>
      <c r="BD345" s="386"/>
      <c r="BE345" s="386"/>
      <c r="BF345" s="386"/>
      <c r="BG345" s="386"/>
      <c r="BH345" s="386"/>
      <c r="BI345" s="386"/>
      <c r="BJ345" s="386"/>
      <c r="BK345" s="386"/>
      <c r="BL345" s="386"/>
      <c r="BM345" s="386"/>
      <c r="BN345" s="386"/>
      <c r="BO345" s="386"/>
      <c r="BP345" s="386"/>
      <c r="BQ345" s="386"/>
      <c r="BR345" s="386"/>
      <c r="BS345" s="386"/>
      <c r="BT345" s="387"/>
    </row>
    <row r="346" spans="1:72" ht="19.5" customHeight="1" x14ac:dyDescent="0.25">
      <c r="A346" s="90"/>
      <c r="B346" s="90"/>
      <c r="C346" s="90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86"/>
      <c r="AA346" s="386"/>
      <c r="AB346" s="386"/>
      <c r="AC346" s="386"/>
      <c r="AD346" s="386"/>
      <c r="AE346" s="386"/>
      <c r="AF346" s="386"/>
      <c r="AG346" s="386"/>
      <c r="AH346" s="386"/>
      <c r="AI346" s="386"/>
      <c r="AJ346" s="386"/>
      <c r="AK346" s="386"/>
      <c r="AL346" s="386"/>
      <c r="AM346" s="386"/>
      <c r="AN346" s="386"/>
      <c r="AO346" s="386"/>
      <c r="AP346" s="386"/>
      <c r="AQ346" s="386"/>
      <c r="AR346" s="386"/>
      <c r="AS346" s="386"/>
      <c r="AT346" s="386"/>
      <c r="AU346" s="386"/>
      <c r="AV346" s="386"/>
      <c r="AW346" s="386"/>
      <c r="AX346" s="386"/>
      <c r="AY346" s="386"/>
      <c r="AZ346" s="386"/>
      <c r="BA346" s="386"/>
      <c r="BB346" s="386"/>
      <c r="BC346" s="386"/>
      <c r="BD346" s="386"/>
      <c r="BE346" s="386"/>
      <c r="BF346" s="386"/>
      <c r="BG346" s="386"/>
      <c r="BH346" s="386"/>
      <c r="BI346" s="386"/>
      <c r="BJ346" s="386"/>
      <c r="BK346" s="386"/>
      <c r="BL346" s="386"/>
      <c r="BM346" s="386"/>
      <c r="BN346" s="386"/>
      <c r="BO346" s="386"/>
      <c r="BP346" s="386"/>
      <c r="BQ346" s="386"/>
      <c r="BR346" s="386"/>
      <c r="BS346" s="386"/>
      <c r="BT346" s="387"/>
    </row>
    <row r="347" spans="1:72" ht="19.5" customHeight="1" x14ac:dyDescent="0.25">
      <c r="A347" s="90"/>
      <c r="B347" s="90"/>
      <c r="C347" s="90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86"/>
      <c r="AA347" s="386"/>
      <c r="AB347" s="386"/>
      <c r="AC347" s="386"/>
      <c r="AD347" s="386"/>
      <c r="AE347" s="386"/>
      <c r="AF347" s="386"/>
      <c r="AG347" s="386"/>
      <c r="AH347" s="386"/>
      <c r="AI347" s="386"/>
      <c r="AJ347" s="386"/>
      <c r="AK347" s="386"/>
      <c r="AL347" s="386"/>
      <c r="AM347" s="386"/>
      <c r="AN347" s="386"/>
      <c r="AO347" s="386"/>
      <c r="AP347" s="386"/>
      <c r="AQ347" s="386"/>
      <c r="AR347" s="386"/>
      <c r="AS347" s="386"/>
      <c r="AT347" s="386"/>
      <c r="AU347" s="386"/>
      <c r="AV347" s="386"/>
      <c r="AW347" s="386"/>
      <c r="AX347" s="386"/>
      <c r="AY347" s="386"/>
      <c r="AZ347" s="386"/>
      <c r="BA347" s="386"/>
      <c r="BB347" s="386"/>
      <c r="BC347" s="386"/>
      <c r="BD347" s="386"/>
      <c r="BE347" s="386"/>
      <c r="BF347" s="386"/>
      <c r="BG347" s="386"/>
      <c r="BH347" s="386"/>
      <c r="BI347" s="386"/>
      <c r="BJ347" s="386"/>
      <c r="BK347" s="386"/>
      <c r="BL347" s="386"/>
      <c r="BM347" s="386"/>
      <c r="BN347" s="386"/>
      <c r="BO347" s="386"/>
      <c r="BP347" s="386"/>
      <c r="BQ347" s="386"/>
      <c r="BR347" s="386"/>
      <c r="BS347" s="386"/>
      <c r="BT347" s="387"/>
    </row>
    <row r="348" spans="1:72" ht="19.5" customHeight="1" x14ac:dyDescent="0.25">
      <c r="A348" s="90"/>
      <c r="B348" s="90"/>
      <c r="C348" s="90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6"/>
      <c r="P348" s="386"/>
      <c r="Q348" s="386"/>
      <c r="R348" s="386"/>
      <c r="S348" s="386"/>
      <c r="T348" s="386"/>
      <c r="U348" s="386"/>
      <c r="V348" s="386"/>
      <c r="W348" s="386"/>
      <c r="X348" s="386"/>
      <c r="Y348" s="386"/>
      <c r="Z348" s="386"/>
      <c r="AA348" s="386"/>
      <c r="AB348" s="386"/>
      <c r="AC348" s="386"/>
      <c r="AD348" s="386"/>
      <c r="AE348" s="386"/>
      <c r="AF348" s="386"/>
      <c r="AG348" s="386"/>
      <c r="AH348" s="386"/>
      <c r="AI348" s="386"/>
      <c r="AJ348" s="386"/>
      <c r="AK348" s="386"/>
      <c r="AL348" s="386"/>
      <c r="AM348" s="386"/>
      <c r="AN348" s="386"/>
      <c r="AO348" s="386"/>
      <c r="AP348" s="386"/>
      <c r="AQ348" s="386"/>
      <c r="AR348" s="386"/>
      <c r="AS348" s="386"/>
      <c r="AT348" s="386"/>
      <c r="AU348" s="386"/>
      <c r="AV348" s="386"/>
      <c r="AW348" s="386"/>
      <c r="AX348" s="386"/>
      <c r="AY348" s="386"/>
      <c r="AZ348" s="386"/>
      <c r="BA348" s="386"/>
      <c r="BB348" s="386"/>
      <c r="BC348" s="386"/>
      <c r="BD348" s="386"/>
      <c r="BE348" s="386"/>
      <c r="BF348" s="386"/>
      <c r="BG348" s="386"/>
      <c r="BH348" s="386"/>
      <c r="BI348" s="386"/>
      <c r="BJ348" s="386"/>
      <c r="BK348" s="386"/>
      <c r="BL348" s="386"/>
      <c r="BM348" s="386"/>
      <c r="BN348" s="386"/>
      <c r="BO348" s="386"/>
      <c r="BP348" s="386"/>
      <c r="BQ348" s="386"/>
      <c r="BR348" s="386"/>
      <c r="BS348" s="386"/>
      <c r="BT348" s="387"/>
    </row>
    <row r="349" spans="1:72" ht="19.5" customHeight="1" x14ac:dyDescent="0.25">
      <c r="A349" s="90"/>
      <c r="B349" s="90"/>
      <c r="C349" s="90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86"/>
      <c r="AB349" s="386"/>
      <c r="AC349" s="386"/>
      <c r="AD349" s="386"/>
      <c r="AE349" s="386"/>
      <c r="AF349" s="386"/>
      <c r="AG349" s="386"/>
      <c r="AH349" s="386"/>
      <c r="AI349" s="386"/>
      <c r="AJ349" s="386"/>
      <c r="AK349" s="386"/>
      <c r="AL349" s="386"/>
      <c r="AM349" s="386"/>
      <c r="AN349" s="386"/>
      <c r="AO349" s="386"/>
      <c r="AP349" s="386"/>
      <c r="AQ349" s="386"/>
      <c r="AR349" s="386"/>
      <c r="AS349" s="386"/>
      <c r="AT349" s="386"/>
      <c r="AU349" s="386"/>
      <c r="AV349" s="386"/>
      <c r="AW349" s="386"/>
      <c r="AX349" s="386"/>
      <c r="AY349" s="386"/>
      <c r="AZ349" s="386"/>
      <c r="BA349" s="386"/>
      <c r="BB349" s="386"/>
      <c r="BC349" s="386"/>
      <c r="BD349" s="386"/>
      <c r="BE349" s="386"/>
      <c r="BF349" s="386"/>
      <c r="BG349" s="386"/>
      <c r="BH349" s="386"/>
      <c r="BI349" s="386"/>
      <c r="BJ349" s="386"/>
      <c r="BK349" s="386"/>
      <c r="BL349" s="386"/>
      <c r="BM349" s="386"/>
      <c r="BN349" s="386"/>
      <c r="BO349" s="386"/>
      <c r="BP349" s="386"/>
      <c r="BQ349" s="386"/>
      <c r="BR349" s="386"/>
      <c r="BS349" s="386"/>
      <c r="BT349" s="387"/>
    </row>
    <row r="350" spans="1:72" ht="19.5" customHeight="1" x14ac:dyDescent="0.25">
      <c r="A350" s="90"/>
      <c r="B350" s="90"/>
      <c r="C350" s="90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  <c r="X350" s="386"/>
      <c r="Y350" s="386"/>
      <c r="Z350" s="386"/>
      <c r="AA350" s="386"/>
      <c r="AB350" s="386"/>
      <c r="AC350" s="386"/>
      <c r="AD350" s="386"/>
      <c r="AE350" s="386"/>
      <c r="AF350" s="386"/>
      <c r="AG350" s="386"/>
      <c r="AH350" s="386"/>
      <c r="AI350" s="386"/>
      <c r="AJ350" s="386"/>
      <c r="AK350" s="386"/>
      <c r="AL350" s="386"/>
      <c r="AM350" s="386"/>
      <c r="AN350" s="386"/>
      <c r="AO350" s="386"/>
      <c r="AP350" s="386"/>
      <c r="AQ350" s="386"/>
      <c r="AR350" s="386"/>
      <c r="AS350" s="386"/>
      <c r="AT350" s="386"/>
      <c r="AU350" s="386"/>
      <c r="AV350" s="386"/>
      <c r="AW350" s="386"/>
      <c r="AX350" s="386"/>
      <c r="AY350" s="386"/>
      <c r="AZ350" s="386"/>
      <c r="BA350" s="386"/>
      <c r="BB350" s="386"/>
      <c r="BC350" s="386"/>
      <c r="BD350" s="386"/>
      <c r="BE350" s="386"/>
      <c r="BF350" s="386"/>
      <c r="BG350" s="386"/>
      <c r="BH350" s="386"/>
      <c r="BI350" s="386"/>
      <c r="BJ350" s="386"/>
      <c r="BK350" s="386"/>
      <c r="BL350" s="386"/>
      <c r="BM350" s="386"/>
      <c r="BN350" s="386"/>
      <c r="BO350" s="386"/>
      <c r="BP350" s="386"/>
      <c r="BQ350" s="386"/>
      <c r="BR350" s="386"/>
      <c r="BS350" s="386"/>
      <c r="BT350" s="387"/>
    </row>
    <row r="351" spans="1:72" ht="19.5" customHeight="1" x14ac:dyDescent="0.25">
      <c r="A351" s="90"/>
      <c r="B351" s="90"/>
      <c r="C351" s="90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386"/>
      <c r="Z351" s="386"/>
      <c r="AA351" s="386"/>
      <c r="AB351" s="386"/>
      <c r="AC351" s="386"/>
      <c r="AD351" s="386"/>
      <c r="AE351" s="386"/>
      <c r="AF351" s="386"/>
      <c r="AG351" s="386"/>
      <c r="AH351" s="386"/>
      <c r="AI351" s="386"/>
      <c r="AJ351" s="386"/>
      <c r="AK351" s="386"/>
      <c r="AL351" s="386"/>
      <c r="AM351" s="386"/>
      <c r="AN351" s="386"/>
      <c r="AO351" s="386"/>
      <c r="AP351" s="386"/>
      <c r="AQ351" s="386"/>
      <c r="AR351" s="386"/>
      <c r="AS351" s="386"/>
      <c r="AT351" s="386"/>
      <c r="AU351" s="386"/>
      <c r="AV351" s="386"/>
      <c r="AW351" s="386"/>
      <c r="AX351" s="386"/>
      <c r="AY351" s="386"/>
      <c r="AZ351" s="386"/>
      <c r="BA351" s="386"/>
      <c r="BB351" s="386"/>
      <c r="BC351" s="386"/>
      <c r="BD351" s="386"/>
      <c r="BE351" s="386"/>
      <c r="BF351" s="386"/>
      <c r="BG351" s="386"/>
      <c r="BH351" s="386"/>
      <c r="BI351" s="386"/>
      <c r="BJ351" s="386"/>
      <c r="BK351" s="386"/>
      <c r="BL351" s="386"/>
      <c r="BM351" s="386"/>
      <c r="BN351" s="386"/>
      <c r="BO351" s="386"/>
      <c r="BP351" s="386"/>
      <c r="BQ351" s="386"/>
      <c r="BR351" s="386"/>
      <c r="BS351" s="386"/>
      <c r="BT351" s="387"/>
    </row>
    <row r="352" spans="1:72" ht="19.5" customHeight="1" x14ac:dyDescent="0.25">
      <c r="A352" s="90"/>
      <c r="B352" s="90"/>
      <c r="C352" s="90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86"/>
      <c r="AA352" s="386"/>
      <c r="AB352" s="386"/>
      <c r="AC352" s="386"/>
      <c r="AD352" s="386"/>
      <c r="AE352" s="386"/>
      <c r="AF352" s="386"/>
      <c r="AG352" s="386"/>
      <c r="AH352" s="386"/>
      <c r="AI352" s="386"/>
      <c r="AJ352" s="386"/>
      <c r="AK352" s="386"/>
      <c r="AL352" s="386"/>
      <c r="AM352" s="386"/>
      <c r="AN352" s="386"/>
      <c r="AO352" s="386"/>
      <c r="AP352" s="386"/>
      <c r="AQ352" s="386"/>
      <c r="AR352" s="386"/>
      <c r="AS352" s="386"/>
      <c r="AT352" s="386"/>
      <c r="AU352" s="386"/>
      <c r="AV352" s="386"/>
      <c r="AW352" s="386"/>
      <c r="AX352" s="386"/>
      <c r="AY352" s="386"/>
      <c r="AZ352" s="386"/>
      <c r="BA352" s="386"/>
      <c r="BB352" s="386"/>
      <c r="BC352" s="386"/>
      <c r="BD352" s="386"/>
      <c r="BE352" s="386"/>
      <c r="BF352" s="386"/>
      <c r="BG352" s="386"/>
      <c r="BH352" s="386"/>
      <c r="BI352" s="386"/>
      <c r="BJ352" s="386"/>
      <c r="BK352" s="386"/>
      <c r="BL352" s="386"/>
      <c r="BM352" s="386"/>
      <c r="BN352" s="386"/>
      <c r="BO352" s="386"/>
      <c r="BP352" s="386"/>
      <c r="BQ352" s="386"/>
      <c r="BR352" s="386"/>
      <c r="BS352" s="386"/>
      <c r="BT352" s="387"/>
    </row>
    <row r="353" spans="1:72" ht="19.5" customHeight="1" x14ac:dyDescent="0.25">
      <c r="A353" s="90"/>
      <c r="B353" s="90"/>
      <c r="C353" s="90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6"/>
      <c r="P353" s="386"/>
      <c r="Q353" s="386"/>
      <c r="R353" s="386"/>
      <c r="S353" s="386"/>
      <c r="T353" s="386"/>
      <c r="U353" s="386"/>
      <c r="V353" s="386"/>
      <c r="W353" s="386"/>
      <c r="X353" s="386"/>
      <c r="Y353" s="386"/>
      <c r="Z353" s="386"/>
      <c r="AA353" s="386"/>
      <c r="AB353" s="386"/>
      <c r="AC353" s="386"/>
      <c r="AD353" s="386"/>
      <c r="AE353" s="386"/>
      <c r="AF353" s="386"/>
      <c r="AG353" s="386"/>
      <c r="AH353" s="386"/>
      <c r="AI353" s="386"/>
      <c r="AJ353" s="386"/>
      <c r="AK353" s="386"/>
      <c r="AL353" s="386"/>
      <c r="AM353" s="386"/>
      <c r="AN353" s="386"/>
      <c r="AO353" s="386"/>
      <c r="AP353" s="386"/>
      <c r="AQ353" s="386"/>
      <c r="AR353" s="386"/>
      <c r="AS353" s="386"/>
      <c r="AT353" s="386"/>
      <c r="AU353" s="386"/>
      <c r="AV353" s="386"/>
      <c r="AW353" s="386"/>
      <c r="AX353" s="386"/>
      <c r="AY353" s="386"/>
      <c r="AZ353" s="386"/>
      <c r="BA353" s="386"/>
      <c r="BB353" s="386"/>
      <c r="BC353" s="386"/>
      <c r="BD353" s="386"/>
      <c r="BE353" s="386"/>
      <c r="BF353" s="386"/>
      <c r="BG353" s="386"/>
      <c r="BH353" s="386"/>
      <c r="BI353" s="386"/>
      <c r="BJ353" s="386"/>
      <c r="BK353" s="386"/>
      <c r="BL353" s="386"/>
      <c r="BM353" s="386"/>
      <c r="BN353" s="386"/>
      <c r="BO353" s="386"/>
      <c r="BP353" s="386"/>
      <c r="BQ353" s="386"/>
      <c r="BR353" s="386"/>
      <c r="BS353" s="386"/>
      <c r="BT353" s="387"/>
    </row>
    <row r="354" spans="1:72" ht="19.5" customHeight="1" x14ac:dyDescent="0.25">
      <c r="A354" s="90"/>
      <c r="B354" s="90"/>
      <c r="C354" s="90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386"/>
      <c r="AA354" s="386"/>
      <c r="AB354" s="386"/>
      <c r="AC354" s="386"/>
      <c r="AD354" s="386"/>
      <c r="AE354" s="386"/>
      <c r="AF354" s="386"/>
      <c r="AG354" s="386"/>
      <c r="AH354" s="386"/>
      <c r="AI354" s="386"/>
      <c r="AJ354" s="386"/>
      <c r="AK354" s="386"/>
      <c r="AL354" s="386"/>
      <c r="AM354" s="386"/>
      <c r="AN354" s="386"/>
      <c r="AO354" s="386"/>
      <c r="AP354" s="386"/>
      <c r="AQ354" s="386"/>
      <c r="AR354" s="386"/>
      <c r="AS354" s="386"/>
      <c r="AT354" s="386"/>
      <c r="AU354" s="386"/>
      <c r="AV354" s="386"/>
      <c r="AW354" s="386"/>
      <c r="AX354" s="386"/>
      <c r="AY354" s="386"/>
      <c r="AZ354" s="386"/>
      <c r="BA354" s="386"/>
      <c r="BB354" s="386"/>
      <c r="BC354" s="386"/>
      <c r="BD354" s="386"/>
      <c r="BE354" s="386"/>
      <c r="BF354" s="386"/>
      <c r="BG354" s="386"/>
      <c r="BH354" s="386"/>
      <c r="BI354" s="386"/>
      <c r="BJ354" s="386"/>
      <c r="BK354" s="386"/>
      <c r="BL354" s="386"/>
      <c r="BM354" s="386"/>
      <c r="BN354" s="386"/>
      <c r="BO354" s="386"/>
      <c r="BP354" s="386"/>
      <c r="BQ354" s="386"/>
      <c r="BR354" s="386"/>
      <c r="BS354" s="386"/>
      <c r="BT354" s="387"/>
    </row>
    <row r="355" spans="1:72" ht="19.5" customHeight="1" x14ac:dyDescent="0.25">
      <c r="A355" s="90"/>
      <c r="B355" s="90"/>
      <c r="C355" s="90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86"/>
      <c r="AB355" s="386"/>
      <c r="AC355" s="386"/>
      <c r="AD355" s="386"/>
      <c r="AE355" s="386"/>
      <c r="AF355" s="386"/>
      <c r="AG355" s="386"/>
      <c r="AH355" s="386"/>
      <c r="AI355" s="386"/>
      <c r="AJ355" s="386"/>
      <c r="AK355" s="386"/>
      <c r="AL355" s="386"/>
      <c r="AM355" s="386"/>
      <c r="AN355" s="386"/>
      <c r="AO355" s="386"/>
      <c r="AP355" s="386"/>
      <c r="AQ355" s="386"/>
      <c r="AR355" s="386"/>
      <c r="AS355" s="386"/>
      <c r="AT355" s="386"/>
      <c r="AU355" s="386"/>
      <c r="AV355" s="386"/>
      <c r="AW355" s="386"/>
      <c r="AX355" s="386"/>
      <c r="AY355" s="386"/>
      <c r="AZ355" s="386"/>
      <c r="BA355" s="386"/>
      <c r="BB355" s="386"/>
      <c r="BC355" s="386"/>
      <c r="BD355" s="386"/>
      <c r="BE355" s="386"/>
      <c r="BF355" s="386"/>
      <c r="BG355" s="386"/>
      <c r="BH355" s="386"/>
      <c r="BI355" s="386"/>
      <c r="BJ355" s="386"/>
      <c r="BK355" s="386"/>
      <c r="BL355" s="386"/>
      <c r="BM355" s="386"/>
      <c r="BN355" s="386"/>
      <c r="BO355" s="386"/>
      <c r="BP355" s="386"/>
      <c r="BQ355" s="386"/>
      <c r="BR355" s="386"/>
      <c r="BS355" s="386"/>
      <c r="BT355" s="387"/>
    </row>
    <row r="356" spans="1:72" ht="19.5" customHeight="1" x14ac:dyDescent="0.25">
      <c r="A356" s="90"/>
      <c r="B356" s="90"/>
      <c r="C356" s="90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86"/>
      <c r="AB356" s="386"/>
      <c r="AC356" s="386"/>
      <c r="AD356" s="386"/>
      <c r="AE356" s="386"/>
      <c r="AF356" s="386"/>
      <c r="AG356" s="386"/>
      <c r="AH356" s="386"/>
      <c r="AI356" s="386"/>
      <c r="AJ356" s="386"/>
      <c r="AK356" s="386"/>
      <c r="AL356" s="386"/>
      <c r="AM356" s="386"/>
      <c r="AN356" s="386"/>
      <c r="AO356" s="386"/>
      <c r="AP356" s="386"/>
      <c r="AQ356" s="386"/>
      <c r="AR356" s="386"/>
      <c r="AS356" s="386"/>
      <c r="AT356" s="386"/>
      <c r="AU356" s="386"/>
      <c r="AV356" s="386"/>
      <c r="AW356" s="386"/>
      <c r="AX356" s="386"/>
      <c r="AY356" s="386"/>
      <c r="AZ356" s="386"/>
      <c r="BA356" s="386"/>
      <c r="BB356" s="386"/>
      <c r="BC356" s="386"/>
      <c r="BD356" s="386"/>
      <c r="BE356" s="386"/>
      <c r="BF356" s="386"/>
      <c r="BG356" s="386"/>
      <c r="BH356" s="386"/>
      <c r="BI356" s="386"/>
      <c r="BJ356" s="386"/>
      <c r="BK356" s="386"/>
      <c r="BL356" s="386"/>
      <c r="BM356" s="386"/>
      <c r="BN356" s="386"/>
      <c r="BO356" s="386"/>
      <c r="BP356" s="386"/>
      <c r="BQ356" s="386"/>
      <c r="BR356" s="386"/>
      <c r="BS356" s="386"/>
      <c r="BT356" s="387"/>
    </row>
    <row r="357" spans="1:72" ht="19.5" customHeight="1" x14ac:dyDescent="0.25">
      <c r="A357" s="90"/>
      <c r="B357" s="90"/>
      <c r="C357" s="90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86"/>
      <c r="AA357" s="386"/>
      <c r="AB357" s="386"/>
      <c r="AC357" s="386"/>
      <c r="AD357" s="386"/>
      <c r="AE357" s="386"/>
      <c r="AF357" s="386"/>
      <c r="AG357" s="386"/>
      <c r="AH357" s="386"/>
      <c r="AI357" s="386"/>
      <c r="AJ357" s="386"/>
      <c r="AK357" s="386"/>
      <c r="AL357" s="386"/>
      <c r="AM357" s="386"/>
      <c r="AN357" s="386"/>
      <c r="AO357" s="386"/>
      <c r="AP357" s="386"/>
      <c r="AQ357" s="386"/>
      <c r="AR357" s="386"/>
      <c r="AS357" s="386"/>
      <c r="AT357" s="386"/>
      <c r="AU357" s="386"/>
      <c r="AV357" s="386"/>
      <c r="AW357" s="386"/>
      <c r="AX357" s="386"/>
      <c r="AY357" s="386"/>
      <c r="AZ357" s="386"/>
      <c r="BA357" s="386"/>
      <c r="BB357" s="386"/>
      <c r="BC357" s="386"/>
      <c r="BD357" s="386"/>
      <c r="BE357" s="386"/>
      <c r="BF357" s="386"/>
      <c r="BG357" s="386"/>
      <c r="BH357" s="386"/>
      <c r="BI357" s="386"/>
      <c r="BJ357" s="386"/>
      <c r="BK357" s="386"/>
      <c r="BL357" s="386"/>
      <c r="BM357" s="386"/>
      <c r="BN357" s="386"/>
      <c r="BO357" s="386"/>
      <c r="BP357" s="386"/>
      <c r="BQ357" s="386"/>
      <c r="BR357" s="386"/>
      <c r="BS357" s="386"/>
      <c r="BT357" s="387"/>
    </row>
    <row r="358" spans="1:72" ht="19.5" customHeight="1" x14ac:dyDescent="0.25">
      <c r="A358" s="90"/>
      <c r="B358" s="90"/>
      <c r="C358" s="90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6"/>
      <c r="P358" s="386"/>
      <c r="Q358" s="386"/>
      <c r="R358" s="386"/>
      <c r="S358" s="386"/>
      <c r="T358" s="386"/>
      <c r="U358" s="386"/>
      <c r="V358" s="386"/>
      <c r="W358" s="386"/>
      <c r="X358" s="386"/>
      <c r="Y358" s="386"/>
      <c r="Z358" s="386"/>
      <c r="AA358" s="386"/>
      <c r="AB358" s="386"/>
      <c r="AC358" s="386"/>
      <c r="AD358" s="386"/>
      <c r="AE358" s="386"/>
      <c r="AF358" s="386"/>
      <c r="AG358" s="386"/>
      <c r="AH358" s="386"/>
      <c r="AI358" s="386"/>
      <c r="AJ358" s="386"/>
      <c r="AK358" s="386"/>
      <c r="AL358" s="386"/>
      <c r="AM358" s="386"/>
      <c r="AN358" s="386"/>
      <c r="AO358" s="386"/>
      <c r="AP358" s="386"/>
      <c r="AQ358" s="386"/>
      <c r="AR358" s="386"/>
      <c r="AS358" s="386"/>
      <c r="AT358" s="386"/>
      <c r="AU358" s="386"/>
      <c r="AV358" s="386"/>
      <c r="AW358" s="386"/>
      <c r="AX358" s="386"/>
      <c r="AY358" s="386"/>
      <c r="AZ358" s="386"/>
      <c r="BA358" s="386"/>
      <c r="BB358" s="386"/>
      <c r="BC358" s="386"/>
      <c r="BD358" s="386"/>
      <c r="BE358" s="386"/>
      <c r="BF358" s="386"/>
      <c r="BG358" s="386"/>
      <c r="BH358" s="386"/>
      <c r="BI358" s="386"/>
      <c r="BJ358" s="386"/>
      <c r="BK358" s="386"/>
      <c r="BL358" s="386"/>
      <c r="BM358" s="386"/>
      <c r="BN358" s="386"/>
      <c r="BO358" s="386"/>
      <c r="BP358" s="386"/>
      <c r="BQ358" s="386"/>
      <c r="BR358" s="386"/>
      <c r="BS358" s="386"/>
      <c r="BT358" s="387"/>
    </row>
    <row r="359" spans="1:72" ht="19.5" customHeight="1" x14ac:dyDescent="0.25">
      <c r="A359" s="90"/>
      <c r="B359" s="90"/>
      <c r="C359" s="90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386"/>
      <c r="AA359" s="386"/>
      <c r="AB359" s="386"/>
      <c r="AC359" s="386"/>
      <c r="AD359" s="386"/>
      <c r="AE359" s="386"/>
      <c r="AF359" s="386"/>
      <c r="AG359" s="386"/>
      <c r="AH359" s="386"/>
      <c r="AI359" s="386"/>
      <c r="AJ359" s="386"/>
      <c r="AK359" s="386"/>
      <c r="AL359" s="386"/>
      <c r="AM359" s="386"/>
      <c r="AN359" s="386"/>
      <c r="AO359" s="386"/>
      <c r="AP359" s="386"/>
      <c r="AQ359" s="386"/>
      <c r="AR359" s="386"/>
      <c r="AS359" s="386"/>
      <c r="AT359" s="386"/>
      <c r="AU359" s="386"/>
      <c r="AV359" s="386"/>
      <c r="AW359" s="386"/>
      <c r="AX359" s="386"/>
      <c r="AY359" s="386"/>
      <c r="AZ359" s="386"/>
      <c r="BA359" s="386"/>
      <c r="BB359" s="386"/>
      <c r="BC359" s="386"/>
      <c r="BD359" s="386"/>
      <c r="BE359" s="386"/>
      <c r="BF359" s="386"/>
      <c r="BG359" s="386"/>
      <c r="BH359" s="386"/>
      <c r="BI359" s="386"/>
      <c r="BJ359" s="386"/>
      <c r="BK359" s="386"/>
      <c r="BL359" s="386"/>
      <c r="BM359" s="386"/>
      <c r="BN359" s="386"/>
      <c r="BO359" s="386"/>
      <c r="BP359" s="386"/>
      <c r="BQ359" s="386"/>
      <c r="BR359" s="386"/>
      <c r="BS359" s="386"/>
      <c r="BT359" s="387"/>
    </row>
    <row r="360" spans="1:72" ht="19.5" customHeight="1" x14ac:dyDescent="0.25">
      <c r="A360" s="90"/>
      <c r="B360" s="90"/>
      <c r="C360" s="90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86"/>
      <c r="AB360" s="386"/>
      <c r="AC360" s="386"/>
      <c r="AD360" s="386"/>
      <c r="AE360" s="386"/>
      <c r="AF360" s="386"/>
      <c r="AG360" s="386"/>
      <c r="AH360" s="386"/>
      <c r="AI360" s="386"/>
      <c r="AJ360" s="386"/>
      <c r="AK360" s="386"/>
      <c r="AL360" s="386"/>
      <c r="AM360" s="386"/>
      <c r="AN360" s="386"/>
      <c r="AO360" s="386"/>
      <c r="AP360" s="386"/>
      <c r="AQ360" s="386"/>
      <c r="AR360" s="386"/>
      <c r="AS360" s="386"/>
      <c r="AT360" s="386"/>
      <c r="AU360" s="386"/>
      <c r="AV360" s="386"/>
      <c r="AW360" s="386"/>
      <c r="AX360" s="386"/>
      <c r="AY360" s="386"/>
      <c r="AZ360" s="386"/>
      <c r="BA360" s="386"/>
      <c r="BB360" s="386"/>
      <c r="BC360" s="386"/>
      <c r="BD360" s="386"/>
      <c r="BE360" s="386"/>
      <c r="BF360" s="386"/>
      <c r="BG360" s="386"/>
      <c r="BH360" s="386"/>
      <c r="BI360" s="386"/>
      <c r="BJ360" s="386"/>
      <c r="BK360" s="386"/>
      <c r="BL360" s="386"/>
      <c r="BM360" s="386"/>
      <c r="BN360" s="386"/>
      <c r="BO360" s="386"/>
      <c r="BP360" s="386"/>
      <c r="BQ360" s="386"/>
      <c r="BR360" s="386"/>
      <c r="BS360" s="386"/>
      <c r="BT360" s="387"/>
    </row>
    <row r="361" spans="1:72" ht="19.5" customHeight="1" x14ac:dyDescent="0.25">
      <c r="A361" s="90"/>
      <c r="B361" s="90"/>
      <c r="C361" s="90"/>
      <c r="D361" s="386"/>
      <c r="E361" s="386"/>
      <c r="F361" s="386"/>
      <c r="G361" s="386"/>
      <c r="H361" s="386"/>
      <c r="I361" s="386"/>
      <c r="J361" s="386"/>
      <c r="K361" s="386"/>
      <c r="L361" s="386"/>
      <c r="M361" s="386"/>
      <c r="N361" s="386"/>
      <c r="O361" s="386"/>
      <c r="P361" s="386"/>
      <c r="Q361" s="386"/>
      <c r="R361" s="386"/>
      <c r="S361" s="386"/>
      <c r="T361" s="386"/>
      <c r="U361" s="386"/>
      <c r="V361" s="386"/>
      <c r="W361" s="386"/>
      <c r="X361" s="386"/>
      <c r="Y361" s="386"/>
      <c r="Z361" s="386"/>
      <c r="AA361" s="386"/>
      <c r="AB361" s="386"/>
      <c r="AC361" s="386"/>
      <c r="AD361" s="386"/>
      <c r="AE361" s="386"/>
      <c r="AF361" s="386"/>
      <c r="AG361" s="386"/>
      <c r="AH361" s="386"/>
      <c r="AI361" s="386"/>
      <c r="AJ361" s="386"/>
      <c r="AK361" s="386"/>
      <c r="AL361" s="386"/>
      <c r="AM361" s="386"/>
      <c r="AN361" s="386"/>
      <c r="AO361" s="386"/>
      <c r="AP361" s="386"/>
      <c r="AQ361" s="386"/>
      <c r="AR361" s="386"/>
      <c r="AS361" s="386"/>
      <c r="AT361" s="386"/>
      <c r="AU361" s="386"/>
      <c r="AV361" s="386"/>
      <c r="AW361" s="386"/>
      <c r="AX361" s="386"/>
      <c r="AY361" s="386"/>
      <c r="AZ361" s="386"/>
      <c r="BA361" s="386"/>
      <c r="BB361" s="386"/>
      <c r="BC361" s="386"/>
      <c r="BD361" s="386"/>
      <c r="BE361" s="386"/>
      <c r="BF361" s="386"/>
      <c r="BG361" s="386"/>
      <c r="BH361" s="386"/>
      <c r="BI361" s="386"/>
      <c r="BJ361" s="386"/>
      <c r="BK361" s="386"/>
      <c r="BL361" s="386"/>
      <c r="BM361" s="386"/>
      <c r="BN361" s="386"/>
      <c r="BO361" s="386"/>
      <c r="BP361" s="386"/>
      <c r="BQ361" s="386"/>
      <c r="BR361" s="386"/>
      <c r="BS361" s="386"/>
      <c r="BT361" s="387"/>
    </row>
    <row r="362" spans="1:72" ht="19.5" customHeight="1" x14ac:dyDescent="0.25">
      <c r="A362" s="90"/>
      <c r="B362" s="90"/>
      <c r="C362" s="90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386"/>
      <c r="Z362" s="386"/>
      <c r="AA362" s="386"/>
      <c r="AB362" s="386"/>
      <c r="AC362" s="386"/>
      <c r="AD362" s="386"/>
      <c r="AE362" s="386"/>
      <c r="AF362" s="386"/>
      <c r="AG362" s="386"/>
      <c r="AH362" s="386"/>
      <c r="AI362" s="386"/>
      <c r="AJ362" s="386"/>
      <c r="AK362" s="386"/>
      <c r="AL362" s="386"/>
      <c r="AM362" s="386"/>
      <c r="AN362" s="386"/>
      <c r="AO362" s="386"/>
      <c r="AP362" s="386"/>
      <c r="AQ362" s="386"/>
      <c r="AR362" s="386"/>
      <c r="AS362" s="386"/>
      <c r="AT362" s="386"/>
      <c r="AU362" s="386"/>
      <c r="AV362" s="386"/>
      <c r="AW362" s="386"/>
      <c r="AX362" s="386"/>
      <c r="AY362" s="386"/>
      <c r="AZ362" s="386"/>
      <c r="BA362" s="386"/>
      <c r="BB362" s="386"/>
      <c r="BC362" s="386"/>
      <c r="BD362" s="386"/>
      <c r="BE362" s="386"/>
      <c r="BF362" s="386"/>
      <c r="BG362" s="386"/>
      <c r="BH362" s="386"/>
      <c r="BI362" s="386"/>
      <c r="BJ362" s="386"/>
      <c r="BK362" s="386"/>
      <c r="BL362" s="386"/>
      <c r="BM362" s="386"/>
      <c r="BN362" s="386"/>
      <c r="BO362" s="386"/>
      <c r="BP362" s="386"/>
      <c r="BQ362" s="386"/>
      <c r="BR362" s="386"/>
      <c r="BS362" s="386"/>
      <c r="BT362" s="387"/>
    </row>
    <row r="363" spans="1:72" ht="19.5" customHeight="1" x14ac:dyDescent="0.25">
      <c r="A363" s="90"/>
      <c r="B363" s="90"/>
      <c r="C363" s="90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6"/>
      <c r="O363" s="386"/>
      <c r="P363" s="386"/>
      <c r="Q363" s="386"/>
      <c r="R363" s="386"/>
      <c r="S363" s="386"/>
      <c r="T363" s="386"/>
      <c r="U363" s="386"/>
      <c r="V363" s="386"/>
      <c r="W363" s="386"/>
      <c r="X363" s="386"/>
      <c r="Y363" s="386"/>
      <c r="Z363" s="386"/>
      <c r="AA363" s="386"/>
      <c r="AB363" s="386"/>
      <c r="AC363" s="386"/>
      <c r="AD363" s="386"/>
      <c r="AE363" s="386"/>
      <c r="AF363" s="386"/>
      <c r="AG363" s="386"/>
      <c r="AH363" s="386"/>
      <c r="AI363" s="386"/>
      <c r="AJ363" s="386"/>
      <c r="AK363" s="386"/>
      <c r="AL363" s="386"/>
      <c r="AM363" s="386"/>
      <c r="AN363" s="386"/>
      <c r="AO363" s="386"/>
      <c r="AP363" s="386"/>
      <c r="AQ363" s="386"/>
      <c r="AR363" s="386"/>
      <c r="AS363" s="386"/>
      <c r="AT363" s="386"/>
      <c r="AU363" s="386"/>
      <c r="AV363" s="386"/>
      <c r="AW363" s="386"/>
      <c r="AX363" s="386"/>
      <c r="AY363" s="386"/>
      <c r="AZ363" s="386"/>
      <c r="BA363" s="386"/>
      <c r="BB363" s="386"/>
      <c r="BC363" s="386"/>
      <c r="BD363" s="386"/>
      <c r="BE363" s="386"/>
      <c r="BF363" s="386"/>
      <c r="BG363" s="386"/>
      <c r="BH363" s="386"/>
      <c r="BI363" s="386"/>
      <c r="BJ363" s="386"/>
      <c r="BK363" s="386"/>
      <c r="BL363" s="386"/>
      <c r="BM363" s="386"/>
      <c r="BN363" s="386"/>
      <c r="BO363" s="386"/>
      <c r="BP363" s="386"/>
      <c r="BQ363" s="386"/>
      <c r="BR363" s="386"/>
      <c r="BS363" s="386"/>
      <c r="BT363" s="387"/>
    </row>
    <row r="364" spans="1:72" ht="19.5" customHeight="1" x14ac:dyDescent="0.25">
      <c r="A364" s="90"/>
      <c r="B364" s="90"/>
      <c r="C364" s="90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  <c r="X364" s="386"/>
      <c r="Y364" s="386"/>
      <c r="Z364" s="386"/>
      <c r="AA364" s="386"/>
      <c r="AB364" s="386"/>
      <c r="AC364" s="386"/>
      <c r="AD364" s="386"/>
      <c r="AE364" s="386"/>
      <c r="AF364" s="386"/>
      <c r="AG364" s="386"/>
      <c r="AH364" s="386"/>
      <c r="AI364" s="386"/>
      <c r="AJ364" s="386"/>
      <c r="AK364" s="386"/>
      <c r="AL364" s="386"/>
      <c r="AM364" s="386"/>
      <c r="AN364" s="386"/>
      <c r="AO364" s="386"/>
      <c r="AP364" s="386"/>
      <c r="AQ364" s="386"/>
      <c r="AR364" s="386"/>
      <c r="AS364" s="386"/>
      <c r="AT364" s="386"/>
      <c r="AU364" s="386"/>
      <c r="AV364" s="386"/>
      <c r="AW364" s="386"/>
      <c r="AX364" s="386"/>
      <c r="AY364" s="386"/>
      <c r="AZ364" s="386"/>
      <c r="BA364" s="386"/>
      <c r="BB364" s="386"/>
      <c r="BC364" s="386"/>
      <c r="BD364" s="386"/>
      <c r="BE364" s="386"/>
      <c r="BF364" s="386"/>
      <c r="BG364" s="386"/>
      <c r="BH364" s="386"/>
      <c r="BI364" s="386"/>
      <c r="BJ364" s="386"/>
      <c r="BK364" s="386"/>
      <c r="BL364" s="386"/>
      <c r="BM364" s="386"/>
      <c r="BN364" s="386"/>
      <c r="BO364" s="386"/>
      <c r="BP364" s="386"/>
      <c r="BQ364" s="386"/>
      <c r="BR364" s="386"/>
      <c r="BS364" s="386"/>
      <c r="BT364" s="387"/>
    </row>
    <row r="365" spans="1:72" ht="19.5" customHeight="1" x14ac:dyDescent="0.25">
      <c r="A365" s="90"/>
      <c r="B365" s="90"/>
      <c r="C365" s="90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86"/>
      <c r="AA365" s="386"/>
      <c r="AB365" s="386"/>
      <c r="AC365" s="386"/>
      <c r="AD365" s="386"/>
      <c r="AE365" s="386"/>
      <c r="AF365" s="386"/>
      <c r="AG365" s="386"/>
      <c r="AH365" s="386"/>
      <c r="AI365" s="386"/>
      <c r="AJ365" s="386"/>
      <c r="AK365" s="386"/>
      <c r="AL365" s="386"/>
      <c r="AM365" s="386"/>
      <c r="AN365" s="386"/>
      <c r="AO365" s="386"/>
      <c r="AP365" s="386"/>
      <c r="AQ365" s="386"/>
      <c r="AR365" s="386"/>
      <c r="AS365" s="386"/>
      <c r="AT365" s="386"/>
      <c r="AU365" s="386"/>
      <c r="AV365" s="386"/>
      <c r="AW365" s="386"/>
      <c r="AX365" s="386"/>
      <c r="AY365" s="386"/>
      <c r="AZ365" s="386"/>
      <c r="BA365" s="386"/>
      <c r="BB365" s="386"/>
      <c r="BC365" s="386"/>
      <c r="BD365" s="386"/>
      <c r="BE365" s="386"/>
      <c r="BF365" s="386"/>
      <c r="BG365" s="386"/>
      <c r="BH365" s="386"/>
      <c r="BI365" s="386"/>
      <c r="BJ365" s="386"/>
      <c r="BK365" s="386"/>
      <c r="BL365" s="386"/>
      <c r="BM365" s="386"/>
      <c r="BN365" s="386"/>
      <c r="BO365" s="386"/>
      <c r="BP365" s="386"/>
      <c r="BQ365" s="386"/>
      <c r="BR365" s="386"/>
      <c r="BS365" s="386"/>
      <c r="BT365" s="387"/>
    </row>
    <row r="366" spans="1:72" ht="19.5" customHeight="1" x14ac:dyDescent="0.25">
      <c r="A366" s="90"/>
      <c r="B366" s="90"/>
      <c r="C366" s="90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386"/>
      <c r="Z366" s="386"/>
      <c r="AA366" s="386"/>
      <c r="AB366" s="386"/>
      <c r="AC366" s="386"/>
      <c r="AD366" s="386"/>
      <c r="AE366" s="386"/>
      <c r="AF366" s="386"/>
      <c r="AG366" s="386"/>
      <c r="AH366" s="386"/>
      <c r="AI366" s="386"/>
      <c r="AJ366" s="386"/>
      <c r="AK366" s="386"/>
      <c r="AL366" s="386"/>
      <c r="AM366" s="386"/>
      <c r="AN366" s="386"/>
      <c r="AO366" s="386"/>
      <c r="AP366" s="386"/>
      <c r="AQ366" s="386"/>
      <c r="AR366" s="386"/>
      <c r="AS366" s="386"/>
      <c r="AT366" s="386"/>
      <c r="AU366" s="386"/>
      <c r="AV366" s="386"/>
      <c r="AW366" s="386"/>
      <c r="AX366" s="386"/>
      <c r="AY366" s="386"/>
      <c r="AZ366" s="386"/>
      <c r="BA366" s="386"/>
      <c r="BB366" s="386"/>
      <c r="BC366" s="386"/>
      <c r="BD366" s="386"/>
      <c r="BE366" s="386"/>
      <c r="BF366" s="386"/>
      <c r="BG366" s="386"/>
      <c r="BH366" s="386"/>
      <c r="BI366" s="386"/>
      <c r="BJ366" s="386"/>
      <c r="BK366" s="386"/>
      <c r="BL366" s="386"/>
      <c r="BM366" s="386"/>
      <c r="BN366" s="386"/>
      <c r="BO366" s="386"/>
      <c r="BP366" s="386"/>
      <c r="BQ366" s="386"/>
      <c r="BR366" s="386"/>
      <c r="BS366" s="386"/>
      <c r="BT366" s="387"/>
    </row>
    <row r="367" spans="1:72" ht="19.5" customHeight="1" x14ac:dyDescent="0.25">
      <c r="A367" s="90"/>
      <c r="B367" s="90"/>
      <c r="C367" s="90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86"/>
      <c r="AB367" s="386"/>
      <c r="AC367" s="386"/>
      <c r="AD367" s="386"/>
      <c r="AE367" s="386"/>
      <c r="AF367" s="386"/>
      <c r="AG367" s="386"/>
      <c r="AH367" s="386"/>
      <c r="AI367" s="386"/>
      <c r="AJ367" s="386"/>
      <c r="AK367" s="386"/>
      <c r="AL367" s="386"/>
      <c r="AM367" s="386"/>
      <c r="AN367" s="386"/>
      <c r="AO367" s="386"/>
      <c r="AP367" s="386"/>
      <c r="AQ367" s="386"/>
      <c r="AR367" s="386"/>
      <c r="AS367" s="386"/>
      <c r="AT367" s="386"/>
      <c r="AU367" s="386"/>
      <c r="AV367" s="386"/>
      <c r="AW367" s="386"/>
      <c r="AX367" s="386"/>
      <c r="AY367" s="386"/>
      <c r="AZ367" s="386"/>
      <c r="BA367" s="386"/>
      <c r="BB367" s="386"/>
      <c r="BC367" s="386"/>
      <c r="BD367" s="386"/>
      <c r="BE367" s="386"/>
      <c r="BF367" s="386"/>
      <c r="BG367" s="386"/>
      <c r="BH367" s="386"/>
      <c r="BI367" s="386"/>
      <c r="BJ367" s="386"/>
      <c r="BK367" s="386"/>
      <c r="BL367" s="386"/>
      <c r="BM367" s="386"/>
      <c r="BN367" s="386"/>
      <c r="BO367" s="386"/>
      <c r="BP367" s="386"/>
      <c r="BQ367" s="386"/>
      <c r="BR367" s="386"/>
      <c r="BS367" s="386"/>
      <c r="BT367" s="387"/>
    </row>
    <row r="368" spans="1:72" ht="19.5" customHeight="1" x14ac:dyDescent="0.25">
      <c r="A368" s="90"/>
      <c r="B368" s="90"/>
      <c r="C368" s="90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86"/>
      <c r="AB368" s="386"/>
      <c r="AC368" s="386"/>
      <c r="AD368" s="386"/>
      <c r="AE368" s="386"/>
      <c r="AF368" s="386"/>
      <c r="AG368" s="386"/>
      <c r="AH368" s="386"/>
      <c r="AI368" s="386"/>
      <c r="AJ368" s="386"/>
      <c r="AK368" s="386"/>
      <c r="AL368" s="386"/>
      <c r="AM368" s="386"/>
      <c r="AN368" s="386"/>
      <c r="AO368" s="386"/>
      <c r="AP368" s="386"/>
      <c r="AQ368" s="386"/>
      <c r="AR368" s="386"/>
      <c r="AS368" s="386"/>
      <c r="AT368" s="386"/>
      <c r="AU368" s="386"/>
      <c r="AV368" s="386"/>
      <c r="AW368" s="386"/>
      <c r="AX368" s="386"/>
      <c r="AY368" s="386"/>
      <c r="AZ368" s="386"/>
      <c r="BA368" s="386"/>
      <c r="BB368" s="386"/>
      <c r="BC368" s="386"/>
      <c r="BD368" s="386"/>
      <c r="BE368" s="386"/>
      <c r="BF368" s="386"/>
      <c r="BG368" s="386"/>
      <c r="BH368" s="386"/>
      <c r="BI368" s="386"/>
      <c r="BJ368" s="386"/>
      <c r="BK368" s="386"/>
      <c r="BL368" s="386"/>
      <c r="BM368" s="386"/>
      <c r="BN368" s="386"/>
      <c r="BO368" s="386"/>
      <c r="BP368" s="386"/>
      <c r="BQ368" s="386"/>
      <c r="BR368" s="386"/>
      <c r="BS368" s="386"/>
      <c r="BT368" s="387"/>
    </row>
    <row r="369" spans="1:72" ht="19.5" customHeight="1" x14ac:dyDescent="0.25">
      <c r="A369" s="90"/>
      <c r="B369" s="90"/>
      <c r="C369" s="90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6"/>
      <c r="O369" s="386"/>
      <c r="P369" s="386"/>
      <c r="Q369" s="386"/>
      <c r="R369" s="386"/>
      <c r="S369" s="386"/>
      <c r="T369" s="386"/>
      <c r="U369" s="386"/>
      <c r="V369" s="386"/>
      <c r="W369" s="386"/>
      <c r="X369" s="386"/>
      <c r="Y369" s="386"/>
      <c r="Z369" s="386"/>
      <c r="AA369" s="386"/>
      <c r="AB369" s="386"/>
      <c r="AC369" s="386"/>
      <c r="AD369" s="386"/>
      <c r="AE369" s="386"/>
      <c r="AF369" s="386"/>
      <c r="AG369" s="386"/>
      <c r="AH369" s="386"/>
      <c r="AI369" s="386"/>
      <c r="AJ369" s="386"/>
      <c r="AK369" s="386"/>
      <c r="AL369" s="386"/>
      <c r="AM369" s="386"/>
      <c r="AN369" s="386"/>
      <c r="AO369" s="386"/>
      <c r="AP369" s="386"/>
      <c r="AQ369" s="386"/>
      <c r="AR369" s="386"/>
      <c r="AS369" s="386"/>
      <c r="AT369" s="386"/>
      <c r="AU369" s="386"/>
      <c r="AV369" s="386"/>
      <c r="AW369" s="386"/>
      <c r="AX369" s="386"/>
      <c r="AY369" s="386"/>
      <c r="AZ369" s="386"/>
      <c r="BA369" s="386"/>
      <c r="BB369" s="386"/>
      <c r="BC369" s="386"/>
      <c r="BD369" s="386"/>
      <c r="BE369" s="386"/>
      <c r="BF369" s="386"/>
      <c r="BG369" s="386"/>
      <c r="BH369" s="386"/>
      <c r="BI369" s="386"/>
      <c r="BJ369" s="386"/>
      <c r="BK369" s="386"/>
      <c r="BL369" s="386"/>
      <c r="BM369" s="386"/>
      <c r="BN369" s="386"/>
      <c r="BO369" s="386"/>
      <c r="BP369" s="386"/>
      <c r="BQ369" s="386"/>
      <c r="BR369" s="386"/>
      <c r="BS369" s="386"/>
      <c r="BT369" s="387"/>
    </row>
    <row r="370" spans="1:72" ht="19.5" customHeight="1" x14ac:dyDescent="0.25">
      <c r="A370" s="90"/>
      <c r="B370" s="90"/>
      <c r="C370" s="90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86"/>
      <c r="AA370" s="386"/>
      <c r="AB370" s="386"/>
      <c r="AC370" s="386"/>
      <c r="AD370" s="386"/>
      <c r="AE370" s="386"/>
      <c r="AF370" s="386"/>
      <c r="AG370" s="386"/>
      <c r="AH370" s="386"/>
      <c r="AI370" s="386"/>
      <c r="AJ370" s="386"/>
      <c r="AK370" s="386"/>
      <c r="AL370" s="386"/>
      <c r="AM370" s="386"/>
      <c r="AN370" s="386"/>
      <c r="AO370" s="386"/>
      <c r="AP370" s="386"/>
      <c r="AQ370" s="386"/>
      <c r="AR370" s="386"/>
      <c r="AS370" s="386"/>
      <c r="AT370" s="386"/>
      <c r="AU370" s="386"/>
      <c r="AV370" s="386"/>
      <c r="AW370" s="386"/>
      <c r="AX370" s="386"/>
      <c r="AY370" s="386"/>
      <c r="AZ370" s="386"/>
      <c r="BA370" s="386"/>
      <c r="BB370" s="386"/>
      <c r="BC370" s="386"/>
      <c r="BD370" s="386"/>
      <c r="BE370" s="386"/>
      <c r="BF370" s="386"/>
      <c r="BG370" s="386"/>
      <c r="BH370" s="386"/>
      <c r="BI370" s="386"/>
      <c r="BJ370" s="386"/>
      <c r="BK370" s="386"/>
      <c r="BL370" s="386"/>
      <c r="BM370" s="386"/>
      <c r="BN370" s="386"/>
      <c r="BO370" s="386"/>
      <c r="BP370" s="386"/>
      <c r="BQ370" s="386"/>
      <c r="BR370" s="386"/>
      <c r="BS370" s="386"/>
      <c r="BT370" s="387"/>
    </row>
    <row r="371" spans="1:72" ht="19.5" customHeight="1" x14ac:dyDescent="0.25">
      <c r="A371" s="90"/>
      <c r="B371" s="90"/>
      <c r="C371" s="90"/>
      <c r="D371" s="386"/>
      <c r="E371" s="386"/>
      <c r="F371" s="386"/>
      <c r="G371" s="386"/>
      <c r="H371" s="386"/>
      <c r="I371" s="386"/>
      <c r="J371" s="386"/>
      <c r="K371" s="386"/>
      <c r="L371" s="386"/>
      <c r="M371" s="386"/>
      <c r="N371" s="386"/>
      <c r="O371" s="386"/>
      <c r="P371" s="386"/>
      <c r="Q371" s="386"/>
      <c r="R371" s="386"/>
      <c r="S371" s="386"/>
      <c r="T371" s="386"/>
      <c r="U371" s="386"/>
      <c r="V371" s="386"/>
      <c r="W371" s="386"/>
      <c r="X371" s="386"/>
      <c r="Y371" s="386"/>
      <c r="Z371" s="386"/>
      <c r="AA371" s="386"/>
      <c r="AB371" s="386"/>
      <c r="AC371" s="386"/>
      <c r="AD371" s="386"/>
      <c r="AE371" s="386"/>
      <c r="AF371" s="386"/>
      <c r="AG371" s="386"/>
      <c r="AH371" s="386"/>
      <c r="AI371" s="386"/>
      <c r="AJ371" s="386"/>
      <c r="AK371" s="386"/>
      <c r="AL371" s="386"/>
      <c r="AM371" s="386"/>
      <c r="AN371" s="386"/>
      <c r="AO371" s="386"/>
      <c r="AP371" s="386"/>
      <c r="AQ371" s="386"/>
      <c r="AR371" s="386"/>
      <c r="AS371" s="386"/>
      <c r="AT371" s="386"/>
      <c r="AU371" s="386"/>
      <c r="AV371" s="386"/>
      <c r="AW371" s="386"/>
      <c r="AX371" s="386"/>
      <c r="AY371" s="386"/>
      <c r="AZ371" s="386"/>
      <c r="BA371" s="386"/>
      <c r="BB371" s="386"/>
      <c r="BC371" s="386"/>
      <c r="BD371" s="386"/>
      <c r="BE371" s="386"/>
      <c r="BF371" s="386"/>
      <c r="BG371" s="386"/>
      <c r="BH371" s="386"/>
      <c r="BI371" s="386"/>
      <c r="BJ371" s="386"/>
      <c r="BK371" s="386"/>
      <c r="BL371" s="386"/>
      <c r="BM371" s="386"/>
      <c r="BN371" s="386"/>
      <c r="BO371" s="386"/>
      <c r="BP371" s="386"/>
      <c r="BQ371" s="386"/>
      <c r="BR371" s="386"/>
      <c r="BS371" s="386"/>
      <c r="BT371" s="387"/>
    </row>
    <row r="372" spans="1:72" ht="19.5" customHeight="1" x14ac:dyDescent="0.25">
      <c r="A372" s="90"/>
      <c r="B372" s="90"/>
      <c r="C372" s="90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386"/>
      <c r="AA372" s="386"/>
      <c r="AB372" s="386"/>
      <c r="AC372" s="386"/>
      <c r="AD372" s="386"/>
      <c r="AE372" s="386"/>
      <c r="AF372" s="386"/>
      <c r="AG372" s="386"/>
      <c r="AH372" s="386"/>
      <c r="AI372" s="386"/>
      <c r="AJ372" s="386"/>
      <c r="AK372" s="386"/>
      <c r="AL372" s="386"/>
      <c r="AM372" s="386"/>
      <c r="AN372" s="386"/>
      <c r="AO372" s="386"/>
      <c r="AP372" s="386"/>
      <c r="AQ372" s="386"/>
      <c r="AR372" s="386"/>
      <c r="AS372" s="386"/>
      <c r="AT372" s="386"/>
      <c r="AU372" s="386"/>
      <c r="AV372" s="386"/>
      <c r="AW372" s="386"/>
      <c r="AX372" s="386"/>
      <c r="AY372" s="386"/>
      <c r="AZ372" s="386"/>
      <c r="BA372" s="386"/>
      <c r="BB372" s="386"/>
      <c r="BC372" s="386"/>
      <c r="BD372" s="386"/>
      <c r="BE372" s="386"/>
      <c r="BF372" s="386"/>
      <c r="BG372" s="386"/>
      <c r="BH372" s="386"/>
      <c r="BI372" s="386"/>
      <c r="BJ372" s="386"/>
      <c r="BK372" s="386"/>
      <c r="BL372" s="386"/>
      <c r="BM372" s="386"/>
      <c r="BN372" s="386"/>
      <c r="BO372" s="386"/>
      <c r="BP372" s="386"/>
      <c r="BQ372" s="386"/>
      <c r="BR372" s="386"/>
      <c r="BS372" s="386"/>
      <c r="BT372" s="387"/>
    </row>
    <row r="373" spans="1:72" ht="19.5" customHeight="1" x14ac:dyDescent="0.25">
      <c r="A373" s="90"/>
      <c r="B373" s="90"/>
      <c r="C373" s="90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386"/>
      <c r="O373" s="386"/>
      <c r="P373" s="386"/>
      <c r="Q373" s="386"/>
      <c r="R373" s="386"/>
      <c r="S373" s="386"/>
      <c r="T373" s="386"/>
      <c r="U373" s="386"/>
      <c r="V373" s="386"/>
      <c r="W373" s="386"/>
      <c r="X373" s="386"/>
      <c r="Y373" s="386"/>
      <c r="Z373" s="386"/>
      <c r="AA373" s="386"/>
      <c r="AB373" s="386"/>
      <c r="AC373" s="386"/>
      <c r="AD373" s="386"/>
      <c r="AE373" s="386"/>
      <c r="AF373" s="386"/>
      <c r="AG373" s="386"/>
      <c r="AH373" s="386"/>
      <c r="AI373" s="386"/>
      <c r="AJ373" s="386"/>
      <c r="AK373" s="386"/>
      <c r="AL373" s="386"/>
      <c r="AM373" s="386"/>
      <c r="AN373" s="386"/>
      <c r="AO373" s="386"/>
      <c r="AP373" s="386"/>
      <c r="AQ373" s="386"/>
      <c r="AR373" s="386"/>
      <c r="AS373" s="386"/>
      <c r="AT373" s="386"/>
      <c r="AU373" s="386"/>
      <c r="AV373" s="386"/>
      <c r="AW373" s="386"/>
      <c r="AX373" s="386"/>
      <c r="AY373" s="386"/>
      <c r="AZ373" s="386"/>
      <c r="BA373" s="386"/>
      <c r="BB373" s="386"/>
      <c r="BC373" s="386"/>
      <c r="BD373" s="386"/>
      <c r="BE373" s="386"/>
      <c r="BF373" s="386"/>
      <c r="BG373" s="386"/>
      <c r="BH373" s="386"/>
      <c r="BI373" s="386"/>
      <c r="BJ373" s="386"/>
      <c r="BK373" s="386"/>
      <c r="BL373" s="386"/>
      <c r="BM373" s="386"/>
      <c r="BN373" s="386"/>
      <c r="BO373" s="386"/>
      <c r="BP373" s="386"/>
      <c r="BQ373" s="386"/>
      <c r="BR373" s="386"/>
      <c r="BS373" s="386"/>
      <c r="BT373" s="387"/>
    </row>
    <row r="374" spans="1:72" ht="19.5" customHeight="1" x14ac:dyDescent="0.25">
      <c r="A374" s="90"/>
      <c r="B374" s="90"/>
      <c r="C374" s="90"/>
      <c r="D374" s="386"/>
      <c r="E374" s="386"/>
      <c r="F374" s="386"/>
      <c r="G374" s="386"/>
      <c r="H374" s="386"/>
      <c r="I374" s="386"/>
      <c r="J374" s="386"/>
      <c r="K374" s="386"/>
      <c r="L374" s="386"/>
      <c r="M374" s="386"/>
      <c r="N374" s="386"/>
      <c r="O374" s="386"/>
      <c r="P374" s="386"/>
      <c r="Q374" s="386"/>
      <c r="R374" s="386"/>
      <c r="S374" s="386"/>
      <c r="T374" s="386"/>
      <c r="U374" s="386"/>
      <c r="V374" s="386"/>
      <c r="W374" s="386"/>
      <c r="X374" s="386"/>
      <c r="Y374" s="386"/>
      <c r="Z374" s="386"/>
      <c r="AA374" s="386"/>
      <c r="AB374" s="386"/>
      <c r="AC374" s="386"/>
      <c r="AD374" s="386"/>
      <c r="AE374" s="386"/>
      <c r="AF374" s="386"/>
      <c r="AG374" s="386"/>
      <c r="AH374" s="386"/>
      <c r="AI374" s="386"/>
      <c r="AJ374" s="386"/>
      <c r="AK374" s="386"/>
      <c r="AL374" s="386"/>
      <c r="AM374" s="386"/>
      <c r="AN374" s="386"/>
      <c r="AO374" s="386"/>
      <c r="AP374" s="386"/>
      <c r="AQ374" s="386"/>
      <c r="AR374" s="386"/>
      <c r="AS374" s="386"/>
      <c r="AT374" s="386"/>
      <c r="AU374" s="386"/>
      <c r="AV374" s="386"/>
      <c r="AW374" s="386"/>
      <c r="AX374" s="386"/>
      <c r="AY374" s="386"/>
      <c r="AZ374" s="386"/>
      <c r="BA374" s="386"/>
      <c r="BB374" s="386"/>
      <c r="BC374" s="386"/>
      <c r="BD374" s="386"/>
      <c r="BE374" s="386"/>
      <c r="BF374" s="386"/>
      <c r="BG374" s="386"/>
      <c r="BH374" s="386"/>
      <c r="BI374" s="386"/>
      <c r="BJ374" s="386"/>
      <c r="BK374" s="386"/>
      <c r="BL374" s="386"/>
      <c r="BM374" s="386"/>
      <c r="BN374" s="386"/>
      <c r="BO374" s="386"/>
      <c r="BP374" s="386"/>
      <c r="BQ374" s="386"/>
      <c r="BR374" s="386"/>
      <c r="BS374" s="386"/>
      <c r="BT374" s="387"/>
    </row>
    <row r="375" spans="1:72" ht="19.5" customHeight="1" x14ac:dyDescent="0.25">
      <c r="A375" s="90"/>
      <c r="B375" s="90"/>
      <c r="C375" s="90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6"/>
      <c r="O375" s="386"/>
      <c r="P375" s="386"/>
      <c r="Q375" s="386"/>
      <c r="R375" s="386"/>
      <c r="S375" s="386"/>
      <c r="T375" s="386"/>
      <c r="U375" s="386"/>
      <c r="V375" s="386"/>
      <c r="W375" s="386"/>
      <c r="X375" s="386"/>
      <c r="Y375" s="386"/>
      <c r="Z375" s="386"/>
      <c r="AA375" s="386"/>
      <c r="AB375" s="386"/>
      <c r="AC375" s="386"/>
      <c r="AD375" s="386"/>
      <c r="AE375" s="386"/>
      <c r="AF375" s="386"/>
      <c r="AG375" s="386"/>
      <c r="AH375" s="386"/>
      <c r="AI375" s="386"/>
      <c r="AJ375" s="386"/>
      <c r="AK375" s="386"/>
      <c r="AL375" s="386"/>
      <c r="AM375" s="386"/>
      <c r="AN375" s="386"/>
      <c r="AO375" s="386"/>
      <c r="AP375" s="386"/>
      <c r="AQ375" s="386"/>
      <c r="AR375" s="386"/>
      <c r="AS375" s="386"/>
      <c r="AT375" s="386"/>
      <c r="AU375" s="386"/>
      <c r="AV375" s="386"/>
      <c r="AW375" s="386"/>
      <c r="AX375" s="386"/>
      <c r="AY375" s="386"/>
      <c r="AZ375" s="386"/>
      <c r="BA375" s="386"/>
      <c r="BB375" s="386"/>
      <c r="BC375" s="386"/>
      <c r="BD375" s="386"/>
      <c r="BE375" s="386"/>
      <c r="BF375" s="386"/>
      <c r="BG375" s="386"/>
      <c r="BH375" s="386"/>
      <c r="BI375" s="386"/>
      <c r="BJ375" s="386"/>
      <c r="BK375" s="386"/>
      <c r="BL375" s="386"/>
      <c r="BM375" s="386"/>
      <c r="BN375" s="386"/>
      <c r="BO375" s="386"/>
      <c r="BP375" s="386"/>
      <c r="BQ375" s="386"/>
      <c r="BR375" s="386"/>
      <c r="BS375" s="386"/>
      <c r="BT375" s="387"/>
    </row>
    <row r="376" spans="1:72" ht="19.5" customHeight="1" x14ac:dyDescent="0.25">
      <c r="A376" s="90"/>
      <c r="B376" s="90"/>
      <c r="C376" s="90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6"/>
      <c r="O376" s="386"/>
      <c r="P376" s="386"/>
      <c r="Q376" s="386"/>
      <c r="R376" s="386"/>
      <c r="S376" s="386"/>
      <c r="T376" s="386"/>
      <c r="U376" s="386"/>
      <c r="V376" s="386"/>
      <c r="W376" s="386"/>
      <c r="X376" s="386"/>
      <c r="Y376" s="386"/>
      <c r="Z376" s="386"/>
      <c r="AA376" s="386"/>
      <c r="AB376" s="386"/>
      <c r="AC376" s="386"/>
      <c r="AD376" s="386"/>
      <c r="AE376" s="386"/>
      <c r="AF376" s="386"/>
      <c r="AG376" s="386"/>
      <c r="AH376" s="386"/>
      <c r="AI376" s="386"/>
      <c r="AJ376" s="386"/>
      <c r="AK376" s="386"/>
      <c r="AL376" s="386"/>
      <c r="AM376" s="386"/>
      <c r="AN376" s="386"/>
      <c r="AO376" s="386"/>
      <c r="AP376" s="386"/>
      <c r="AQ376" s="386"/>
      <c r="AR376" s="386"/>
      <c r="AS376" s="386"/>
      <c r="AT376" s="386"/>
      <c r="AU376" s="386"/>
      <c r="AV376" s="386"/>
      <c r="AW376" s="386"/>
      <c r="AX376" s="386"/>
      <c r="AY376" s="386"/>
      <c r="AZ376" s="386"/>
      <c r="BA376" s="386"/>
      <c r="BB376" s="386"/>
      <c r="BC376" s="386"/>
      <c r="BD376" s="386"/>
      <c r="BE376" s="386"/>
      <c r="BF376" s="386"/>
      <c r="BG376" s="386"/>
      <c r="BH376" s="386"/>
      <c r="BI376" s="386"/>
      <c r="BJ376" s="386"/>
      <c r="BK376" s="386"/>
      <c r="BL376" s="386"/>
      <c r="BM376" s="386"/>
      <c r="BN376" s="386"/>
      <c r="BO376" s="386"/>
      <c r="BP376" s="386"/>
      <c r="BQ376" s="386"/>
      <c r="BR376" s="386"/>
      <c r="BS376" s="386"/>
      <c r="BT376" s="387"/>
    </row>
    <row r="377" spans="1:72" ht="19.5" customHeight="1" x14ac:dyDescent="0.25">
      <c r="A377" s="90"/>
      <c r="B377" s="90"/>
      <c r="C377" s="90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86"/>
      <c r="AA377" s="386"/>
      <c r="AB377" s="386"/>
      <c r="AC377" s="386"/>
      <c r="AD377" s="386"/>
      <c r="AE377" s="386"/>
      <c r="AF377" s="386"/>
      <c r="AG377" s="386"/>
      <c r="AH377" s="386"/>
      <c r="AI377" s="386"/>
      <c r="AJ377" s="386"/>
      <c r="AK377" s="386"/>
      <c r="AL377" s="386"/>
      <c r="AM377" s="386"/>
      <c r="AN377" s="386"/>
      <c r="AO377" s="386"/>
      <c r="AP377" s="386"/>
      <c r="AQ377" s="386"/>
      <c r="AR377" s="386"/>
      <c r="AS377" s="386"/>
      <c r="AT377" s="386"/>
      <c r="AU377" s="386"/>
      <c r="AV377" s="386"/>
      <c r="AW377" s="386"/>
      <c r="AX377" s="386"/>
      <c r="AY377" s="386"/>
      <c r="AZ377" s="386"/>
      <c r="BA377" s="386"/>
      <c r="BB377" s="386"/>
      <c r="BC377" s="386"/>
      <c r="BD377" s="386"/>
      <c r="BE377" s="386"/>
      <c r="BF377" s="386"/>
      <c r="BG377" s="386"/>
      <c r="BH377" s="386"/>
      <c r="BI377" s="386"/>
      <c r="BJ377" s="386"/>
      <c r="BK377" s="386"/>
      <c r="BL377" s="386"/>
      <c r="BM377" s="386"/>
      <c r="BN377" s="386"/>
      <c r="BO377" s="386"/>
      <c r="BP377" s="386"/>
      <c r="BQ377" s="386"/>
      <c r="BR377" s="386"/>
      <c r="BS377" s="386"/>
      <c r="BT377" s="387"/>
    </row>
    <row r="378" spans="1:72" ht="19.5" customHeight="1" x14ac:dyDescent="0.25">
      <c r="A378" s="90"/>
      <c r="B378" s="90"/>
      <c r="C378" s="90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6"/>
      <c r="P378" s="386"/>
      <c r="Q378" s="386"/>
      <c r="R378" s="386"/>
      <c r="S378" s="386"/>
      <c r="T378" s="386"/>
      <c r="U378" s="386"/>
      <c r="V378" s="386"/>
      <c r="W378" s="386"/>
      <c r="X378" s="386"/>
      <c r="Y378" s="386"/>
      <c r="Z378" s="386"/>
      <c r="AA378" s="386"/>
      <c r="AB378" s="386"/>
      <c r="AC378" s="386"/>
      <c r="AD378" s="386"/>
      <c r="AE378" s="386"/>
      <c r="AF378" s="386"/>
      <c r="AG378" s="386"/>
      <c r="AH378" s="386"/>
      <c r="AI378" s="386"/>
      <c r="AJ378" s="386"/>
      <c r="AK378" s="386"/>
      <c r="AL378" s="386"/>
      <c r="AM378" s="386"/>
      <c r="AN378" s="386"/>
      <c r="AO378" s="386"/>
      <c r="AP378" s="386"/>
      <c r="AQ378" s="386"/>
      <c r="AR378" s="386"/>
      <c r="AS378" s="386"/>
      <c r="AT378" s="386"/>
      <c r="AU378" s="386"/>
      <c r="AV378" s="386"/>
      <c r="AW378" s="386"/>
      <c r="AX378" s="386"/>
      <c r="AY378" s="386"/>
      <c r="AZ378" s="386"/>
      <c r="BA378" s="386"/>
      <c r="BB378" s="386"/>
      <c r="BC378" s="386"/>
      <c r="BD378" s="386"/>
      <c r="BE378" s="386"/>
      <c r="BF378" s="386"/>
      <c r="BG378" s="386"/>
      <c r="BH378" s="386"/>
      <c r="BI378" s="386"/>
      <c r="BJ378" s="386"/>
      <c r="BK378" s="386"/>
      <c r="BL378" s="386"/>
      <c r="BM378" s="386"/>
      <c r="BN378" s="386"/>
      <c r="BO378" s="386"/>
      <c r="BP378" s="386"/>
      <c r="BQ378" s="386"/>
      <c r="BR378" s="386"/>
      <c r="BS378" s="386"/>
      <c r="BT378" s="387"/>
    </row>
    <row r="379" spans="1:72" ht="19.5" customHeight="1" x14ac:dyDescent="0.25">
      <c r="A379" s="90"/>
      <c r="B379" s="90"/>
      <c r="C379" s="90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386"/>
      <c r="AA379" s="386"/>
      <c r="AB379" s="386"/>
      <c r="AC379" s="386"/>
      <c r="AD379" s="386"/>
      <c r="AE379" s="386"/>
      <c r="AF379" s="386"/>
      <c r="AG379" s="386"/>
      <c r="AH379" s="386"/>
      <c r="AI379" s="386"/>
      <c r="AJ379" s="386"/>
      <c r="AK379" s="386"/>
      <c r="AL379" s="386"/>
      <c r="AM379" s="386"/>
      <c r="AN379" s="386"/>
      <c r="AO379" s="386"/>
      <c r="AP379" s="386"/>
      <c r="AQ379" s="386"/>
      <c r="AR379" s="386"/>
      <c r="AS379" s="386"/>
      <c r="AT379" s="386"/>
      <c r="AU379" s="386"/>
      <c r="AV379" s="386"/>
      <c r="AW379" s="386"/>
      <c r="AX379" s="386"/>
      <c r="AY379" s="386"/>
      <c r="AZ379" s="386"/>
      <c r="BA379" s="386"/>
      <c r="BB379" s="386"/>
      <c r="BC379" s="386"/>
      <c r="BD379" s="386"/>
      <c r="BE379" s="386"/>
      <c r="BF379" s="386"/>
      <c r="BG379" s="386"/>
      <c r="BH379" s="386"/>
      <c r="BI379" s="386"/>
      <c r="BJ379" s="386"/>
      <c r="BK379" s="386"/>
      <c r="BL379" s="386"/>
      <c r="BM379" s="386"/>
      <c r="BN379" s="386"/>
      <c r="BO379" s="386"/>
      <c r="BP379" s="386"/>
      <c r="BQ379" s="386"/>
      <c r="BR379" s="386"/>
      <c r="BS379" s="386"/>
      <c r="BT379" s="387"/>
    </row>
    <row r="380" spans="1:72" ht="19.5" customHeight="1" x14ac:dyDescent="0.25">
      <c r="A380" s="90"/>
      <c r="B380" s="90"/>
      <c r="C380" s="90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86"/>
      <c r="AB380" s="386"/>
      <c r="AC380" s="386"/>
      <c r="AD380" s="386"/>
      <c r="AE380" s="386"/>
      <c r="AF380" s="386"/>
      <c r="AG380" s="386"/>
      <c r="AH380" s="386"/>
      <c r="AI380" s="386"/>
      <c r="AJ380" s="386"/>
      <c r="AK380" s="386"/>
      <c r="AL380" s="386"/>
      <c r="AM380" s="386"/>
      <c r="AN380" s="386"/>
      <c r="AO380" s="386"/>
      <c r="AP380" s="386"/>
      <c r="AQ380" s="386"/>
      <c r="AR380" s="386"/>
      <c r="AS380" s="386"/>
      <c r="AT380" s="386"/>
      <c r="AU380" s="386"/>
      <c r="AV380" s="386"/>
      <c r="AW380" s="386"/>
      <c r="AX380" s="386"/>
      <c r="AY380" s="386"/>
      <c r="AZ380" s="386"/>
      <c r="BA380" s="386"/>
      <c r="BB380" s="386"/>
      <c r="BC380" s="386"/>
      <c r="BD380" s="386"/>
      <c r="BE380" s="386"/>
      <c r="BF380" s="386"/>
      <c r="BG380" s="386"/>
      <c r="BH380" s="386"/>
      <c r="BI380" s="386"/>
      <c r="BJ380" s="386"/>
      <c r="BK380" s="386"/>
      <c r="BL380" s="386"/>
      <c r="BM380" s="386"/>
      <c r="BN380" s="386"/>
      <c r="BO380" s="386"/>
      <c r="BP380" s="386"/>
      <c r="BQ380" s="386"/>
      <c r="BR380" s="386"/>
      <c r="BS380" s="386"/>
      <c r="BT380" s="387"/>
    </row>
    <row r="381" spans="1:72" ht="19.5" customHeight="1" x14ac:dyDescent="0.25">
      <c r="A381" s="90"/>
      <c r="B381" s="90"/>
      <c r="C381" s="90"/>
      <c r="D381" s="386"/>
      <c r="E381" s="386"/>
      <c r="F381" s="386"/>
      <c r="G381" s="386"/>
      <c r="H381" s="386"/>
      <c r="I381" s="386"/>
      <c r="J381" s="386"/>
      <c r="K381" s="386"/>
      <c r="L381" s="386"/>
      <c r="M381" s="386"/>
      <c r="N381" s="386"/>
      <c r="O381" s="386"/>
      <c r="P381" s="386"/>
      <c r="Q381" s="386"/>
      <c r="R381" s="386"/>
      <c r="S381" s="386"/>
      <c r="T381" s="386"/>
      <c r="U381" s="386"/>
      <c r="V381" s="386"/>
      <c r="W381" s="386"/>
      <c r="X381" s="386"/>
      <c r="Y381" s="386"/>
      <c r="Z381" s="386"/>
      <c r="AA381" s="386"/>
      <c r="AB381" s="386"/>
      <c r="AC381" s="386"/>
      <c r="AD381" s="386"/>
      <c r="AE381" s="386"/>
      <c r="AF381" s="386"/>
      <c r="AG381" s="386"/>
      <c r="AH381" s="386"/>
      <c r="AI381" s="386"/>
      <c r="AJ381" s="386"/>
      <c r="AK381" s="386"/>
      <c r="AL381" s="386"/>
      <c r="AM381" s="386"/>
      <c r="AN381" s="386"/>
      <c r="AO381" s="386"/>
      <c r="AP381" s="386"/>
      <c r="AQ381" s="386"/>
      <c r="AR381" s="386"/>
      <c r="AS381" s="386"/>
      <c r="AT381" s="386"/>
      <c r="AU381" s="386"/>
      <c r="AV381" s="386"/>
      <c r="AW381" s="386"/>
      <c r="AX381" s="386"/>
      <c r="AY381" s="386"/>
      <c r="AZ381" s="386"/>
      <c r="BA381" s="386"/>
      <c r="BB381" s="386"/>
      <c r="BC381" s="386"/>
      <c r="BD381" s="386"/>
      <c r="BE381" s="386"/>
      <c r="BF381" s="386"/>
      <c r="BG381" s="386"/>
      <c r="BH381" s="386"/>
      <c r="BI381" s="386"/>
      <c r="BJ381" s="386"/>
      <c r="BK381" s="386"/>
      <c r="BL381" s="386"/>
      <c r="BM381" s="386"/>
      <c r="BN381" s="386"/>
      <c r="BO381" s="386"/>
      <c r="BP381" s="386"/>
      <c r="BQ381" s="386"/>
      <c r="BR381" s="386"/>
      <c r="BS381" s="386"/>
      <c r="BT381" s="387"/>
    </row>
    <row r="382" spans="1:72" ht="19.5" customHeight="1" x14ac:dyDescent="0.25">
      <c r="A382" s="90"/>
      <c r="B382" s="90"/>
      <c r="C382" s="90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86"/>
      <c r="AA382" s="386"/>
      <c r="AB382" s="386"/>
      <c r="AC382" s="386"/>
      <c r="AD382" s="386"/>
      <c r="AE382" s="386"/>
      <c r="AF382" s="386"/>
      <c r="AG382" s="386"/>
      <c r="AH382" s="386"/>
      <c r="AI382" s="386"/>
      <c r="AJ382" s="386"/>
      <c r="AK382" s="386"/>
      <c r="AL382" s="386"/>
      <c r="AM382" s="386"/>
      <c r="AN382" s="386"/>
      <c r="AO382" s="386"/>
      <c r="AP382" s="386"/>
      <c r="AQ382" s="386"/>
      <c r="AR382" s="386"/>
      <c r="AS382" s="386"/>
      <c r="AT382" s="386"/>
      <c r="AU382" s="386"/>
      <c r="AV382" s="386"/>
      <c r="AW382" s="386"/>
      <c r="AX382" s="386"/>
      <c r="AY382" s="386"/>
      <c r="AZ382" s="386"/>
      <c r="BA382" s="386"/>
      <c r="BB382" s="386"/>
      <c r="BC382" s="386"/>
      <c r="BD382" s="386"/>
      <c r="BE382" s="386"/>
      <c r="BF382" s="386"/>
      <c r="BG382" s="386"/>
      <c r="BH382" s="386"/>
      <c r="BI382" s="386"/>
      <c r="BJ382" s="386"/>
      <c r="BK382" s="386"/>
      <c r="BL382" s="386"/>
      <c r="BM382" s="386"/>
      <c r="BN382" s="386"/>
      <c r="BO382" s="386"/>
      <c r="BP382" s="386"/>
      <c r="BQ382" s="386"/>
      <c r="BR382" s="386"/>
      <c r="BS382" s="386"/>
      <c r="BT382" s="387"/>
    </row>
    <row r="383" spans="1:72" ht="19.5" customHeight="1" x14ac:dyDescent="0.25">
      <c r="A383" s="90"/>
      <c r="B383" s="90"/>
      <c r="C383" s="90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86"/>
      <c r="AA383" s="386"/>
      <c r="AB383" s="386"/>
      <c r="AC383" s="386"/>
      <c r="AD383" s="386"/>
      <c r="AE383" s="386"/>
      <c r="AF383" s="386"/>
      <c r="AG383" s="386"/>
      <c r="AH383" s="386"/>
      <c r="AI383" s="386"/>
      <c r="AJ383" s="386"/>
      <c r="AK383" s="386"/>
      <c r="AL383" s="386"/>
      <c r="AM383" s="386"/>
      <c r="AN383" s="386"/>
      <c r="AO383" s="386"/>
      <c r="AP383" s="386"/>
      <c r="AQ383" s="386"/>
      <c r="AR383" s="386"/>
      <c r="AS383" s="386"/>
      <c r="AT383" s="386"/>
      <c r="AU383" s="386"/>
      <c r="AV383" s="386"/>
      <c r="AW383" s="386"/>
      <c r="AX383" s="386"/>
      <c r="AY383" s="386"/>
      <c r="AZ383" s="386"/>
      <c r="BA383" s="386"/>
      <c r="BB383" s="386"/>
      <c r="BC383" s="386"/>
      <c r="BD383" s="386"/>
      <c r="BE383" s="386"/>
      <c r="BF383" s="386"/>
      <c r="BG383" s="386"/>
      <c r="BH383" s="386"/>
      <c r="BI383" s="386"/>
      <c r="BJ383" s="386"/>
      <c r="BK383" s="386"/>
      <c r="BL383" s="386"/>
      <c r="BM383" s="386"/>
      <c r="BN383" s="386"/>
      <c r="BO383" s="386"/>
      <c r="BP383" s="386"/>
      <c r="BQ383" s="386"/>
      <c r="BR383" s="386"/>
      <c r="BS383" s="386"/>
      <c r="BT383" s="387"/>
    </row>
    <row r="384" spans="1:72" ht="19.5" customHeight="1" x14ac:dyDescent="0.25">
      <c r="A384" s="90"/>
      <c r="B384" s="90"/>
      <c r="C384" s="90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6"/>
      <c r="P384" s="386"/>
      <c r="Q384" s="386"/>
      <c r="R384" s="386"/>
      <c r="S384" s="386"/>
      <c r="T384" s="386"/>
      <c r="U384" s="386"/>
      <c r="V384" s="386"/>
      <c r="W384" s="386"/>
      <c r="X384" s="386"/>
      <c r="Y384" s="386"/>
      <c r="Z384" s="386"/>
      <c r="AA384" s="386"/>
      <c r="AB384" s="386"/>
      <c r="AC384" s="386"/>
      <c r="AD384" s="386"/>
      <c r="AE384" s="386"/>
      <c r="AF384" s="386"/>
      <c r="AG384" s="386"/>
      <c r="AH384" s="386"/>
      <c r="AI384" s="386"/>
      <c r="AJ384" s="386"/>
      <c r="AK384" s="386"/>
      <c r="AL384" s="386"/>
      <c r="AM384" s="386"/>
      <c r="AN384" s="386"/>
      <c r="AO384" s="386"/>
      <c r="AP384" s="386"/>
      <c r="AQ384" s="386"/>
      <c r="AR384" s="386"/>
      <c r="AS384" s="386"/>
      <c r="AT384" s="386"/>
      <c r="AU384" s="386"/>
      <c r="AV384" s="386"/>
      <c r="AW384" s="386"/>
      <c r="AX384" s="386"/>
      <c r="AY384" s="386"/>
      <c r="AZ384" s="386"/>
      <c r="BA384" s="386"/>
      <c r="BB384" s="386"/>
      <c r="BC384" s="386"/>
      <c r="BD384" s="386"/>
      <c r="BE384" s="386"/>
      <c r="BF384" s="386"/>
      <c r="BG384" s="386"/>
      <c r="BH384" s="386"/>
      <c r="BI384" s="386"/>
      <c r="BJ384" s="386"/>
      <c r="BK384" s="386"/>
      <c r="BL384" s="386"/>
      <c r="BM384" s="386"/>
      <c r="BN384" s="386"/>
      <c r="BO384" s="386"/>
      <c r="BP384" s="386"/>
      <c r="BQ384" s="386"/>
      <c r="BR384" s="386"/>
      <c r="BS384" s="386"/>
      <c r="BT384" s="387"/>
    </row>
    <row r="385" spans="1:72" ht="19.5" customHeight="1" x14ac:dyDescent="0.25">
      <c r="A385" s="90"/>
      <c r="B385" s="90"/>
      <c r="C385" s="90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86"/>
      <c r="AB385" s="386"/>
      <c r="AC385" s="386"/>
      <c r="AD385" s="386"/>
      <c r="AE385" s="386"/>
      <c r="AF385" s="386"/>
      <c r="AG385" s="386"/>
      <c r="AH385" s="386"/>
      <c r="AI385" s="386"/>
      <c r="AJ385" s="386"/>
      <c r="AK385" s="386"/>
      <c r="AL385" s="386"/>
      <c r="AM385" s="386"/>
      <c r="AN385" s="386"/>
      <c r="AO385" s="386"/>
      <c r="AP385" s="386"/>
      <c r="AQ385" s="386"/>
      <c r="AR385" s="386"/>
      <c r="AS385" s="386"/>
      <c r="AT385" s="386"/>
      <c r="AU385" s="386"/>
      <c r="AV385" s="386"/>
      <c r="AW385" s="386"/>
      <c r="AX385" s="386"/>
      <c r="AY385" s="386"/>
      <c r="AZ385" s="386"/>
      <c r="BA385" s="386"/>
      <c r="BB385" s="386"/>
      <c r="BC385" s="386"/>
      <c r="BD385" s="386"/>
      <c r="BE385" s="386"/>
      <c r="BF385" s="386"/>
      <c r="BG385" s="386"/>
      <c r="BH385" s="386"/>
      <c r="BI385" s="386"/>
      <c r="BJ385" s="386"/>
      <c r="BK385" s="386"/>
      <c r="BL385" s="386"/>
      <c r="BM385" s="386"/>
      <c r="BN385" s="386"/>
      <c r="BO385" s="386"/>
      <c r="BP385" s="386"/>
      <c r="BQ385" s="386"/>
      <c r="BR385" s="386"/>
      <c r="BS385" s="386"/>
      <c r="BT385" s="387"/>
    </row>
    <row r="386" spans="1:72" ht="19.5" customHeight="1" x14ac:dyDescent="0.25">
      <c r="A386" s="90"/>
      <c r="B386" s="90"/>
      <c r="C386" s="90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6"/>
      <c r="O386" s="386"/>
      <c r="P386" s="386"/>
      <c r="Q386" s="386"/>
      <c r="R386" s="386"/>
      <c r="S386" s="386"/>
      <c r="T386" s="386"/>
      <c r="U386" s="386"/>
      <c r="V386" s="386"/>
      <c r="W386" s="386"/>
      <c r="X386" s="386"/>
      <c r="Y386" s="386"/>
      <c r="Z386" s="386"/>
      <c r="AA386" s="386"/>
      <c r="AB386" s="386"/>
      <c r="AC386" s="386"/>
      <c r="AD386" s="386"/>
      <c r="AE386" s="386"/>
      <c r="AF386" s="386"/>
      <c r="AG386" s="386"/>
      <c r="AH386" s="386"/>
      <c r="AI386" s="386"/>
      <c r="AJ386" s="386"/>
      <c r="AK386" s="386"/>
      <c r="AL386" s="386"/>
      <c r="AM386" s="386"/>
      <c r="AN386" s="386"/>
      <c r="AO386" s="386"/>
      <c r="AP386" s="386"/>
      <c r="AQ386" s="386"/>
      <c r="AR386" s="386"/>
      <c r="AS386" s="386"/>
      <c r="AT386" s="386"/>
      <c r="AU386" s="386"/>
      <c r="AV386" s="386"/>
      <c r="AW386" s="386"/>
      <c r="AX386" s="386"/>
      <c r="AY386" s="386"/>
      <c r="AZ386" s="386"/>
      <c r="BA386" s="386"/>
      <c r="BB386" s="386"/>
      <c r="BC386" s="386"/>
      <c r="BD386" s="386"/>
      <c r="BE386" s="386"/>
      <c r="BF386" s="386"/>
      <c r="BG386" s="386"/>
      <c r="BH386" s="386"/>
      <c r="BI386" s="386"/>
      <c r="BJ386" s="386"/>
      <c r="BK386" s="386"/>
      <c r="BL386" s="386"/>
      <c r="BM386" s="386"/>
      <c r="BN386" s="386"/>
      <c r="BO386" s="386"/>
      <c r="BP386" s="386"/>
      <c r="BQ386" s="386"/>
      <c r="BR386" s="386"/>
      <c r="BS386" s="386"/>
      <c r="BT386" s="387"/>
    </row>
    <row r="387" spans="1:72" ht="15.75" customHeight="1" x14ac:dyDescent="0.25">
      <c r="A387" s="90"/>
      <c r="B387" s="90"/>
      <c r="C387" s="90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6"/>
      <c r="O387" s="386"/>
      <c r="P387" s="386"/>
      <c r="Q387" s="386"/>
      <c r="R387" s="386"/>
      <c r="S387" s="386"/>
      <c r="T387" s="386"/>
      <c r="U387" s="386"/>
      <c r="V387" s="386"/>
      <c r="W387" s="386"/>
      <c r="X387" s="386"/>
      <c r="Y387" s="386"/>
      <c r="Z387" s="386"/>
      <c r="AA387" s="386"/>
      <c r="AB387" s="386"/>
      <c r="AC387" s="386"/>
      <c r="AD387" s="386"/>
      <c r="AE387" s="386"/>
      <c r="AF387" s="386"/>
      <c r="AG387" s="386"/>
      <c r="AH387" s="386"/>
      <c r="AI387" s="386"/>
      <c r="AJ387" s="386"/>
      <c r="AK387" s="386"/>
      <c r="AL387" s="386"/>
      <c r="AM387" s="386"/>
      <c r="AN387" s="386"/>
      <c r="AO387" s="386"/>
      <c r="AP387" s="386"/>
      <c r="AQ387" s="386"/>
      <c r="AR387" s="386"/>
      <c r="AS387" s="386"/>
      <c r="AT387" s="386"/>
      <c r="AU387" s="386"/>
      <c r="AV387" s="386"/>
      <c r="AW387" s="386"/>
      <c r="AX387" s="386"/>
      <c r="AY387" s="386"/>
      <c r="AZ387" s="386"/>
      <c r="BA387" s="386"/>
      <c r="BB387" s="386"/>
      <c r="BC387" s="386"/>
      <c r="BD387" s="386"/>
      <c r="BE387" s="386"/>
      <c r="BF387" s="386"/>
      <c r="BG387" s="386"/>
      <c r="BH387" s="386"/>
      <c r="BI387" s="386"/>
      <c r="BJ387" s="386"/>
      <c r="BK387" s="386"/>
      <c r="BL387" s="386"/>
      <c r="BM387" s="386"/>
      <c r="BN387" s="386"/>
      <c r="BO387" s="386"/>
      <c r="BP387" s="386"/>
      <c r="BQ387" s="386"/>
      <c r="BR387" s="386"/>
      <c r="BS387" s="386"/>
      <c r="BT387" s="387"/>
    </row>
    <row r="388" spans="1:72" ht="15.75" customHeight="1" x14ac:dyDescent="0.25">
      <c r="A388" s="90"/>
      <c r="B388" s="90"/>
      <c r="C388" s="90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86"/>
      <c r="AA388" s="386"/>
      <c r="AB388" s="386"/>
      <c r="AC388" s="386"/>
      <c r="AD388" s="386"/>
      <c r="AE388" s="386"/>
      <c r="AF388" s="386"/>
      <c r="AG388" s="386"/>
      <c r="AH388" s="386"/>
      <c r="AI388" s="386"/>
      <c r="AJ388" s="386"/>
      <c r="AK388" s="386"/>
      <c r="AL388" s="386"/>
      <c r="AM388" s="386"/>
      <c r="AN388" s="386"/>
      <c r="AO388" s="386"/>
      <c r="AP388" s="386"/>
      <c r="AQ388" s="386"/>
      <c r="AR388" s="386"/>
      <c r="AS388" s="386"/>
      <c r="AT388" s="386"/>
      <c r="AU388" s="386"/>
      <c r="AV388" s="386"/>
      <c r="AW388" s="386"/>
      <c r="AX388" s="386"/>
      <c r="AY388" s="386"/>
      <c r="AZ388" s="386"/>
      <c r="BA388" s="386"/>
      <c r="BB388" s="386"/>
      <c r="BC388" s="386"/>
      <c r="BD388" s="386"/>
      <c r="BE388" s="386"/>
      <c r="BF388" s="386"/>
      <c r="BG388" s="386"/>
      <c r="BH388" s="386"/>
      <c r="BI388" s="386"/>
      <c r="BJ388" s="386"/>
      <c r="BK388" s="386"/>
      <c r="BL388" s="386"/>
      <c r="BM388" s="386"/>
      <c r="BN388" s="386"/>
      <c r="BO388" s="386"/>
      <c r="BP388" s="386"/>
      <c r="BQ388" s="386"/>
      <c r="BR388" s="386"/>
      <c r="BS388" s="386"/>
      <c r="BT388" s="387"/>
    </row>
    <row r="389" spans="1:72" ht="15.75" customHeight="1" x14ac:dyDescent="0.25">
      <c r="A389" s="90"/>
      <c r="B389" s="90"/>
      <c r="C389" s="90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6"/>
      <c r="P389" s="386"/>
      <c r="Q389" s="386"/>
      <c r="R389" s="386"/>
      <c r="S389" s="386"/>
      <c r="T389" s="386"/>
      <c r="U389" s="386"/>
      <c r="V389" s="386"/>
      <c r="W389" s="386"/>
      <c r="X389" s="386"/>
      <c r="Y389" s="386"/>
      <c r="Z389" s="386"/>
      <c r="AA389" s="386"/>
      <c r="AB389" s="386"/>
      <c r="AC389" s="386"/>
      <c r="AD389" s="386"/>
      <c r="AE389" s="386"/>
      <c r="AF389" s="386"/>
      <c r="AG389" s="386"/>
      <c r="AH389" s="386"/>
      <c r="AI389" s="386"/>
      <c r="AJ389" s="386"/>
      <c r="AK389" s="386"/>
      <c r="AL389" s="386"/>
      <c r="AM389" s="386"/>
      <c r="AN389" s="386"/>
      <c r="AO389" s="386"/>
      <c r="AP389" s="386"/>
      <c r="AQ389" s="386"/>
      <c r="AR389" s="386"/>
      <c r="AS389" s="386"/>
      <c r="AT389" s="386"/>
      <c r="AU389" s="386"/>
      <c r="AV389" s="386"/>
      <c r="AW389" s="386"/>
      <c r="AX389" s="386"/>
      <c r="AY389" s="386"/>
      <c r="AZ389" s="386"/>
      <c r="BA389" s="386"/>
      <c r="BB389" s="386"/>
      <c r="BC389" s="386"/>
      <c r="BD389" s="386"/>
      <c r="BE389" s="386"/>
      <c r="BF389" s="386"/>
      <c r="BG389" s="386"/>
      <c r="BH389" s="386"/>
      <c r="BI389" s="386"/>
      <c r="BJ389" s="386"/>
      <c r="BK389" s="386"/>
      <c r="BL389" s="386"/>
      <c r="BM389" s="386"/>
      <c r="BN389" s="386"/>
      <c r="BO389" s="386"/>
      <c r="BP389" s="386"/>
      <c r="BQ389" s="386"/>
      <c r="BR389" s="386"/>
      <c r="BS389" s="386"/>
      <c r="BT389" s="387"/>
    </row>
    <row r="390" spans="1:72" ht="15.75" customHeight="1" x14ac:dyDescent="0.25">
      <c r="A390" s="90"/>
      <c r="B390" s="90"/>
      <c r="C390" s="90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386"/>
      <c r="AA390" s="386"/>
      <c r="AB390" s="386"/>
      <c r="AC390" s="386"/>
      <c r="AD390" s="386"/>
      <c r="AE390" s="386"/>
      <c r="AF390" s="386"/>
      <c r="AG390" s="386"/>
      <c r="AH390" s="386"/>
      <c r="AI390" s="386"/>
      <c r="AJ390" s="386"/>
      <c r="AK390" s="386"/>
      <c r="AL390" s="386"/>
      <c r="AM390" s="386"/>
      <c r="AN390" s="386"/>
      <c r="AO390" s="386"/>
      <c r="AP390" s="386"/>
      <c r="AQ390" s="386"/>
      <c r="AR390" s="386"/>
      <c r="AS390" s="386"/>
      <c r="AT390" s="386"/>
      <c r="AU390" s="386"/>
      <c r="AV390" s="386"/>
      <c r="AW390" s="386"/>
      <c r="AX390" s="386"/>
      <c r="AY390" s="386"/>
      <c r="AZ390" s="386"/>
      <c r="BA390" s="386"/>
      <c r="BB390" s="386"/>
      <c r="BC390" s="386"/>
      <c r="BD390" s="386"/>
      <c r="BE390" s="386"/>
      <c r="BF390" s="386"/>
      <c r="BG390" s="386"/>
      <c r="BH390" s="386"/>
      <c r="BI390" s="386"/>
      <c r="BJ390" s="386"/>
      <c r="BK390" s="386"/>
      <c r="BL390" s="386"/>
      <c r="BM390" s="386"/>
      <c r="BN390" s="386"/>
      <c r="BO390" s="386"/>
      <c r="BP390" s="386"/>
      <c r="BQ390" s="386"/>
      <c r="BR390" s="386"/>
      <c r="BS390" s="386"/>
      <c r="BT390" s="387"/>
    </row>
    <row r="391" spans="1:72" ht="15.75" customHeight="1" x14ac:dyDescent="0.25">
      <c r="A391" s="90"/>
      <c r="B391" s="90"/>
      <c r="C391" s="90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86"/>
      <c r="AB391" s="386"/>
      <c r="AC391" s="386"/>
      <c r="AD391" s="386"/>
      <c r="AE391" s="386"/>
      <c r="AF391" s="386"/>
      <c r="AG391" s="386"/>
      <c r="AH391" s="386"/>
      <c r="AI391" s="386"/>
      <c r="AJ391" s="386"/>
      <c r="AK391" s="386"/>
      <c r="AL391" s="386"/>
      <c r="AM391" s="386"/>
      <c r="AN391" s="386"/>
      <c r="AO391" s="386"/>
      <c r="AP391" s="386"/>
      <c r="AQ391" s="386"/>
      <c r="AR391" s="386"/>
      <c r="AS391" s="386"/>
      <c r="AT391" s="386"/>
      <c r="AU391" s="386"/>
      <c r="AV391" s="386"/>
      <c r="AW391" s="386"/>
      <c r="AX391" s="386"/>
      <c r="AY391" s="386"/>
      <c r="AZ391" s="386"/>
      <c r="BA391" s="386"/>
      <c r="BB391" s="386"/>
      <c r="BC391" s="386"/>
      <c r="BD391" s="386"/>
      <c r="BE391" s="386"/>
      <c r="BF391" s="386"/>
      <c r="BG391" s="386"/>
      <c r="BH391" s="386"/>
      <c r="BI391" s="386"/>
      <c r="BJ391" s="386"/>
      <c r="BK391" s="386"/>
      <c r="BL391" s="386"/>
      <c r="BM391" s="386"/>
      <c r="BN391" s="386"/>
      <c r="BO391" s="386"/>
      <c r="BP391" s="386"/>
      <c r="BQ391" s="386"/>
      <c r="BR391" s="386"/>
      <c r="BS391" s="386"/>
      <c r="BT391" s="387"/>
    </row>
    <row r="392" spans="1:72" ht="15.75" customHeight="1" x14ac:dyDescent="0.25">
      <c r="A392" s="90"/>
      <c r="B392" s="90"/>
      <c r="C392" s="90"/>
      <c r="D392" s="386"/>
      <c r="E392" s="386"/>
      <c r="F392" s="386"/>
      <c r="G392" s="386"/>
      <c r="H392" s="386"/>
      <c r="I392" s="386"/>
      <c r="J392" s="386"/>
      <c r="K392" s="386"/>
      <c r="L392" s="386"/>
      <c r="M392" s="386"/>
      <c r="N392" s="386"/>
      <c r="O392" s="386"/>
      <c r="P392" s="386"/>
      <c r="Q392" s="386"/>
      <c r="R392" s="386"/>
      <c r="S392" s="386"/>
      <c r="T392" s="386"/>
      <c r="U392" s="386"/>
      <c r="V392" s="386"/>
      <c r="W392" s="386"/>
      <c r="X392" s="386"/>
      <c r="Y392" s="386"/>
      <c r="Z392" s="386"/>
      <c r="AA392" s="386"/>
      <c r="AB392" s="386"/>
      <c r="AC392" s="386"/>
      <c r="AD392" s="386"/>
      <c r="AE392" s="386"/>
      <c r="AF392" s="386"/>
      <c r="AG392" s="386"/>
      <c r="AH392" s="386"/>
      <c r="AI392" s="386"/>
      <c r="AJ392" s="386"/>
      <c r="AK392" s="386"/>
      <c r="AL392" s="386"/>
      <c r="AM392" s="386"/>
      <c r="AN392" s="386"/>
      <c r="AO392" s="386"/>
      <c r="AP392" s="386"/>
      <c r="AQ392" s="386"/>
      <c r="AR392" s="386"/>
      <c r="AS392" s="386"/>
      <c r="AT392" s="386"/>
      <c r="AU392" s="386"/>
      <c r="AV392" s="386"/>
      <c r="AW392" s="386"/>
      <c r="AX392" s="386"/>
      <c r="AY392" s="386"/>
      <c r="AZ392" s="386"/>
      <c r="BA392" s="386"/>
      <c r="BB392" s="386"/>
      <c r="BC392" s="386"/>
      <c r="BD392" s="386"/>
      <c r="BE392" s="386"/>
      <c r="BF392" s="386"/>
      <c r="BG392" s="386"/>
      <c r="BH392" s="386"/>
      <c r="BI392" s="386"/>
      <c r="BJ392" s="386"/>
      <c r="BK392" s="386"/>
      <c r="BL392" s="386"/>
      <c r="BM392" s="386"/>
      <c r="BN392" s="386"/>
      <c r="BO392" s="386"/>
      <c r="BP392" s="386"/>
      <c r="BQ392" s="386"/>
      <c r="BR392" s="386"/>
      <c r="BS392" s="386"/>
      <c r="BT392" s="387"/>
    </row>
    <row r="393" spans="1:72" ht="15.75" customHeight="1" x14ac:dyDescent="0.25">
      <c r="A393" s="90"/>
      <c r="B393" s="90"/>
      <c r="C393" s="90"/>
      <c r="D393" s="386"/>
      <c r="E393" s="386"/>
      <c r="F393" s="386"/>
      <c r="G393" s="386"/>
      <c r="H393" s="386"/>
      <c r="I393" s="386"/>
      <c r="J393" s="386"/>
      <c r="K393" s="386"/>
      <c r="L393" s="386"/>
      <c r="M393" s="386"/>
      <c r="N393" s="386"/>
      <c r="O393" s="386"/>
      <c r="P393" s="386"/>
      <c r="Q393" s="386"/>
      <c r="R393" s="386"/>
      <c r="S393" s="386"/>
      <c r="T393" s="386"/>
      <c r="U393" s="386"/>
      <c r="V393" s="386"/>
      <c r="W393" s="386"/>
      <c r="X393" s="386"/>
      <c r="Y393" s="386"/>
      <c r="Z393" s="386"/>
      <c r="AA393" s="386"/>
      <c r="AB393" s="386"/>
      <c r="AC393" s="386"/>
      <c r="AD393" s="386"/>
      <c r="AE393" s="386"/>
      <c r="AF393" s="386"/>
      <c r="AG393" s="386"/>
      <c r="AH393" s="386"/>
      <c r="AI393" s="386"/>
      <c r="AJ393" s="386"/>
      <c r="AK393" s="386"/>
      <c r="AL393" s="386"/>
      <c r="AM393" s="386"/>
      <c r="AN393" s="386"/>
      <c r="AO393" s="386"/>
      <c r="AP393" s="386"/>
      <c r="AQ393" s="386"/>
      <c r="AR393" s="386"/>
      <c r="AS393" s="386"/>
      <c r="AT393" s="386"/>
      <c r="AU393" s="386"/>
      <c r="AV393" s="386"/>
      <c r="AW393" s="386"/>
      <c r="AX393" s="386"/>
      <c r="AY393" s="386"/>
      <c r="AZ393" s="386"/>
      <c r="BA393" s="386"/>
      <c r="BB393" s="386"/>
      <c r="BC393" s="386"/>
      <c r="BD393" s="386"/>
      <c r="BE393" s="386"/>
      <c r="BF393" s="386"/>
      <c r="BG393" s="386"/>
      <c r="BH393" s="386"/>
      <c r="BI393" s="386"/>
      <c r="BJ393" s="386"/>
      <c r="BK393" s="386"/>
      <c r="BL393" s="386"/>
      <c r="BM393" s="386"/>
      <c r="BN393" s="386"/>
      <c r="BO393" s="386"/>
      <c r="BP393" s="386"/>
      <c r="BQ393" s="386"/>
      <c r="BR393" s="386"/>
      <c r="BS393" s="386"/>
      <c r="BT393" s="387"/>
    </row>
    <row r="394" spans="1:72" ht="15.75" customHeight="1" x14ac:dyDescent="0.25">
      <c r="A394" s="90"/>
      <c r="B394" s="90"/>
      <c r="C394" s="90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6"/>
      <c r="P394" s="386"/>
      <c r="Q394" s="386"/>
      <c r="R394" s="386"/>
      <c r="S394" s="386"/>
      <c r="T394" s="386"/>
      <c r="U394" s="386"/>
      <c r="V394" s="386"/>
      <c r="W394" s="386"/>
      <c r="X394" s="386"/>
      <c r="Y394" s="386"/>
      <c r="Z394" s="386"/>
      <c r="AA394" s="386"/>
      <c r="AB394" s="386"/>
      <c r="AC394" s="386"/>
      <c r="AD394" s="386"/>
      <c r="AE394" s="386"/>
      <c r="AF394" s="386"/>
      <c r="AG394" s="386"/>
      <c r="AH394" s="386"/>
      <c r="AI394" s="386"/>
      <c r="AJ394" s="386"/>
      <c r="AK394" s="386"/>
      <c r="AL394" s="386"/>
      <c r="AM394" s="386"/>
      <c r="AN394" s="386"/>
      <c r="AO394" s="386"/>
      <c r="AP394" s="386"/>
      <c r="AQ394" s="386"/>
      <c r="AR394" s="386"/>
      <c r="AS394" s="386"/>
      <c r="AT394" s="386"/>
      <c r="AU394" s="386"/>
      <c r="AV394" s="386"/>
      <c r="AW394" s="386"/>
      <c r="AX394" s="386"/>
      <c r="AY394" s="386"/>
      <c r="AZ394" s="386"/>
      <c r="BA394" s="386"/>
      <c r="BB394" s="386"/>
      <c r="BC394" s="386"/>
      <c r="BD394" s="386"/>
      <c r="BE394" s="386"/>
      <c r="BF394" s="386"/>
      <c r="BG394" s="386"/>
      <c r="BH394" s="386"/>
      <c r="BI394" s="386"/>
      <c r="BJ394" s="386"/>
      <c r="BK394" s="386"/>
      <c r="BL394" s="386"/>
      <c r="BM394" s="386"/>
      <c r="BN394" s="386"/>
      <c r="BO394" s="386"/>
      <c r="BP394" s="386"/>
      <c r="BQ394" s="386"/>
      <c r="BR394" s="386"/>
      <c r="BS394" s="386"/>
      <c r="BT394" s="387"/>
    </row>
    <row r="395" spans="1:72" ht="15.75" customHeight="1" x14ac:dyDescent="0.25">
      <c r="A395" s="90"/>
      <c r="B395" s="90"/>
      <c r="C395" s="90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6"/>
      <c r="P395" s="386"/>
      <c r="Q395" s="386"/>
      <c r="R395" s="386"/>
      <c r="S395" s="386"/>
      <c r="T395" s="386"/>
      <c r="U395" s="386"/>
      <c r="V395" s="386"/>
      <c r="W395" s="386"/>
      <c r="X395" s="386"/>
      <c r="Y395" s="386"/>
      <c r="Z395" s="386"/>
      <c r="AA395" s="386"/>
      <c r="AB395" s="386"/>
      <c r="AC395" s="386"/>
      <c r="AD395" s="386"/>
      <c r="AE395" s="386"/>
      <c r="AF395" s="386"/>
      <c r="AG395" s="386"/>
      <c r="AH395" s="386"/>
      <c r="AI395" s="386"/>
      <c r="AJ395" s="386"/>
      <c r="AK395" s="386"/>
      <c r="AL395" s="386"/>
      <c r="AM395" s="386"/>
      <c r="AN395" s="386"/>
      <c r="AO395" s="386"/>
      <c r="AP395" s="386"/>
      <c r="AQ395" s="386"/>
      <c r="AR395" s="386"/>
      <c r="AS395" s="386"/>
      <c r="AT395" s="386"/>
      <c r="AU395" s="386"/>
      <c r="AV395" s="386"/>
      <c r="AW395" s="386"/>
      <c r="AX395" s="386"/>
      <c r="AY395" s="386"/>
      <c r="AZ395" s="386"/>
      <c r="BA395" s="386"/>
      <c r="BB395" s="386"/>
      <c r="BC395" s="386"/>
      <c r="BD395" s="386"/>
      <c r="BE395" s="386"/>
      <c r="BF395" s="386"/>
      <c r="BG395" s="386"/>
      <c r="BH395" s="386"/>
      <c r="BI395" s="386"/>
      <c r="BJ395" s="386"/>
      <c r="BK395" s="386"/>
      <c r="BL395" s="386"/>
      <c r="BM395" s="386"/>
      <c r="BN395" s="386"/>
      <c r="BO395" s="386"/>
      <c r="BP395" s="386"/>
      <c r="BQ395" s="386"/>
      <c r="BR395" s="386"/>
      <c r="BS395" s="386"/>
      <c r="BT395" s="387"/>
    </row>
    <row r="396" spans="1:72" ht="15.75" customHeight="1" x14ac:dyDescent="0.25">
      <c r="A396" s="90"/>
      <c r="B396" s="90"/>
      <c r="C396" s="90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86"/>
      <c r="AB396" s="386"/>
      <c r="AC396" s="386"/>
      <c r="AD396" s="386"/>
      <c r="AE396" s="386"/>
      <c r="AF396" s="386"/>
      <c r="AG396" s="386"/>
      <c r="AH396" s="386"/>
      <c r="AI396" s="386"/>
      <c r="AJ396" s="386"/>
      <c r="AK396" s="386"/>
      <c r="AL396" s="386"/>
      <c r="AM396" s="386"/>
      <c r="AN396" s="386"/>
      <c r="AO396" s="386"/>
      <c r="AP396" s="386"/>
      <c r="AQ396" s="386"/>
      <c r="AR396" s="386"/>
      <c r="AS396" s="386"/>
      <c r="AT396" s="386"/>
      <c r="AU396" s="386"/>
      <c r="AV396" s="386"/>
      <c r="AW396" s="386"/>
      <c r="AX396" s="386"/>
      <c r="AY396" s="386"/>
      <c r="AZ396" s="386"/>
      <c r="BA396" s="386"/>
      <c r="BB396" s="386"/>
      <c r="BC396" s="386"/>
      <c r="BD396" s="386"/>
      <c r="BE396" s="386"/>
      <c r="BF396" s="386"/>
      <c r="BG396" s="386"/>
      <c r="BH396" s="386"/>
      <c r="BI396" s="386"/>
      <c r="BJ396" s="386"/>
      <c r="BK396" s="386"/>
      <c r="BL396" s="386"/>
      <c r="BM396" s="386"/>
      <c r="BN396" s="386"/>
      <c r="BO396" s="386"/>
      <c r="BP396" s="386"/>
      <c r="BQ396" s="386"/>
      <c r="BR396" s="386"/>
      <c r="BS396" s="386"/>
      <c r="BT396" s="387"/>
    </row>
    <row r="397" spans="1:72" ht="15.75" customHeight="1" x14ac:dyDescent="0.25">
      <c r="A397" s="90"/>
      <c r="B397" s="90"/>
      <c r="C397" s="90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86"/>
      <c r="AB397" s="386"/>
      <c r="AC397" s="386"/>
      <c r="AD397" s="386"/>
      <c r="AE397" s="386"/>
      <c r="AF397" s="386"/>
      <c r="AG397" s="386"/>
      <c r="AH397" s="386"/>
      <c r="AI397" s="386"/>
      <c r="AJ397" s="386"/>
      <c r="AK397" s="386"/>
      <c r="AL397" s="386"/>
      <c r="AM397" s="386"/>
      <c r="AN397" s="386"/>
      <c r="AO397" s="386"/>
      <c r="AP397" s="386"/>
      <c r="AQ397" s="386"/>
      <c r="AR397" s="386"/>
      <c r="AS397" s="386"/>
      <c r="AT397" s="386"/>
      <c r="AU397" s="386"/>
      <c r="AV397" s="386"/>
      <c r="AW397" s="386"/>
      <c r="AX397" s="386"/>
      <c r="AY397" s="386"/>
      <c r="AZ397" s="386"/>
      <c r="BA397" s="386"/>
      <c r="BB397" s="386"/>
      <c r="BC397" s="386"/>
      <c r="BD397" s="386"/>
      <c r="BE397" s="386"/>
      <c r="BF397" s="386"/>
      <c r="BG397" s="386"/>
      <c r="BH397" s="386"/>
      <c r="BI397" s="386"/>
      <c r="BJ397" s="386"/>
      <c r="BK397" s="386"/>
      <c r="BL397" s="386"/>
      <c r="BM397" s="386"/>
      <c r="BN397" s="386"/>
      <c r="BO397" s="386"/>
      <c r="BP397" s="386"/>
      <c r="BQ397" s="386"/>
      <c r="BR397" s="386"/>
      <c r="BS397" s="386"/>
      <c r="BT397" s="387"/>
    </row>
    <row r="398" spans="1:72" ht="15.75" customHeight="1" x14ac:dyDescent="0.25">
      <c r="A398" s="90"/>
      <c r="B398" s="90"/>
      <c r="C398" s="90"/>
      <c r="D398" s="386"/>
      <c r="E398" s="386"/>
      <c r="F398" s="386"/>
      <c r="G398" s="386"/>
      <c r="H398" s="386"/>
      <c r="I398" s="386"/>
      <c r="J398" s="386"/>
      <c r="K398" s="386"/>
      <c r="L398" s="386"/>
      <c r="M398" s="386"/>
      <c r="N398" s="386"/>
      <c r="O398" s="386"/>
      <c r="P398" s="386"/>
      <c r="Q398" s="386"/>
      <c r="R398" s="386"/>
      <c r="S398" s="386"/>
      <c r="T398" s="386"/>
      <c r="U398" s="386"/>
      <c r="V398" s="386"/>
      <c r="W398" s="386"/>
      <c r="X398" s="386"/>
      <c r="Y398" s="386"/>
      <c r="Z398" s="386"/>
      <c r="AA398" s="386"/>
      <c r="AB398" s="386"/>
      <c r="AC398" s="386"/>
      <c r="AD398" s="386"/>
      <c r="AE398" s="386"/>
      <c r="AF398" s="386"/>
      <c r="AG398" s="386"/>
      <c r="AH398" s="386"/>
      <c r="AI398" s="386"/>
      <c r="AJ398" s="386"/>
      <c r="AK398" s="386"/>
      <c r="AL398" s="386"/>
      <c r="AM398" s="386"/>
      <c r="AN398" s="386"/>
      <c r="AO398" s="386"/>
      <c r="AP398" s="386"/>
      <c r="AQ398" s="386"/>
      <c r="AR398" s="386"/>
      <c r="AS398" s="386"/>
      <c r="AT398" s="386"/>
      <c r="AU398" s="386"/>
      <c r="AV398" s="386"/>
      <c r="AW398" s="386"/>
      <c r="AX398" s="386"/>
      <c r="AY398" s="386"/>
      <c r="AZ398" s="386"/>
      <c r="BA398" s="386"/>
      <c r="BB398" s="386"/>
      <c r="BC398" s="386"/>
      <c r="BD398" s="386"/>
      <c r="BE398" s="386"/>
      <c r="BF398" s="386"/>
      <c r="BG398" s="386"/>
      <c r="BH398" s="386"/>
      <c r="BI398" s="386"/>
      <c r="BJ398" s="386"/>
      <c r="BK398" s="386"/>
      <c r="BL398" s="386"/>
      <c r="BM398" s="386"/>
      <c r="BN398" s="386"/>
      <c r="BO398" s="386"/>
      <c r="BP398" s="386"/>
      <c r="BQ398" s="386"/>
      <c r="BR398" s="386"/>
      <c r="BS398" s="386"/>
      <c r="BT398" s="387"/>
    </row>
    <row r="399" spans="1:72" ht="15.75" customHeight="1" x14ac:dyDescent="0.25">
      <c r="A399" s="90"/>
      <c r="B399" s="90"/>
      <c r="C399" s="90"/>
      <c r="D399" s="386"/>
      <c r="E399" s="386"/>
      <c r="F399" s="386"/>
      <c r="G399" s="386"/>
      <c r="H399" s="386"/>
      <c r="I399" s="386"/>
      <c r="J399" s="386"/>
      <c r="K399" s="386"/>
      <c r="L399" s="386"/>
      <c r="M399" s="386"/>
      <c r="N399" s="386"/>
      <c r="O399" s="386"/>
      <c r="P399" s="386"/>
      <c r="Q399" s="386"/>
      <c r="R399" s="386"/>
      <c r="S399" s="386"/>
      <c r="T399" s="386"/>
      <c r="U399" s="386"/>
      <c r="V399" s="386"/>
      <c r="W399" s="386"/>
      <c r="X399" s="386"/>
      <c r="Y399" s="386"/>
      <c r="Z399" s="386"/>
      <c r="AA399" s="386"/>
      <c r="AB399" s="386"/>
      <c r="AC399" s="386"/>
      <c r="AD399" s="386"/>
      <c r="AE399" s="386"/>
      <c r="AF399" s="386"/>
      <c r="AG399" s="386"/>
      <c r="AH399" s="386"/>
      <c r="AI399" s="386"/>
      <c r="AJ399" s="386"/>
      <c r="AK399" s="386"/>
      <c r="AL399" s="386"/>
      <c r="AM399" s="386"/>
      <c r="AN399" s="386"/>
      <c r="AO399" s="386"/>
      <c r="AP399" s="386"/>
      <c r="AQ399" s="386"/>
      <c r="AR399" s="386"/>
      <c r="AS399" s="386"/>
      <c r="AT399" s="386"/>
      <c r="AU399" s="386"/>
      <c r="AV399" s="386"/>
      <c r="AW399" s="386"/>
      <c r="AX399" s="386"/>
      <c r="AY399" s="386"/>
      <c r="AZ399" s="386"/>
      <c r="BA399" s="386"/>
      <c r="BB399" s="386"/>
      <c r="BC399" s="386"/>
      <c r="BD399" s="386"/>
      <c r="BE399" s="386"/>
      <c r="BF399" s="386"/>
      <c r="BG399" s="386"/>
      <c r="BH399" s="386"/>
      <c r="BI399" s="386"/>
      <c r="BJ399" s="386"/>
      <c r="BK399" s="386"/>
      <c r="BL399" s="386"/>
      <c r="BM399" s="386"/>
      <c r="BN399" s="386"/>
      <c r="BO399" s="386"/>
      <c r="BP399" s="386"/>
      <c r="BQ399" s="386"/>
      <c r="BR399" s="386"/>
      <c r="BS399" s="386"/>
      <c r="BT399" s="387"/>
    </row>
    <row r="400" spans="1:72" ht="15.75" customHeight="1" x14ac:dyDescent="0.25">
      <c r="A400" s="90"/>
      <c r="B400" s="90"/>
      <c r="C400" s="90"/>
      <c r="D400" s="386"/>
      <c r="E400" s="386"/>
      <c r="F400" s="386"/>
      <c r="G400" s="386"/>
      <c r="H400" s="386"/>
      <c r="I400" s="386"/>
      <c r="J400" s="386"/>
      <c r="K400" s="386"/>
      <c r="L400" s="386"/>
      <c r="M400" s="386"/>
      <c r="N400" s="386"/>
      <c r="O400" s="386"/>
      <c r="P400" s="386"/>
      <c r="Q400" s="386"/>
      <c r="R400" s="386"/>
      <c r="S400" s="386"/>
      <c r="T400" s="386"/>
      <c r="U400" s="386"/>
      <c r="V400" s="386"/>
      <c r="W400" s="386"/>
      <c r="X400" s="386"/>
      <c r="Y400" s="386"/>
      <c r="Z400" s="386"/>
      <c r="AA400" s="386"/>
      <c r="AB400" s="386"/>
      <c r="AC400" s="386"/>
      <c r="AD400" s="386"/>
      <c r="AE400" s="386"/>
      <c r="AF400" s="386"/>
      <c r="AG400" s="386"/>
      <c r="AH400" s="386"/>
      <c r="AI400" s="386"/>
      <c r="AJ400" s="386"/>
      <c r="AK400" s="386"/>
      <c r="AL400" s="386"/>
      <c r="AM400" s="386"/>
      <c r="AN400" s="386"/>
      <c r="AO400" s="386"/>
      <c r="AP400" s="386"/>
      <c r="AQ400" s="386"/>
      <c r="AR400" s="386"/>
      <c r="AS400" s="386"/>
      <c r="AT400" s="386"/>
      <c r="AU400" s="386"/>
      <c r="AV400" s="386"/>
      <c r="AW400" s="386"/>
      <c r="AX400" s="386"/>
      <c r="AY400" s="386"/>
      <c r="AZ400" s="386"/>
      <c r="BA400" s="386"/>
      <c r="BB400" s="386"/>
      <c r="BC400" s="386"/>
      <c r="BD400" s="386"/>
      <c r="BE400" s="386"/>
      <c r="BF400" s="386"/>
      <c r="BG400" s="386"/>
      <c r="BH400" s="386"/>
      <c r="BI400" s="386"/>
      <c r="BJ400" s="386"/>
      <c r="BK400" s="386"/>
      <c r="BL400" s="386"/>
      <c r="BM400" s="386"/>
      <c r="BN400" s="386"/>
      <c r="BO400" s="386"/>
      <c r="BP400" s="386"/>
      <c r="BQ400" s="386"/>
      <c r="BR400" s="386"/>
      <c r="BS400" s="386"/>
      <c r="BT400" s="387"/>
    </row>
    <row r="401" spans="1:72" ht="15.75" customHeight="1" x14ac:dyDescent="0.25">
      <c r="A401" s="90"/>
      <c r="B401" s="90"/>
      <c r="C401" s="90"/>
      <c r="D401" s="386"/>
      <c r="E401" s="386"/>
      <c r="F401" s="386"/>
      <c r="G401" s="386"/>
      <c r="H401" s="386"/>
      <c r="I401" s="386"/>
      <c r="J401" s="386"/>
      <c r="K401" s="386"/>
      <c r="L401" s="386"/>
      <c r="M401" s="386"/>
      <c r="N401" s="386"/>
      <c r="O401" s="386"/>
      <c r="P401" s="386"/>
      <c r="Q401" s="386"/>
      <c r="R401" s="386"/>
      <c r="S401" s="386"/>
      <c r="T401" s="386"/>
      <c r="U401" s="386"/>
      <c r="V401" s="386"/>
      <c r="W401" s="386"/>
      <c r="X401" s="386"/>
      <c r="Y401" s="386"/>
      <c r="Z401" s="386"/>
      <c r="AA401" s="386"/>
      <c r="AB401" s="386"/>
      <c r="AC401" s="386"/>
      <c r="AD401" s="386"/>
      <c r="AE401" s="386"/>
      <c r="AF401" s="386"/>
      <c r="AG401" s="386"/>
      <c r="AH401" s="386"/>
      <c r="AI401" s="386"/>
      <c r="AJ401" s="386"/>
      <c r="AK401" s="386"/>
      <c r="AL401" s="386"/>
      <c r="AM401" s="386"/>
      <c r="AN401" s="386"/>
      <c r="AO401" s="386"/>
      <c r="AP401" s="386"/>
      <c r="AQ401" s="386"/>
      <c r="AR401" s="386"/>
      <c r="AS401" s="386"/>
      <c r="AT401" s="386"/>
      <c r="AU401" s="386"/>
      <c r="AV401" s="386"/>
      <c r="AW401" s="386"/>
      <c r="AX401" s="386"/>
      <c r="AY401" s="386"/>
      <c r="AZ401" s="386"/>
      <c r="BA401" s="386"/>
      <c r="BB401" s="386"/>
      <c r="BC401" s="386"/>
      <c r="BD401" s="386"/>
      <c r="BE401" s="386"/>
      <c r="BF401" s="386"/>
      <c r="BG401" s="386"/>
      <c r="BH401" s="386"/>
      <c r="BI401" s="386"/>
      <c r="BJ401" s="386"/>
      <c r="BK401" s="386"/>
      <c r="BL401" s="386"/>
      <c r="BM401" s="386"/>
      <c r="BN401" s="386"/>
      <c r="BO401" s="386"/>
      <c r="BP401" s="386"/>
      <c r="BQ401" s="386"/>
      <c r="BR401" s="386"/>
      <c r="BS401" s="386"/>
      <c r="BT401" s="387"/>
    </row>
    <row r="402" spans="1:72" ht="15.75" customHeight="1" x14ac:dyDescent="0.25">
      <c r="A402" s="90"/>
      <c r="B402" s="90"/>
      <c r="C402" s="90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6"/>
      <c r="P402" s="386"/>
      <c r="Q402" s="386"/>
      <c r="R402" s="386"/>
      <c r="S402" s="386"/>
      <c r="T402" s="386"/>
      <c r="U402" s="386"/>
      <c r="V402" s="386"/>
      <c r="W402" s="386"/>
      <c r="X402" s="386"/>
      <c r="Y402" s="386"/>
      <c r="Z402" s="386"/>
      <c r="AA402" s="386"/>
      <c r="AB402" s="386"/>
      <c r="AC402" s="386"/>
      <c r="AD402" s="386"/>
      <c r="AE402" s="386"/>
      <c r="AF402" s="386"/>
      <c r="AG402" s="386"/>
      <c r="AH402" s="386"/>
      <c r="AI402" s="386"/>
      <c r="AJ402" s="386"/>
      <c r="AK402" s="386"/>
      <c r="AL402" s="386"/>
      <c r="AM402" s="386"/>
      <c r="AN402" s="386"/>
      <c r="AO402" s="386"/>
      <c r="AP402" s="386"/>
      <c r="AQ402" s="386"/>
      <c r="AR402" s="386"/>
      <c r="AS402" s="386"/>
      <c r="AT402" s="386"/>
      <c r="AU402" s="386"/>
      <c r="AV402" s="386"/>
      <c r="AW402" s="386"/>
      <c r="AX402" s="386"/>
      <c r="AY402" s="386"/>
      <c r="AZ402" s="386"/>
      <c r="BA402" s="386"/>
      <c r="BB402" s="386"/>
      <c r="BC402" s="386"/>
      <c r="BD402" s="386"/>
      <c r="BE402" s="386"/>
      <c r="BF402" s="386"/>
      <c r="BG402" s="386"/>
      <c r="BH402" s="386"/>
      <c r="BI402" s="386"/>
      <c r="BJ402" s="386"/>
      <c r="BK402" s="386"/>
      <c r="BL402" s="386"/>
      <c r="BM402" s="386"/>
      <c r="BN402" s="386"/>
      <c r="BO402" s="386"/>
      <c r="BP402" s="386"/>
      <c r="BQ402" s="386"/>
      <c r="BR402" s="386"/>
      <c r="BS402" s="386"/>
      <c r="BT402" s="387"/>
    </row>
    <row r="403" spans="1:72" ht="15.75" customHeight="1" x14ac:dyDescent="0.25">
      <c r="A403" s="90"/>
      <c r="B403" s="90"/>
      <c r="C403" s="90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6"/>
      <c r="P403" s="386"/>
      <c r="Q403" s="386"/>
      <c r="R403" s="386"/>
      <c r="S403" s="386"/>
      <c r="T403" s="386"/>
      <c r="U403" s="386"/>
      <c r="V403" s="386"/>
      <c r="W403" s="386"/>
      <c r="X403" s="386"/>
      <c r="Y403" s="386"/>
      <c r="Z403" s="386"/>
      <c r="AA403" s="386"/>
      <c r="AB403" s="386"/>
      <c r="AC403" s="386"/>
      <c r="AD403" s="386"/>
      <c r="AE403" s="386"/>
      <c r="AF403" s="386"/>
      <c r="AG403" s="386"/>
      <c r="AH403" s="386"/>
      <c r="AI403" s="386"/>
      <c r="AJ403" s="386"/>
      <c r="AK403" s="386"/>
      <c r="AL403" s="386"/>
      <c r="AM403" s="386"/>
      <c r="AN403" s="386"/>
      <c r="AO403" s="386"/>
      <c r="AP403" s="386"/>
      <c r="AQ403" s="386"/>
      <c r="AR403" s="386"/>
      <c r="AS403" s="386"/>
      <c r="AT403" s="386"/>
      <c r="AU403" s="386"/>
      <c r="AV403" s="386"/>
      <c r="AW403" s="386"/>
      <c r="AX403" s="386"/>
      <c r="AY403" s="386"/>
      <c r="AZ403" s="386"/>
      <c r="BA403" s="386"/>
      <c r="BB403" s="386"/>
      <c r="BC403" s="386"/>
      <c r="BD403" s="386"/>
      <c r="BE403" s="386"/>
      <c r="BF403" s="386"/>
      <c r="BG403" s="386"/>
      <c r="BH403" s="386"/>
      <c r="BI403" s="386"/>
      <c r="BJ403" s="386"/>
      <c r="BK403" s="386"/>
      <c r="BL403" s="386"/>
      <c r="BM403" s="386"/>
      <c r="BN403" s="386"/>
      <c r="BO403" s="386"/>
      <c r="BP403" s="386"/>
      <c r="BQ403" s="386"/>
      <c r="BR403" s="386"/>
      <c r="BS403" s="386"/>
      <c r="BT403" s="387"/>
    </row>
    <row r="404" spans="1:72" ht="15.75" customHeight="1" x14ac:dyDescent="0.25">
      <c r="A404" s="90"/>
      <c r="B404" s="90"/>
      <c r="C404" s="90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86"/>
      <c r="AB404" s="386"/>
      <c r="AC404" s="386"/>
      <c r="AD404" s="386"/>
      <c r="AE404" s="386"/>
      <c r="AF404" s="386"/>
      <c r="AG404" s="386"/>
      <c r="AH404" s="386"/>
      <c r="AI404" s="386"/>
      <c r="AJ404" s="386"/>
      <c r="AK404" s="386"/>
      <c r="AL404" s="386"/>
      <c r="AM404" s="386"/>
      <c r="AN404" s="386"/>
      <c r="AO404" s="386"/>
      <c r="AP404" s="386"/>
      <c r="AQ404" s="386"/>
      <c r="AR404" s="386"/>
      <c r="AS404" s="386"/>
      <c r="AT404" s="386"/>
      <c r="AU404" s="386"/>
      <c r="AV404" s="386"/>
      <c r="AW404" s="386"/>
      <c r="AX404" s="386"/>
      <c r="AY404" s="386"/>
      <c r="AZ404" s="386"/>
      <c r="BA404" s="386"/>
      <c r="BB404" s="386"/>
      <c r="BC404" s="386"/>
      <c r="BD404" s="386"/>
      <c r="BE404" s="386"/>
      <c r="BF404" s="386"/>
      <c r="BG404" s="386"/>
      <c r="BH404" s="386"/>
      <c r="BI404" s="386"/>
      <c r="BJ404" s="386"/>
      <c r="BK404" s="386"/>
      <c r="BL404" s="386"/>
      <c r="BM404" s="386"/>
      <c r="BN404" s="386"/>
      <c r="BO404" s="386"/>
      <c r="BP404" s="386"/>
      <c r="BQ404" s="386"/>
      <c r="BR404" s="386"/>
      <c r="BS404" s="386"/>
      <c r="BT404" s="387"/>
    </row>
    <row r="405" spans="1:72" ht="15.75" customHeight="1" x14ac:dyDescent="0.25">
      <c r="A405" s="90"/>
      <c r="B405" s="90"/>
      <c r="C405" s="90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6"/>
      <c r="O405" s="386"/>
      <c r="P405" s="386"/>
      <c r="Q405" s="386"/>
      <c r="R405" s="386"/>
      <c r="S405" s="386"/>
      <c r="T405" s="386"/>
      <c r="U405" s="386"/>
      <c r="V405" s="386"/>
      <c r="W405" s="386"/>
      <c r="X405" s="386"/>
      <c r="Y405" s="386"/>
      <c r="Z405" s="386"/>
      <c r="AA405" s="386"/>
      <c r="AB405" s="386"/>
      <c r="AC405" s="386"/>
      <c r="AD405" s="386"/>
      <c r="AE405" s="386"/>
      <c r="AF405" s="386"/>
      <c r="AG405" s="386"/>
      <c r="AH405" s="386"/>
      <c r="AI405" s="386"/>
      <c r="AJ405" s="386"/>
      <c r="AK405" s="386"/>
      <c r="AL405" s="386"/>
      <c r="AM405" s="386"/>
      <c r="AN405" s="386"/>
      <c r="AO405" s="386"/>
      <c r="AP405" s="386"/>
      <c r="AQ405" s="386"/>
      <c r="AR405" s="386"/>
      <c r="AS405" s="386"/>
      <c r="AT405" s="386"/>
      <c r="AU405" s="386"/>
      <c r="AV405" s="386"/>
      <c r="AW405" s="386"/>
      <c r="AX405" s="386"/>
      <c r="AY405" s="386"/>
      <c r="AZ405" s="386"/>
      <c r="BA405" s="386"/>
      <c r="BB405" s="386"/>
      <c r="BC405" s="386"/>
      <c r="BD405" s="386"/>
      <c r="BE405" s="386"/>
      <c r="BF405" s="386"/>
      <c r="BG405" s="386"/>
      <c r="BH405" s="386"/>
      <c r="BI405" s="386"/>
      <c r="BJ405" s="386"/>
      <c r="BK405" s="386"/>
      <c r="BL405" s="386"/>
      <c r="BM405" s="386"/>
      <c r="BN405" s="386"/>
      <c r="BO405" s="386"/>
      <c r="BP405" s="386"/>
      <c r="BQ405" s="386"/>
      <c r="BR405" s="386"/>
      <c r="BS405" s="386"/>
      <c r="BT405" s="387"/>
    </row>
    <row r="406" spans="1:72" ht="15.75" customHeight="1" x14ac:dyDescent="0.25">
      <c r="A406" s="90"/>
      <c r="B406" s="90"/>
      <c r="C406" s="90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386"/>
      <c r="Z406" s="386"/>
      <c r="AA406" s="386"/>
      <c r="AB406" s="386"/>
      <c r="AC406" s="386"/>
      <c r="AD406" s="386"/>
      <c r="AE406" s="386"/>
      <c r="AF406" s="386"/>
      <c r="AG406" s="386"/>
      <c r="AH406" s="386"/>
      <c r="AI406" s="386"/>
      <c r="AJ406" s="386"/>
      <c r="AK406" s="386"/>
      <c r="AL406" s="386"/>
      <c r="AM406" s="386"/>
      <c r="AN406" s="386"/>
      <c r="AO406" s="386"/>
      <c r="AP406" s="386"/>
      <c r="AQ406" s="386"/>
      <c r="AR406" s="386"/>
      <c r="AS406" s="386"/>
      <c r="AT406" s="386"/>
      <c r="AU406" s="386"/>
      <c r="AV406" s="386"/>
      <c r="AW406" s="386"/>
      <c r="AX406" s="386"/>
      <c r="AY406" s="386"/>
      <c r="AZ406" s="386"/>
      <c r="BA406" s="386"/>
      <c r="BB406" s="386"/>
      <c r="BC406" s="386"/>
      <c r="BD406" s="386"/>
      <c r="BE406" s="386"/>
      <c r="BF406" s="386"/>
      <c r="BG406" s="386"/>
      <c r="BH406" s="386"/>
      <c r="BI406" s="386"/>
      <c r="BJ406" s="386"/>
      <c r="BK406" s="386"/>
      <c r="BL406" s="386"/>
      <c r="BM406" s="386"/>
      <c r="BN406" s="386"/>
      <c r="BO406" s="386"/>
      <c r="BP406" s="386"/>
      <c r="BQ406" s="386"/>
      <c r="BR406" s="386"/>
      <c r="BS406" s="386"/>
      <c r="BT406" s="387"/>
    </row>
    <row r="407" spans="1:72" ht="15.75" customHeight="1" x14ac:dyDescent="0.25">
      <c r="A407" s="90"/>
      <c r="B407" s="90"/>
      <c r="C407" s="90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6"/>
      <c r="P407" s="386"/>
      <c r="Q407" s="386"/>
      <c r="R407" s="386"/>
      <c r="S407" s="386"/>
      <c r="T407" s="386"/>
      <c r="U407" s="386"/>
      <c r="V407" s="386"/>
      <c r="W407" s="386"/>
      <c r="X407" s="386"/>
      <c r="Y407" s="386"/>
      <c r="Z407" s="386"/>
      <c r="AA407" s="386"/>
      <c r="AB407" s="386"/>
      <c r="AC407" s="386"/>
      <c r="AD407" s="386"/>
      <c r="AE407" s="386"/>
      <c r="AF407" s="386"/>
      <c r="AG407" s="386"/>
      <c r="AH407" s="386"/>
      <c r="AI407" s="386"/>
      <c r="AJ407" s="386"/>
      <c r="AK407" s="386"/>
      <c r="AL407" s="386"/>
      <c r="AM407" s="386"/>
      <c r="AN407" s="386"/>
      <c r="AO407" s="386"/>
      <c r="AP407" s="386"/>
      <c r="AQ407" s="386"/>
      <c r="AR407" s="386"/>
      <c r="AS407" s="386"/>
      <c r="AT407" s="386"/>
      <c r="AU407" s="386"/>
      <c r="AV407" s="386"/>
      <c r="AW407" s="386"/>
      <c r="AX407" s="386"/>
      <c r="AY407" s="386"/>
      <c r="AZ407" s="386"/>
      <c r="BA407" s="386"/>
      <c r="BB407" s="386"/>
      <c r="BC407" s="386"/>
      <c r="BD407" s="386"/>
      <c r="BE407" s="386"/>
      <c r="BF407" s="386"/>
      <c r="BG407" s="386"/>
      <c r="BH407" s="386"/>
      <c r="BI407" s="386"/>
      <c r="BJ407" s="386"/>
      <c r="BK407" s="386"/>
      <c r="BL407" s="386"/>
      <c r="BM407" s="386"/>
      <c r="BN407" s="386"/>
      <c r="BO407" s="386"/>
      <c r="BP407" s="386"/>
      <c r="BQ407" s="386"/>
      <c r="BR407" s="386"/>
      <c r="BS407" s="386"/>
      <c r="BT407" s="387"/>
    </row>
    <row r="408" spans="1:72" ht="15.75" customHeight="1" x14ac:dyDescent="0.25">
      <c r="A408" s="90"/>
      <c r="B408" s="90"/>
      <c r="C408" s="90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6"/>
      <c r="P408" s="386"/>
      <c r="Q408" s="386"/>
      <c r="R408" s="386"/>
      <c r="S408" s="386"/>
      <c r="T408" s="386"/>
      <c r="U408" s="386"/>
      <c r="V408" s="386"/>
      <c r="W408" s="386"/>
      <c r="X408" s="386"/>
      <c r="Y408" s="386"/>
      <c r="Z408" s="386"/>
      <c r="AA408" s="386"/>
      <c r="AB408" s="386"/>
      <c r="AC408" s="386"/>
      <c r="AD408" s="386"/>
      <c r="AE408" s="386"/>
      <c r="AF408" s="386"/>
      <c r="AG408" s="386"/>
      <c r="AH408" s="386"/>
      <c r="AI408" s="386"/>
      <c r="AJ408" s="386"/>
      <c r="AK408" s="386"/>
      <c r="AL408" s="386"/>
      <c r="AM408" s="386"/>
      <c r="AN408" s="386"/>
      <c r="AO408" s="386"/>
      <c r="AP408" s="386"/>
      <c r="AQ408" s="386"/>
      <c r="AR408" s="386"/>
      <c r="AS408" s="386"/>
      <c r="AT408" s="386"/>
      <c r="AU408" s="386"/>
      <c r="AV408" s="386"/>
      <c r="AW408" s="386"/>
      <c r="AX408" s="386"/>
      <c r="AY408" s="386"/>
      <c r="AZ408" s="386"/>
      <c r="BA408" s="386"/>
      <c r="BB408" s="386"/>
      <c r="BC408" s="386"/>
      <c r="BD408" s="386"/>
      <c r="BE408" s="386"/>
      <c r="BF408" s="386"/>
      <c r="BG408" s="386"/>
      <c r="BH408" s="386"/>
      <c r="BI408" s="386"/>
      <c r="BJ408" s="386"/>
      <c r="BK408" s="386"/>
      <c r="BL408" s="386"/>
      <c r="BM408" s="386"/>
      <c r="BN408" s="386"/>
      <c r="BO408" s="386"/>
      <c r="BP408" s="386"/>
      <c r="BQ408" s="386"/>
      <c r="BR408" s="386"/>
      <c r="BS408" s="386"/>
      <c r="BT408" s="387"/>
    </row>
    <row r="409" spans="1:72" ht="15.75" customHeight="1" x14ac:dyDescent="0.25">
      <c r="A409" s="90"/>
      <c r="B409" s="90"/>
      <c r="C409" s="90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86"/>
      <c r="AB409" s="386"/>
      <c r="AC409" s="386"/>
      <c r="AD409" s="386"/>
      <c r="AE409" s="386"/>
      <c r="AF409" s="386"/>
      <c r="AG409" s="386"/>
      <c r="AH409" s="386"/>
      <c r="AI409" s="386"/>
      <c r="AJ409" s="386"/>
      <c r="AK409" s="386"/>
      <c r="AL409" s="386"/>
      <c r="AM409" s="386"/>
      <c r="AN409" s="386"/>
      <c r="AO409" s="386"/>
      <c r="AP409" s="386"/>
      <c r="AQ409" s="386"/>
      <c r="AR409" s="386"/>
      <c r="AS409" s="386"/>
      <c r="AT409" s="386"/>
      <c r="AU409" s="386"/>
      <c r="AV409" s="386"/>
      <c r="AW409" s="386"/>
      <c r="AX409" s="386"/>
      <c r="AY409" s="386"/>
      <c r="AZ409" s="386"/>
      <c r="BA409" s="386"/>
      <c r="BB409" s="386"/>
      <c r="BC409" s="386"/>
      <c r="BD409" s="386"/>
      <c r="BE409" s="386"/>
      <c r="BF409" s="386"/>
      <c r="BG409" s="386"/>
      <c r="BH409" s="386"/>
      <c r="BI409" s="386"/>
      <c r="BJ409" s="386"/>
      <c r="BK409" s="386"/>
      <c r="BL409" s="386"/>
      <c r="BM409" s="386"/>
      <c r="BN409" s="386"/>
      <c r="BO409" s="386"/>
      <c r="BP409" s="386"/>
      <c r="BQ409" s="386"/>
      <c r="BR409" s="386"/>
      <c r="BS409" s="386"/>
      <c r="BT409" s="387"/>
    </row>
    <row r="410" spans="1:72" ht="15.75" customHeight="1" x14ac:dyDescent="0.25">
      <c r="A410" s="90"/>
      <c r="B410" s="90"/>
      <c r="C410" s="90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86"/>
      <c r="AA410" s="386"/>
      <c r="AB410" s="386"/>
      <c r="AC410" s="386"/>
      <c r="AD410" s="386"/>
      <c r="AE410" s="386"/>
      <c r="AF410" s="386"/>
      <c r="AG410" s="386"/>
      <c r="AH410" s="386"/>
      <c r="AI410" s="386"/>
      <c r="AJ410" s="386"/>
      <c r="AK410" s="386"/>
      <c r="AL410" s="386"/>
      <c r="AM410" s="386"/>
      <c r="AN410" s="386"/>
      <c r="AO410" s="386"/>
      <c r="AP410" s="386"/>
      <c r="AQ410" s="386"/>
      <c r="AR410" s="386"/>
      <c r="AS410" s="386"/>
      <c r="AT410" s="386"/>
      <c r="AU410" s="386"/>
      <c r="AV410" s="386"/>
      <c r="AW410" s="386"/>
      <c r="AX410" s="386"/>
      <c r="AY410" s="386"/>
      <c r="AZ410" s="386"/>
      <c r="BA410" s="386"/>
      <c r="BB410" s="386"/>
      <c r="BC410" s="386"/>
      <c r="BD410" s="386"/>
      <c r="BE410" s="386"/>
      <c r="BF410" s="386"/>
      <c r="BG410" s="386"/>
      <c r="BH410" s="386"/>
      <c r="BI410" s="386"/>
      <c r="BJ410" s="386"/>
      <c r="BK410" s="386"/>
      <c r="BL410" s="386"/>
      <c r="BM410" s="386"/>
      <c r="BN410" s="386"/>
      <c r="BO410" s="386"/>
      <c r="BP410" s="386"/>
      <c r="BQ410" s="386"/>
      <c r="BR410" s="386"/>
      <c r="BS410" s="386"/>
      <c r="BT410" s="387"/>
    </row>
    <row r="411" spans="1:72" ht="15.75" customHeight="1" x14ac:dyDescent="0.25">
      <c r="A411" s="90"/>
      <c r="B411" s="90"/>
      <c r="C411" s="90"/>
      <c r="D411" s="386"/>
      <c r="E411" s="386"/>
      <c r="F411" s="386"/>
      <c r="G411" s="386"/>
      <c r="H411" s="386"/>
      <c r="I411" s="386"/>
      <c r="J411" s="386"/>
      <c r="K411" s="386"/>
      <c r="L411" s="386"/>
      <c r="M411" s="386"/>
      <c r="N411" s="386"/>
      <c r="O411" s="386"/>
      <c r="P411" s="386"/>
      <c r="Q411" s="386"/>
      <c r="R411" s="386"/>
      <c r="S411" s="386"/>
      <c r="T411" s="386"/>
      <c r="U411" s="386"/>
      <c r="V411" s="386"/>
      <c r="W411" s="386"/>
      <c r="X411" s="386"/>
      <c r="Y411" s="386"/>
      <c r="Z411" s="386"/>
      <c r="AA411" s="386"/>
      <c r="AB411" s="386"/>
      <c r="AC411" s="386"/>
      <c r="AD411" s="386"/>
      <c r="AE411" s="386"/>
      <c r="AF411" s="386"/>
      <c r="AG411" s="386"/>
      <c r="AH411" s="386"/>
      <c r="AI411" s="386"/>
      <c r="AJ411" s="386"/>
      <c r="AK411" s="386"/>
      <c r="AL411" s="386"/>
      <c r="AM411" s="386"/>
      <c r="AN411" s="386"/>
      <c r="AO411" s="386"/>
      <c r="AP411" s="386"/>
      <c r="AQ411" s="386"/>
      <c r="AR411" s="386"/>
      <c r="AS411" s="386"/>
      <c r="AT411" s="386"/>
      <c r="AU411" s="386"/>
      <c r="AV411" s="386"/>
      <c r="AW411" s="386"/>
      <c r="AX411" s="386"/>
      <c r="AY411" s="386"/>
      <c r="AZ411" s="386"/>
      <c r="BA411" s="386"/>
      <c r="BB411" s="386"/>
      <c r="BC411" s="386"/>
      <c r="BD411" s="386"/>
      <c r="BE411" s="386"/>
      <c r="BF411" s="386"/>
      <c r="BG411" s="386"/>
      <c r="BH411" s="386"/>
      <c r="BI411" s="386"/>
      <c r="BJ411" s="386"/>
      <c r="BK411" s="386"/>
      <c r="BL411" s="386"/>
      <c r="BM411" s="386"/>
      <c r="BN411" s="386"/>
      <c r="BO411" s="386"/>
      <c r="BP411" s="386"/>
      <c r="BQ411" s="386"/>
      <c r="BR411" s="386"/>
      <c r="BS411" s="386"/>
      <c r="BT411" s="387"/>
    </row>
    <row r="412" spans="1:72" ht="15.75" customHeight="1" x14ac:dyDescent="0.25">
      <c r="A412" s="90"/>
      <c r="B412" s="90"/>
      <c r="C412" s="90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  <c r="X412" s="386"/>
      <c r="Y412" s="386"/>
      <c r="Z412" s="386"/>
      <c r="AA412" s="386"/>
      <c r="AB412" s="386"/>
      <c r="AC412" s="386"/>
      <c r="AD412" s="386"/>
      <c r="AE412" s="386"/>
      <c r="AF412" s="386"/>
      <c r="AG412" s="386"/>
      <c r="AH412" s="386"/>
      <c r="AI412" s="386"/>
      <c r="AJ412" s="386"/>
      <c r="AK412" s="386"/>
      <c r="AL412" s="386"/>
      <c r="AM412" s="386"/>
      <c r="AN412" s="386"/>
      <c r="AO412" s="386"/>
      <c r="AP412" s="386"/>
      <c r="AQ412" s="386"/>
      <c r="AR412" s="386"/>
      <c r="AS412" s="386"/>
      <c r="AT412" s="386"/>
      <c r="AU412" s="386"/>
      <c r="AV412" s="386"/>
      <c r="AW412" s="386"/>
      <c r="AX412" s="386"/>
      <c r="AY412" s="386"/>
      <c r="AZ412" s="386"/>
      <c r="BA412" s="386"/>
      <c r="BB412" s="386"/>
      <c r="BC412" s="386"/>
      <c r="BD412" s="386"/>
      <c r="BE412" s="386"/>
      <c r="BF412" s="386"/>
      <c r="BG412" s="386"/>
      <c r="BH412" s="386"/>
      <c r="BI412" s="386"/>
      <c r="BJ412" s="386"/>
      <c r="BK412" s="386"/>
      <c r="BL412" s="386"/>
      <c r="BM412" s="386"/>
      <c r="BN412" s="386"/>
      <c r="BO412" s="386"/>
      <c r="BP412" s="386"/>
      <c r="BQ412" s="386"/>
      <c r="BR412" s="386"/>
      <c r="BS412" s="386"/>
      <c r="BT412" s="387"/>
    </row>
    <row r="413" spans="1:72" ht="15.75" customHeight="1" x14ac:dyDescent="0.25">
      <c r="A413" s="90"/>
      <c r="B413" s="90"/>
      <c r="C413" s="90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6"/>
      <c r="O413" s="386"/>
      <c r="P413" s="386"/>
      <c r="Q413" s="386"/>
      <c r="R413" s="386"/>
      <c r="S413" s="386"/>
      <c r="T413" s="386"/>
      <c r="U413" s="386"/>
      <c r="V413" s="386"/>
      <c r="W413" s="386"/>
      <c r="X413" s="386"/>
      <c r="Y413" s="386"/>
      <c r="Z413" s="386"/>
      <c r="AA413" s="386"/>
      <c r="AB413" s="386"/>
      <c r="AC413" s="386"/>
      <c r="AD413" s="386"/>
      <c r="AE413" s="386"/>
      <c r="AF413" s="386"/>
      <c r="AG413" s="386"/>
      <c r="AH413" s="386"/>
      <c r="AI413" s="386"/>
      <c r="AJ413" s="386"/>
      <c r="AK413" s="386"/>
      <c r="AL413" s="386"/>
      <c r="AM413" s="386"/>
      <c r="AN413" s="386"/>
      <c r="AO413" s="386"/>
      <c r="AP413" s="386"/>
      <c r="AQ413" s="386"/>
      <c r="AR413" s="386"/>
      <c r="AS413" s="386"/>
      <c r="AT413" s="386"/>
      <c r="AU413" s="386"/>
      <c r="AV413" s="386"/>
      <c r="AW413" s="386"/>
      <c r="AX413" s="386"/>
      <c r="AY413" s="386"/>
      <c r="AZ413" s="386"/>
      <c r="BA413" s="386"/>
      <c r="BB413" s="386"/>
      <c r="BC413" s="386"/>
      <c r="BD413" s="386"/>
      <c r="BE413" s="386"/>
      <c r="BF413" s="386"/>
      <c r="BG413" s="386"/>
      <c r="BH413" s="386"/>
      <c r="BI413" s="386"/>
      <c r="BJ413" s="386"/>
      <c r="BK413" s="386"/>
      <c r="BL413" s="386"/>
      <c r="BM413" s="386"/>
      <c r="BN413" s="386"/>
      <c r="BO413" s="386"/>
      <c r="BP413" s="386"/>
      <c r="BQ413" s="386"/>
      <c r="BR413" s="386"/>
      <c r="BS413" s="386"/>
      <c r="BT413" s="387"/>
    </row>
    <row r="414" spans="1:72" ht="15.75" customHeight="1" x14ac:dyDescent="0.25">
      <c r="A414" s="90"/>
      <c r="B414" s="90"/>
      <c r="C414" s="90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86"/>
      <c r="AA414" s="386"/>
      <c r="AB414" s="386"/>
      <c r="AC414" s="386"/>
      <c r="AD414" s="386"/>
      <c r="AE414" s="386"/>
      <c r="AF414" s="386"/>
      <c r="AG414" s="386"/>
      <c r="AH414" s="386"/>
      <c r="AI414" s="386"/>
      <c r="AJ414" s="386"/>
      <c r="AK414" s="386"/>
      <c r="AL414" s="386"/>
      <c r="AM414" s="386"/>
      <c r="AN414" s="386"/>
      <c r="AO414" s="386"/>
      <c r="AP414" s="386"/>
      <c r="AQ414" s="386"/>
      <c r="AR414" s="386"/>
      <c r="AS414" s="386"/>
      <c r="AT414" s="386"/>
      <c r="AU414" s="386"/>
      <c r="AV414" s="386"/>
      <c r="AW414" s="386"/>
      <c r="AX414" s="386"/>
      <c r="AY414" s="386"/>
      <c r="AZ414" s="386"/>
      <c r="BA414" s="386"/>
      <c r="BB414" s="386"/>
      <c r="BC414" s="386"/>
      <c r="BD414" s="386"/>
      <c r="BE414" s="386"/>
      <c r="BF414" s="386"/>
      <c r="BG414" s="386"/>
      <c r="BH414" s="386"/>
      <c r="BI414" s="386"/>
      <c r="BJ414" s="386"/>
      <c r="BK414" s="386"/>
      <c r="BL414" s="386"/>
      <c r="BM414" s="386"/>
      <c r="BN414" s="386"/>
      <c r="BO414" s="386"/>
      <c r="BP414" s="386"/>
      <c r="BQ414" s="386"/>
      <c r="BR414" s="386"/>
      <c r="BS414" s="386"/>
      <c r="BT414" s="387"/>
    </row>
    <row r="415" spans="1:72" ht="15.75" customHeight="1" x14ac:dyDescent="0.25">
      <c r="A415" s="90"/>
      <c r="B415" s="90"/>
      <c r="C415" s="90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6"/>
      <c r="P415" s="386"/>
      <c r="Q415" s="386"/>
      <c r="R415" s="386"/>
      <c r="S415" s="386"/>
      <c r="T415" s="386"/>
      <c r="U415" s="386"/>
      <c r="V415" s="386"/>
      <c r="W415" s="386"/>
      <c r="X415" s="386"/>
      <c r="Y415" s="386"/>
      <c r="Z415" s="386"/>
      <c r="AA415" s="386"/>
      <c r="AB415" s="386"/>
      <c r="AC415" s="386"/>
      <c r="AD415" s="386"/>
      <c r="AE415" s="386"/>
      <c r="AF415" s="386"/>
      <c r="AG415" s="386"/>
      <c r="AH415" s="386"/>
      <c r="AI415" s="386"/>
      <c r="AJ415" s="386"/>
      <c r="AK415" s="386"/>
      <c r="AL415" s="386"/>
      <c r="AM415" s="386"/>
      <c r="AN415" s="386"/>
      <c r="AO415" s="386"/>
      <c r="AP415" s="386"/>
      <c r="AQ415" s="386"/>
      <c r="AR415" s="386"/>
      <c r="AS415" s="386"/>
      <c r="AT415" s="386"/>
      <c r="AU415" s="386"/>
      <c r="AV415" s="386"/>
      <c r="AW415" s="386"/>
      <c r="AX415" s="386"/>
      <c r="AY415" s="386"/>
      <c r="AZ415" s="386"/>
      <c r="BA415" s="386"/>
      <c r="BB415" s="386"/>
      <c r="BC415" s="386"/>
      <c r="BD415" s="386"/>
      <c r="BE415" s="386"/>
      <c r="BF415" s="386"/>
      <c r="BG415" s="386"/>
      <c r="BH415" s="386"/>
      <c r="BI415" s="386"/>
      <c r="BJ415" s="386"/>
      <c r="BK415" s="386"/>
      <c r="BL415" s="386"/>
      <c r="BM415" s="386"/>
      <c r="BN415" s="386"/>
      <c r="BO415" s="386"/>
      <c r="BP415" s="386"/>
      <c r="BQ415" s="386"/>
      <c r="BR415" s="386"/>
      <c r="BS415" s="386"/>
      <c r="BT415" s="387"/>
    </row>
    <row r="416" spans="1:72" ht="15.75" customHeight="1" x14ac:dyDescent="0.25">
      <c r="A416" s="90"/>
      <c r="B416" s="90"/>
      <c r="C416" s="90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386"/>
      <c r="Z416" s="386"/>
      <c r="AA416" s="386"/>
      <c r="AB416" s="386"/>
      <c r="AC416" s="386"/>
      <c r="AD416" s="386"/>
      <c r="AE416" s="386"/>
      <c r="AF416" s="386"/>
      <c r="AG416" s="386"/>
      <c r="AH416" s="386"/>
      <c r="AI416" s="386"/>
      <c r="AJ416" s="386"/>
      <c r="AK416" s="386"/>
      <c r="AL416" s="386"/>
      <c r="AM416" s="386"/>
      <c r="AN416" s="386"/>
      <c r="AO416" s="386"/>
      <c r="AP416" s="386"/>
      <c r="AQ416" s="386"/>
      <c r="AR416" s="386"/>
      <c r="AS416" s="386"/>
      <c r="AT416" s="386"/>
      <c r="AU416" s="386"/>
      <c r="AV416" s="386"/>
      <c r="AW416" s="386"/>
      <c r="AX416" s="386"/>
      <c r="AY416" s="386"/>
      <c r="AZ416" s="386"/>
      <c r="BA416" s="386"/>
      <c r="BB416" s="386"/>
      <c r="BC416" s="386"/>
      <c r="BD416" s="386"/>
      <c r="BE416" s="386"/>
      <c r="BF416" s="386"/>
      <c r="BG416" s="386"/>
      <c r="BH416" s="386"/>
      <c r="BI416" s="386"/>
      <c r="BJ416" s="386"/>
      <c r="BK416" s="386"/>
      <c r="BL416" s="386"/>
      <c r="BM416" s="386"/>
      <c r="BN416" s="386"/>
      <c r="BO416" s="386"/>
      <c r="BP416" s="386"/>
      <c r="BQ416" s="386"/>
      <c r="BR416" s="386"/>
      <c r="BS416" s="386"/>
      <c r="BT416" s="387"/>
    </row>
    <row r="417" spans="1:72" ht="15.75" customHeight="1" x14ac:dyDescent="0.25">
      <c r="A417" s="90"/>
      <c r="B417" s="90"/>
      <c r="C417" s="90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86"/>
      <c r="AB417" s="386"/>
      <c r="AC417" s="386"/>
      <c r="AD417" s="386"/>
      <c r="AE417" s="386"/>
      <c r="AF417" s="386"/>
      <c r="AG417" s="386"/>
      <c r="AH417" s="386"/>
      <c r="AI417" s="386"/>
      <c r="AJ417" s="386"/>
      <c r="AK417" s="386"/>
      <c r="AL417" s="386"/>
      <c r="AM417" s="386"/>
      <c r="AN417" s="386"/>
      <c r="AO417" s="386"/>
      <c r="AP417" s="386"/>
      <c r="AQ417" s="386"/>
      <c r="AR417" s="386"/>
      <c r="AS417" s="386"/>
      <c r="AT417" s="386"/>
      <c r="AU417" s="386"/>
      <c r="AV417" s="386"/>
      <c r="AW417" s="386"/>
      <c r="AX417" s="386"/>
      <c r="AY417" s="386"/>
      <c r="AZ417" s="386"/>
      <c r="BA417" s="386"/>
      <c r="BB417" s="386"/>
      <c r="BC417" s="386"/>
      <c r="BD417" s="386"/>
      <c r="BE417" s="386"/>
      <c r="BF417" s="386"/>
      <c r="BG417" s="386"/>
      <c r="BH417" s="386"/>
      <c r="BI417" s="386"/>
      <c r="BJ417" s="386"/>
      <c r="BK417" s="386"/>
      <c r="BL417" s="386"/>
      <c r="BM417" s="386"/>
      <c r="BN417" s="386"/>
      <c r="BO417" s="386"/>
      <c r="BP417" s="386"/>
      <c r="BQ417" s="386"/>
      <c r="BR417" s="386"/>
      <c r="BS417" s="386"/>
      <c r="BT417" s="387"/>
    </row>
    <row r="418" spans="1:72" ht="15.75" customHeight="1" x14ac:dyDescent="0.25">
      <c r="A418" s="90"/>
      <c r="B418" s="90"/>
      <c r="C418" s="90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6"/>
      <c r="O418" s="386"/>
      <c r="P418" s="386"/>
      <c r="Q418" s="386"/>
      <c r="R418" s="386"/>
      <c r="S418" s="386"/>
      <c r="T418" s="386"/>
      <c r="U418" s="386"/>
      <c r="V418" s="386"/>
      <c r="W418" s="386"/>
      <c r="X418" s="386"/>
      <c r="Y418" s="386"/>
      <c r="Z418" s="386"/>
      <c r="AA418" s="386"/>
      <c r="AB418" s="386"/>
      <c r="AC418" s="386"/>
      <c r="AD418" s="386"/>
      <c r="AE418" s="386"/>
      <c r="AF418" s="386"/>
      <c r="AG418" s="386"/>
      <c r="AH418" s="386"/>
      <c r="AI418" s="386"/>
      <c r="AJ418" s="386"/>
      <c r="AK418" s="386"/>
      <c r="AL418" s="386"/>
      <c r="AM418" s="386"/>
      <c r="AN418" s="386"/>
      <c r="AO418" s="386"/>
      <c r="AP418" s="386"/>
      <c r="AQ418" s="386"/>
      <c r="AR418" s="386"/>
      <c r="AS418" s="386"/>
      <c r="AT418" s="386"/>
      <c r="AU418" s="386"/>
      <c r="AV418" s="386"/>
      <c r="AW418" s="386"/>
      <c r="AX418" s="386"/>
      <c r="AY418" s="386"/>
      <c r="AZ418" s="386"/>
      <c r="BA418" s="386"/>
      <c r="BB418" s="386"/>
      <c r="BC418" s="386"/>
      <c r="BD418" s="386"/>
      <c r="BE418" s="386"/>
      <c r="BF418" s="386"/>
      <c r="BG418" s="386"/>
      <c r="BH418" s="386"/>
      <c r="BI418" s="386"/>
      <c r="BJ418" s="386"/>
      <c r="BK418" s="386"/>
      <c r="BL418" s="386"/>
      <c r="BM418" s="386"/>
      <c r="BN418" s="386"/>
      <c r="BO418" s="386"/>
      <c r="BP418" s="386"/>
      <c r="BQ418" s="386"/>
      <c r="BR418" s="386"/>
      <c r="BS418" s="386"/>
      <c r="BT418" s="387"/>
    </row>
    <row r="419" spans="1:72" ht="15.75" customHeight="1" x14ac:dyDescent="0.25">
      <c r="A419" s="90"/>
      <c r="B419" s="90"/>
      <c r="C419" s="90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6"/>
      <c r="P419" s="386"/>
      <c r="Q419" s="386"/>
      <c r="R419" s="386"/>
      <c r="S419" s="386"/>
      <c r="T419" s="386"/>
      <c r="U419" s="386"/>
      <c r="V419" s="386"/>
      <c r="W419" s="386"/>
      <c r="X419" s="386"/>
      <c r="Y419" s="386"/>
      <c r="Z419" s="386"/>
      <c r="AA419" s="386"/>
      <c r="AB419" s="386"/>
      <c r="AC419" s="386"/>
      <c r="AD419" s="386"/>
      <c r="AE419" s="386"/>
      <c r="AF419" s="386"/>
      <c r="AG419" s="386"/>
      <c r="AH419" s="386"/>
      <c r="AI419" s="386"/>
      <c r="AJ419" s="386"/>
      <c r="AK419" s="386"/>
      <c r="AL419" s="386"/>
      <c r="AM419" s="386"/>
      <c r="AN419" s="386"/>
      <c r="AO419" s="386"/>
      <c r="AP419" s="386"/>
      <c r="AQ419" s="386"/>
      <c r="AR419" s="386"/>
      <c r="AS419" s="386"/>
      <c r="AT419" s="386"/>
      <c r="AU419" s="386"/>
      <c r="AV419" s="386"/>
      <c r="AW419" s="386"/>
      <c r="AX419" s="386"/>
      <c r="AY419" s="386"/>
      <c r="AZ419" s="386"/>
      <c r="BA419" s="386"/>
      <c r="BB419" s="386"/>
      <c r="BC419" s="386"/>
      <c r="BD419" s="386"/>
      <c r="BE419" s="386"/>
      <c r="BF419" s="386"/>
      <c r="BG419" s="386"/>
      <c r="BH419" s="386"/>
      <c r="BI419" s="386"/>
      <c r="BJ419" s="386"/>
      <c r="BK419" s="386"/>
      <c r="BL419" s="386"/>
      <c r="BM419" s="386"/>
      <c r="BN419" s="386"/>
      <c r="BO419" s="386"/>
      <c r="BP419" s="386"/>
      <c r="BQ419" s="386"/>
      <c r="BR419" s="386"/>
      <c r="BS419" s="386"/>
      <c r="BT419" s="387"/>
    </row>
    <row r="420" spans="1:72" ht="15.75" customHeight="1" x14ac:dyDescent="0.25">
      <c r="A420" s="90"/>
      <c r="B420" s="90"/>
      <c r="C420" s="90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86"/>
      <c r="AA420" s="386"/>
      <c r="AB420" s="386"/>
      <c r="AC420" s="386"/>
      <c r="AD420" s="386"/>
      <c r="AE420" s="386"/>
      <c r="AF420" s="386"/>
      <c r="AG420" s="386"/>
      <c r="AH420" s="386"/>
      <c r="AI420" s="386"/>
      <c r="AJ420" s="386"/>
      <c r="AK420" s="386"/>
      <c r="AL420" s="386"/>
      <c r="AM420" s="386"/>
      <c r="AN420" s="386"/>
      <c r="AO420" s="386"/>
      <c r="AP420" s="386"/>
      <c r="AQ420" s="386"/>
      <c r="AR420" s="386"/>
      <c r="AS420" s="386"/>
      <c r="AT420" s="386"/>
      <c r="AU420" s="386"/>
      <c r="AV420" s="386"/>
      <c r="AW420" s="386"/>
      <c r="AX420" s="386"/>
      <c r="AY420" s="386"/>
      <c r="AZ420" s="386"/>
      <c r="BA420" s="386"/>
      <c r="BB420" s="386"/>
      <c r="BC420" s="386"/>
      <c r="BD420" s="386"/>
      <c r="BE420" s="386"/>
      <c r="BF420" s="386"/>
      <c r="BG420" s="386"/>
      <c r="BH420" s="386"/>
      <c r="BI420" s="386"/>
      <c r="BJ420" s="386"/>
      <c r="BK420" s="386"/>
      <c r="BL420" s="386"/>
      <c r="BM420" s="386"/>
      <c r="BN420" s="386"/>
      <c r="BO420" s="386"/>
      <c r="BP420" s="386"/>
      <c r="BQ420" s="386"/>
      <c r="BR420" s="386"/>
      <c r="BS420" s="386"/>
      <c r="BT420" s="387"/>
    </row>
    <row r="421" spans="1:72" ht="15.75" customHeight="1" x14ac:dyDescent="0.25">
      <c r="A421" s="90"/>
      <c r="B421" s="90"/>
      <c r="C421" s="90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86"/>
      <c r="AA421" s="386"/>
      <c r="AB421" s="386"/>
      <c r="AC421" s="386"/>
      <c r="AD421" s="386"/>
      <c r="AE421" s="386"/>
      <c r="AF421" s="386"/>
      <c r="AG421" s="386"/>
      <c r="AH421" s="386"/>
      <c r="AI421" s="386"/>
      <c r="AJ421" s="386"/>
      <c r="AK421" s="386"/>
      <c r="AL421" s="386"/>
      <c r="AM421" s="386"/>
      <c r="AN421" s="386"/>
      <c r="AO421" s="386"/>
      <c r="AP421" s="386"/>
      <c r="AQ421" s="386"/>
      <c r="AR421" s="386"/>
      <c r="AS421" s="386"/>
      <c r="AT421" s="386"/>
      <c r="AU421" s="386"/>
      <c r="AV421" s="386"/>
      <c r="AW421" s="386"/>
      <c r="AX421" s="386"/>
      <c r="AY421" s="386"/>
      <c r="AZ421" s="386"/>
      <c r="BA421" s="386"/>
      <c r="BB421" s="386"/>
      <c r="BC421" s="386"/>
      <c r="BD421" s="386"/>
      <c r="BE421" s="386"/>
      <c r="BF421" s="386"/>
      <c r="BG421" s="386"/>
      <c r="BH421" s="386"/>
      <c r="BI421" s="386"/>
      <c r="BJ421" s="386"/>
      <c r="BK421" s="386"/>
      <c r="BL421" s="386"/>
      <c r="BM421" s="386"/>
      <c r="BN421" s="386"/>
      <c r="BO421" s="386"/>
      <c r="BP421" s="386"/>
      <c r="BQ421" s="386"/>
      <c r="BR421" s="386"/>
      <c r="BS421" s="386"/>
      <c r="BT421" s="387"/>
    </row>
    <row r="422" spans="1:72" ht="15.75" customHeight="1" x14ac:dyDescent="0.25">
      <c r="A422" s="90"/>
      <c r="B422" s="90"/>
      <c r="C422" s="90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86"/>
      <c r="AB422" s="386"/>
      <c r="AC422" s="386"/>
      <c r="AD422" s="386"/>
      <c r="AE422" s="386"/>
      <c r="AF422" s="386"/>
      <c r="AG422" s="386"/>
      <c r="AH422" s="386"/>
      <c r="AI422" s="386"/>
      <c r="AJ422" s="386"/>
      <c r="AK422" s="386"/>
      <c r="AL422" s="386"/>
      <c r="AM422" s="386"/>
      <c r="AN422" s="386"/>
      <c r="AO422" s="386"/>
      <c r="AP422" s="386"/>
      <c r="AQ422" s="386"/>
      <c r="AR422" s="386"/>
      <c r="AS422" s="386"/>
      <c r="AT422" s="386"/>
      <c r="AU422" s="386"/>
      <c r="AV422" s="386"/>
      <c r="AW422" s="386"/>
      <c r="AX422" s="386"/>
      <c r="AY422" s="386"/>
      <c r="AZ422" s="386"/>
      <c r="BA422" s="386"/>
      <c r="BB422" s="386"/>
      <c r="BC422" s="386"/>
      <c r="BD422" s="386"/>
      <c r="BE422" s="386"/>
      <c r="BF422" s="386"/>
      <c r="BG422" s="386"/>
      <c r="BH422" s="386"/>
      <c r="BI422" s="386"/>
      <c r="BJ422" s="386"/>
      <c r="BK422" s="386"/>
      <c r="BL422" s="386"/>
      <c r="BM422" s="386"/>
      <c r="BN422" s="386"/>
      <c r="BO422" s="386"/>
      <c r="BP422" s="386"/>
      <c r="BQ422" s="386"/>
      <c r="BR422" s="386"/>
      <c r="BS422" s="386"/>
      <c r="BT422" s="387"/>
    </row>
    <row r="423" spans="1:72" ht="15.75" customHeight="1" x14ac:dyDescent="0.25">
      <c r="A423" s="90"/>
      <c r="B423" s="90"/>
      <c r="C423" s="90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86"/>
      <c r="AB423" s="386"/>
      <c r="AC423" s="386"/>
      <c r="AD423" s="386"/>
      <c r="AE423" s="386"/>
      <c r="AF423" s="386"/>
      <c r="AG423" s="386"/>
      <c r="AH423" s="386"/>
      <c r="AI423" s="386"/>
      <c r="AJ423" s="386"/>
      <c r="AK423" s="386"/>
      <c r="AL423" s="386"/>
      <c r="AM423" s="386"/>
      <c r="AN423" s="386"/>
      <c r="AO423" s="386"/>
      <c r="AP423" s="386"/>
      <c r="AQ423" s="386"/>
      <c r="AR423" s="386"/>
      <c r="AS423" s="386"/>
      <c r="AT423" s="386"/>
      <c r="AU423" s="386"/>
      <c r="AV423" s="386"/>
      <c r="AW423" s="386"/>
      <c r="AX423" s="386"/>
      <c r="AY423" s="386"/>
      <c r="AZ423" s="386"/>
      <c r="BA423" s="386"/>
      <c r="BB423" s="386"/>
      <c r="BC423" s="386"/>
      <c r="BD423" s="386"/>
      <c r="BE423" s="386"/>
      <c r="BF423" s="386"/>
      <c r="BG423" s="386"/>
      <c r="BH423" s="386"/>
      <c r="BI423" s="386"/>
      <c r="BJ423" s="386"/>
      <c r="BK423" s="386"/>
      <c r="BL423" s="386"/>
      <c r="BM423" s="386"/>
      <c r="BN423" s="386"/>
      <c r="BO423" s="386"/>
      <c r="BP423" s="386"/>
      <c r="BQ423" s="386"/>
      <c r="BR423" s="386"/>
      <c r="BS423" s="386"/>
      <c r="BT423" s="387"/>
    </row>
    <row r="424" spans="1:72" ht="15.75" customHeight="1" x14ac:dyDescent="0.25">
      <c r="A424" s="90"/>
      <c r="B424" s="90"/>
      <c r="C424" s="90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6"/>
      <c r="O424" s="386"/>
      <c r="P424" s="386"/>
      <c r="Q424" s="386"/>
      <c r="R424" s="386"/>
      <c r="S424" s="386"/>
      <c r="T424" s="386"/>
      <c r="U424" s="386"/>
      <c r="V424" s="386"/>
      <c r="W424" s="386"/>
      <c r="X424" s="386"/>
      <c r="Y424" s="386"/>
      <c r="Z424" s="386"/>
      <c r="AA424" s="386"/>
      <c r="AB424" s="386"/>
      <c r="AC424" s="386"/>
      <c r="AD424" s="386"/>
      <c r="AE424" s="386"/>
      <c r="AF424" s="386"/>
      <c r="AG424" s="386"/>
      <c r="AH424" s="386"/>
      <c r="AI424" s="386"/>
      <c r="AJ424" s="386"/>
      <c r="AK424" s="386"/>
      <c r="AL424" s="386"/>
      <c r="AM424" s="386"/>
      <c r="AN424" s="386"/>
      <c r="AO424" s="386"/>
      <c r="AP424" s="386"/>
      <c r="AQ424" s="386"/>
      <c r="AR424" s="386"/>
      <c r="AS424" s="386"/>
      <c r="AT424" s="386"/>
      <c r="AU424" s="386"/>
      <c r="AV424" s="386"/>
      <c r="AW424" s="386"/>
      <c r="AX424" s="386"/>
      <c r="AY424" s="386"/>
      <c r="AZ424" s="386"/>
      <c r="BA424" s="386"/>
      <c r="BB424" s="386"/>
      <c r="BC424" s="386"/>
      <c r="BD424" s="386"/>
      <c r="BE424" s="386"/>
      <c r="BF424" s="386"/>
      <c r="BG424" s="386"/>
      <c r="BH424" s="386"/>
      <c r="BI424" s="386"/>
      <c r="BJ424" s="386"/>
      <c r="BK424" s="386"/>
      <c r="BL424" s="386"/>
      <c r="BM424" s="386"/>
      <c r="BN424" s="386"/>
      <c r="BO424" s="386"/>
      <c r="BP424" s="386"/>
      <c r="BQ424" s="386"/>
      <c r="BR424" s="386"/>
      <c r="BS424" s="386"/>
      <c r="BT424" s="387"/>
    </row>
    <row r="425" spans="1:72" ht="15.75" customHeight="1" x14ac:dyDescent="0.25">
      <c r="A425" s="90"/>
      <c r="B425" s="90"/>
      <c r="C425" s="90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6"/>
      <c r="P425" s="386"/>
      <c r="Q425" s="386"/>
      <c r="R425" s="386"/>
      <c r="S425" s="386"/>
      <c r="T425" s="386"/>
      <c r="U425" s="386"/>
      <c r="V425" s="386"/>
      <c r="W425" s="386"/>
      <c r="X425" s="386"/>
      <c r="Y425" s="386"/>
      <c r="Z425" s="386"/>
      <c r="AA425" s="386"/>
      <c r="AB425" s="386"/>
      <c r="AC425" s="386"/>
      <c r="AD425" s="386"/>
      <c r="AE425" s="386"/>
      <c r="AF425" s="386"/>
      <c r="AG425" s="386"/>
      <c r="AH425" s="386"/>
      <c r="AI425" s="386"/>
      <c r="AJ425" s="386"/>
      <c r="AK425" s="386"/>
      <c r="AL425" s="386"/>
      <c r="AM425" s="386"/>
      <c r="AN425" s="386"/>
      <c r="AO425" s="386"/>
      <c r="AP425" s="386"/>
      <c r="AQ425" s="386"/>
      <c r="AR425" s="386"/>
      <c r="AS425" s="386"/>
      <c r="AT425" s="386"/>
      <c r="AU425" s="386"/>
      <c r="AV425" s="386"/>
      <c r="AW425" s="386"/>
      <c r="AX425" s="386"/>
      <c r="AY425" s="386"/>
      <c r="AZ425" s="386"/>
      <c r="BA425" s="386"/>
      <c r="BB425" s="386"/>
      <c r="BC425" s="386"/>
      <c r="BD425" s="386"/>
      <c r="BE425" s="386"/>
      <c r="BF425" s="386"/>
      <c r="BG425" s="386"/>
      <c r="BH425" s="386"/>
      <c r="BI425" s="386"/>
      <c r="BJ425" s="386"/>
      <c r="BK425" s="386"/>
      <c r="BL425" s="386"/>
      <c r="BM425" s="386"/>
      <c r="BN425" s="386"/>
      <c r="BO425" s="386"/>
      <c r="BP425" s="386"/>
      <c r="BQ425" s="386"/>
      <c r="BR425" s="386"/>
      <c r="BS425" s="386"/>
      <c r="BT425" s="387"/>
    </row>
    <row r="426" spans="1:72" ht="15.75" customHeight="1" x14ac:dyDescent="0.25">
      <c r="A426" s="90"/>
      <c r="B426" s="90"/>
      <c r="C426" s="90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86"/>
      <c r="AA426" s="386"/>
      <c r="AB426" s="386"/>
      <c r="AC426" s="386"/>
      <c r="AD426" s="386"/>
      <c r="AE426" s="386"/>
      <c r="AF426" s="386"/>
      <c r="AG426" s="386"/>
      <c r="AH426" s="386"/>
      <c r="AI426" s="386"/>
      <c r="AJ426" s="386"/>
      <c r="AK426" s="386"/>
      <c r="AL426" s="386"/>
      <c r="AM426" s="386"/>
      <c r="AN426" s="386"/>
      <c r="AO426" s="386"/>
      <c r="AP426" s="386"/>
      <c r="AQ426" s="386"/>
      <c r="AR426" s="386"/>
      <c r="AS426" s="386"/>
      <c r="AT426" s="386"/>
      <c r="AU426" s="386"/>
      <c r="AV426" s="386"/>
      <c r="AW426" s="386"/>
      <c r="AX426" s="386"/>
      <c r="AY426" s="386"/>
      <c r="AZ426" s="386"/>
      <c r="BA426" s="386"/>
      <c r="BB426" s="386"/>
      <c r="BC426" s="386"/>
      <c r="BD426" s="386"/>
      <c r="BE426" s="386"/>
      <c r="BF426" s="386"/>
      <c r="BG426" s="386"/>
      <c r="BH426" s="386"/>
      <c r="BI426" s="386"/>
      <c r="BJ426" s="386"/>
      <c r="BK426" s="386"/>
      <c r="BL426" s="386"/>
      <c r="BM426" s="386"/>
      <c r="BN426" s="386"/>
      <c r="BO426" s="386"/>
      <c r="BP426" s="386"/>
      <c r="BQ426" s="386"/>
      <c r="BR426" s="386"/>
      <c r="BS426" s="386"/>
      <c r="BT426" s="387"/>
    </row>
    <row r="427" spans="1:72" ht="15.75" customHeight="1" x14ac:dyDescent="0.25">
      <c r="A427" s="90"/>
      <c r="B427" s="90"/>
      <c r="C427" s="90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86"/>
      <c r="AB427" s="386"/>
      <c r="AC427" s="386"/>
      <c r="AD427" s="386"/>
      <c r="AE427" s="386"/>
      <c r="AF427" s="386"/>
      <c r="AG427" s="386"/>
      <c r="AH427" s="386"/>
      <c r="AI427" s="386"/>
      <c r="AJ427" s="386"/>
      <c r="AK427" s="386"/>
      <c r="AL427" s="386"/>
      <c r="AM427" s="386"/>
      <c r="AN427" s="386"/>
      <c r="AO427" s="386"/>
      <c r="AP427" s="386"/>
      <c r="AQ427" s="386"/>
      <c r="AR427" s="386"/>
      <c r="AS427" s="386"/>
      <c r="AT427" s="386"/>
      <c r="AU427" s="386"/>
      <c r="AV427" s="386"/>
      <c r="AW427" s="386"/>
      <c r="AX427" s="386"/>
      <c r="AY427" s="386"/>
      <c r="AZ427" s="386"/>
      <c r="BA427" s="386"/>
      <c r="BB427" s="386"/>
      <c r="BC427" s="386"/>
      <c r="BD427" s="386"/>
      <c r="BE427" s="386"/>
      <c r="BF427" s="386"/>
      <c r="BG427" s="386"/>
      <c r="BH427" s="386"/>
      <c r="BI427" s="386"/>
      <c r="BJ427" s="386"/>
      <c r="BK427" s="386"/>
      <c r="BL427" s="386"/>
      <c r="BM427" s="386"/>
      <c r="BN427" s="386"/>
      <c r="BO427" s="386"/>
      <c r="BP427" s="386"/>
      <c r="BQ427" s="386"/>
      <c r="BR427" s="386"/>
      <c r="BS427" s="386"/>
      <c r="BT427" s="387"/>
    </row>
    <row r="428" spans="1:72" ht="15.75" customHeight="1" x14ac:dyDescent="0.25">
      <c r="A428" s="90"/>
      <c r="B428" s="90"/>
      <c r="C428" s="90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386"/>
      <c r="Z428" s="386"/>
      <c r="AA428" s="386"/>
      <c r="AB428" s="386"/>
      <c r="AC428" s="386"/>
      <c r="AD428" s="386"/>
      <c r="AE428" s="386"/>
      <c r="AF428" s="386"/>
      <c r="AG428" s="386"/>
      <c r="AH428" s="386"/>
      <c r="AI428" s="386"/>
      <c r="AJ428" s="386"/>
      <c r="AK428" s="386"/>
      <c r="AL428" s="386"/>
      <c r="AM428" s="386"/>
      <c r="AN428" s="386"/>
      <c r="AO428" s="386"/>
      <c r="AP428" s="386"/>
      <c r="AQ428" s="386"/>
      <c r="AR428" s="386"/>
      <c r="AS428" s="386"/>
      <c r="AT428" s="386"/>
      <c r="AU428" s="386"/>
      <c r="AV428" s="386"/>
      <c r="AW428" s="386"/>
      <c r="AX428" s="386"/>
      <c r="AY428" s="386"/>
      <c r="AZ428" s="386"/>
      <c r="BA428" s="386"/>
      <c r="BB428" s="386"/>
      <c r="BC428" s="386"/>
      <c r="BD428" s="386"/>
      <c r="BE428" s="386"/>
      <c r="BF428" s="386"/>
      <c r="BG428" s="386"/>
      <c r="BH428" s="386"/>
      <c r="BI428" s="386"/>
      <c r="BJ428" s="386"/>
      <c r="BK428" s="386"/>
      <c r="BL428" s="386"/>
      <c r="BM428" s="386"/>
      <c r="BN428" s="386"/>
      <c r="BO428" s="386"/>
      <c r="BP428" s="386"/>
      <c r="BQ428" s="386"/>
      <c r="BR428" s="386"/>
      <c r="BS428" s="386"/>
      <c r="BT428" s="387"/>
    </row>
    <row r="429" spans="1:72" ht="15.75" customHeight="1" x14ac:dyDescent="0.25">
      <c r="A429" s="90"/>
      <c r="B429" s="90"/>
      <c r="C429" s="90"/>
      <c r="D429" s="386"/>
      <c r="E429" s="386"/>
      <c r="F429" s="386"/>
      <c r="G429" s="386"/>
      <c r="H429" s="386"/>
      <c r="I429" s="386"/>
      <c r="J429" s="386"/>
      <c r="K429" s="386"/>
      <c r="L429" s="386"/>
      <c r="M429" s="386"/>
      <c r="N429" s="386"/>
      <c r="O429" s="386"/>
      <c r="P429" s="386"/>
      <c r="Q429" s="386"/>
      <c r="R429" s="386"/>
      <c r="S429" s="386"/>
      <c r="T429" s="386"/>
      <c r="U429" s="386"/>
      <c r="V429" s="386"/>
      <c r="W429" s="386"/>
      <c r="X429" s="386"/>
      <c r="Y429" s="386"/>
      <c r="Z429" s="386"/>
      <c r="AA429" s="386"/>
      <c r="AB429" s="386"/>
      <c r="AC429" s="386"/>
      <c r="AD429" s="386"/>
      <c r="AE429" s="386"/>
      <c r="AF429" s="386"/>
      <c r="AG429" s="386"/>
      <c r="AH429" s="386"/>
      <c r="AI429" s="386"/>
      <c r="AJ429" s="386"/>
      <c r="AK429" s="386"/>
      <c r="AL429" s="386"/>
      <c r="AM429" s="386"/>
      <c r="AN429" s="386"/>
      <c r="AO429" s="386"/>
      <c r="AP429" s="386"/>
      <c r="AQ429" s="386"/>
      <c r="AR429" s="386"/>
      <c r="AS429" s="386"/>
      <c r="AT429" s="386"/>
      <c r="AU429" s="386"/>
      <c r="AV429" s="386"/>
      <c r="AW429" s="386"/>
      <c r="AX429" s="386"/>
      <c r="AY429" s="386"/>
      <c r="AZ429" s="386"/>
      <c r="BA429" s="386"/>
      <c r="BB429" s="386"/>
      <c r="BC429" s="386"/>
      <c r="BD429" s="386"/>
      <c r="BE429" s="386"/>
      <c r="BF429" s="386"/>
      <c r="BG429" s="386"/>
      <c r="BH429" s="386"/>
      <c r="BI429" s="386"/>
      <c r="BJ429" s="386"/>
      <c r="BK429" s="386"/>
      <c r="BL429" s="386"/>
      <c r="BM429" s="386"/>
      <c r="BN429" s="386"/>
      <c r="BO429" s="386"/>
      <c r="BP429" s="386"/>
      <c r="BQ429" s="386"/>
      <c r="BR429" s="386"/>
      <c r="BS429" s="386"/>
      <c r="BT429" s="387"/>
    </row>
    <row r="430" spans="1:72" ht="15.75" customHeight="1" x14ac:dyDescent="0.25">
      <c r="A430" s="90"/>
      <c r="B430" s="90"/>
      <c r="C430" s="90"/>
      <c r="D430" s="386"/>
      <c r="E430" s="386"/>
      <c r="F430" s="386"/>
      <c r="G430" s="386"/>
      <c r="H430" s="386"/>
      <c r="I430" s="386"/>
      <c r="J430" s="386"/>
      <c r="K430" s="386"/>
      <c r="L430" s="386"/>
      <c r="M430" s="386"/>
      <c r="N430" s="386"/>
      <c r="O430" s="386"/>
      <c r="P430" s="386"/>
      <c r="Q430" s="386"/>
      <c r="R430" s="386"/>
      <c r="S430" s="386"/>
      <c r="T430" s="386"/>
      <c r="U430" s="386"/>
      <c r="V430" s="386"/>
      <c r="W430" s="386"/>
      <c r="X430" s="386"/>
      <c r="Y430" s="386"/>
      <c r="Z430" s="386"/>
      <c r="AA430" s="386"/>
      <c r="AB430" s="386"/>
      <c r="AC430" s="386"/>
      <c r="AD430" s="386"/>
      <c r="AE430" s="386"/>
      <c r="AF430" s="386"/>
      <c r="AG430" s="386"/>
      <c r="AH430" s="386"/>
      <c r="AI430" s="386"/>
      <c r="AJ430" s="386"/>
      <c r="AK430" s="386"/>
      <c r="AL430" s="386"/>
      <c r="AM430" s="386"/>
      <c r="AN430" s="386"/>
      <c r="AO430" s="386"/>
      <c r="AP430" s="386"/>
      <c r="AQ430" s="386"/>
      <c r="AR430" s="386"/>
      <c r="AS430" s="386"/>
      <c r="AT430" s="386"/>
      <c r="AU430" s="386"/>
      <c r="AV430" s="386"/>
      <c r="AW430" s="386"/>
      <c r="AX430" s="386"/>
      <c r="AY430" s="386"/>
      <c r="AZ430" s="386"/>
      <c r="BA430" s="386"/>
      <c r="BB430" s="386"/>
      <c r="BC430" s="386"/>
      <c r="BD430" s="386"/>
      <c r="BE430" s="386"/>
      <c r="BF430" s="386"/>
      <c r="BG430" s="386"/>
      <c r="BH430" s="386"/>
      <c r="BI430" s="386"/>
      <c r="BJ430" s="386"/>
      <c r="BK430" s="386"/>
      <c r="BL430" s="386"/>
      <c r="BM430" s="386"/>
      <c r="BN430" s="386"/>
      <c r="BO430" s="386"/>
      <c r="BP430" s="386"/>
      <c r="BQ430" s="386"/>
      <c r="BR430" s="386"/>
      <c r="BS430" s="386"/>
      <c r="BT430" s="387"/>
    </row>
    <row r="431" spans="1:72" ht="15.75" customHeight="1" x14ac:dyDescent="0.25">
      <c r="A431" s="90"/>
      <c r="B431" s="90"/>
      <c r="C431" s="90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386"/>
      <c r="Z431" s="386"/>
      <c r="AA431" s="386"/>
      <c r="AB431" s="386"/>
      <c r="AC431" s="386"/>
      <c r="AD431" s="386"/>
      <c r="AE431" s="386"/>
      <c r="AF431" s="386"/>
      <c r="AG431" s="386"/>
      <c r="AH431" s="386"/>
      <c r="AI431" s="386"/>
      <c r="AJ431" s="386"/>
      <c r="AK431" s="386"/>
      <c r="AL431" s="386"/>
      <c r="AM431" s="386"/>
      <c r="AN431" s="386"/>
      <c r="AO431" s="386"/>
      <c r="AP431" s="386"/>
      <c r="AQ431" s="386"/>
      <c r="AR431" s="386"/>
      <c r="AS431" s="386"/>
      <c r="AT431" s="386"/>
      <c r="AU431" s="386"/>
      <c r="AV431" s="386"/>
      <c r="AW431" s="386"/>
      <c r="AX431" s="386"/>
      <c r="AY431" s="386"/>
      <c r="AZ431" s="386"/>
      <c r="BA431" s="386"/>
      <c r="BB431" s="386"/>
      <c r="BC431" s="386"/>
      <c r="BD431" s="386"/>
      <c r="BE431" s="386"/>
      <c r="BF431" s="386"/>
      <c r="BG431" s="386"/>
      <c r="BH431" s="386"/>
      <c r="BI431" s="386"/>
      <c r="BJ431" s="386"/>
      <c r="BK431" s="386"/>
      <c r="BL431" s="386"/>
      <c r="BM431" s="386"/>
      <c r="BN431" s="386"/>
      <c r="BO431" s="386"/>
      <c r="BP431" s="386"/>
      <c r="BQ431" s="386"/>
      <c r="BR431" s="386"/>
      <c r="BS431" s="386"/>
      <c r="BT431" s="387"/>
    </row>
    <row r="432" spans="1:72" ht="15.75" customHeight="1" x14ac:dyDescent="0.25">
      <c r="A432" s="90"/>
      <c r="B432" s="90"/>
      <c r="C432" s="90"/>
      <c r="D432" s="386"/>
      <c r="E432" s="386"/>
      <c r="F432" s="386"/>
      <c r="G432" s="386"/>
      <c r="H432" s="386"/>
      <c r="I432" s="386"/>
      <c r="J432" s="386"/>
      <c r="K432" s="386"/>
      <c r="L432" s="386"/>
      <c r="M432" s="386"/>
      <c r="N432" s="386"/>
      <c r="O432" s="386"/>
      <c r="P432" s="386"/>
      <c r="Q432" s="386"/>
      <c r="R432" s="386"/>
      <c r="S432" s="386"/>
      <c r="T432" s="386"/>
      <c r="U432" s="386"/>
      <c r="V432" s="386"/>
      <c r="W432" s="386"/>
      <c r="X432" s="386"/>
      <c r="Y432" s="386"/>
      <c r="Z432" s="386"/>
      <c r="AA432" s="386"/>
      <c r="AB432" s="386"/>
      <c r="AC432" s="386"/>
      <c r="AD432" s="386"/>
      <c r="AE432" s="386"/>
      <c r="AF432" s="386"/>
      <c r="AG432" s="386"/>
      <c r="AH432" s="386"/>
      <c r="AI432" s="386"/>
      <c r="AJ432" s="386"/>
      <c r="AK432" s="386"/>
      <c r="AL432" s="386"/>
      <c r="AM432" s="386"/>
      <c r="AN432" s="386"/>
      <c r="AO432" s="386"/>
      <c r="AP432" s="386"/>
      <c r="AQ432" s="386"/>
      <c r="AR432" s="386"/>
      <c r="AS432" s="386"/>
      <c r="AT432" s="386"/>
      <c r="AU432" s="386"/>
      <c r="AV432" s="386"/>
      <c r="AW432" s="386"/>
      <c r="AX432" s="386"/>
      <c r="AY432" s="386"/>
      <c r="AZ432" s="386"/>
      <c r="BA432" s="386"/>
      <c r="BB432" s="386"/>
      <c r="BC432" s="386"/>
      <c r="BD432" s="386"/>
      <c r="BE432" s="386"/>
      <c r="BF432" s="386"/>
      <c r="BG432" s="386"/>
      <c r="BH432" s="386"/>
      <c r="BI432" s="386"/>
      <c r="BJ432" s="386"/>
      <c r="BK432" s="386"/>
      <c r="BL432" s="386"/>
      <c r="BM432" s="386"/>
      <c r="BN432" s="386"/>
      <c r="BO432" s="386"/>
      <c r="BP432" s="386"/>
      <c r="BQ432" s="386"/>
      <c r="BR432" s="386"/>
      <c r="BS432" s="386"/>
      <c r="BT432" s="387"/>
    </row>
    <row r="433" spans="1:72" ht="15.75" customHeight="1" x14ac:dyDescent="0.25">
      <c r="A433" s="90"/>
      <c r="B433" s="90"/>
      <c r="C433" s="90"/>
      <c r="D433" s="386"/>
      <c r="E433" s="386"/>
      <c r="F433" s="386"/>
      <c r="G433" s="386"/>
      <c r="H433" s="386"/>
      <c r="I433" s="386"/>
      <c r="J433" s="386"/>
      <c r="K433" s="386"/>
      <c r="L433" s="386"/>
      <c r="M433" s="386"/>
      <c r="N433" s="386"/>
      <c r="O433" s="386"/>
      <c r="P433" s="386"/>
      <c r="Q433" s="386"/>
      <c r="R433" s="386"/>
      <c r="S433" s="386"/>
      <c r="T433" s="386"/>
      <c r="U433" s="386"/>
      <c r="V433" s="386"/>
      <c r="W433" s="386"/>
      <c r="X433" s="386"/>
      <c r="Y433" s="386"/>
      <c r="Z433" s="386"/>
      <c r="AA433" s="386"/>
      <c r="AB433" s="386"/>
      <c r="AC433" s="386"/>
      <c r="AD433" s="386"/>
      <c r="AE433" s="386"/>
      <c r="AF433" s="386"/>
      <c r="AG433" s="386"/>
      <c r="AH433" s="386"/>
      <c r="AI433" s="386"/>
      <c r="AJ433" s="386"/>
      <c r="AK433" s="386"/>
      <c r="AL433" s="386"/>
      <c r="AM433" s="386"/>
      <c r="AN433" s="386"/>
      <c r="AO433" s="386"/>
      <c r="AP433" s="386"/>
      <c r="AQ433" s="386"/>
      <c r="AR433" s="386"/>
      <c r="AS433" s="386"/>
      <c r="AT433" s="386"/>
      <c r="AU433" s="386"/>
      <c r="AV433" s="386"/>
      <c r="AW433" s="386"/>
      <c r="AX433" s="386"/>
      <c r="AY433" s="386"/>
      <c r="AZ433" s="386"/>
      <c r="BA433" s="386"/>
      <c r="BB433" s="386"/>
      <c r="BC433" s="386"/>
      <c r="BD433" s="386"/>
      <c r="BE433" s="386"/>
      <c r="BF433" s="386"/>
      <c r="BG433" s="386"/>
      <c r="BH433" s="386"/>
      <c r="BI433" s="386"/>
      <c r="BJ433" s="386"/>
      <c r="BK433" s="386"/>
      <c r="BL433" s="386"/>
      <c r="BM433" s="386"/>
      <c r="BN433" s="386"/>
      <c r="BO433" s="386"/>
      <c r="BP433" s="386"/>
      <c r="BQ433" s="386"/>
      <c r="BR433" s="386"/>
      <c r="BS433" s="386"/>
      <c r="BT433" s="387"/>
    </row>
    <row r="434" spans="1:72" ht="15.75" customHeight="1" x14ac:dyDescent="0.25">
      <c r="A434" s="90"/>
      <c r="B434" s="90"/>
      <c r="C434" s="90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6"/>
      <c r="O434" s="386"/>
      <c r="P434" s="386"/>
      <c r="Q434" s="386"/>
      <c r="R434" s="386"/>
      <c r="S434" s="386"/>
      <c r="T434" s="386"/>
      <c r="U434" s="386"/>
      <c r="V434" s="386"/>
      <c r="W434" s="386"/>
      <c r="X434" s="386"/>
      <c r="Y434" s="386"/>
      <c r="Z434" s="386"/>
      <c r="AA434" s="386"/>
      <c r="AB434" s="386"/>
      <c r="AC434" s="386"/>
      <c r="AD434" s="386"/>
      <c r="AE434" s="386"/>
      <c r="AF434" s="386"/>
      <c r="AG434" s="386"/>
      <c r="AH434" s="386"/>
      <c r="AI434" s="386"/>
      <c r="AJ434" s="386"/>
      <c r="AK434" s="386"/>
      <c r="AL434" s="386"/>
      <c r="AM434" s="386"/>
      <c r="AN434" s="386"/>
      <c r="AO434" s="386"/>
      <c r="AP434" s="386"/>
      <c r="AQ434" s="386"/>
      <c r="AR434" s="386"/>
      <c r="AS434" s="386"/>
      <c r="AT434" s="386"/>
      <c r="AU434" s="386"/>
      <c r="AV434" s="386"/>
      <c r="AW434" s="386"/>
      <c r="AX434" s="386"/>
      <c r="AY434" s="386"/>
      <c r="AZ434" s="386"/>
      <c r="BA434" s="386"/>
      <c r="BB434" s="386"/>
      <c r="BC434" s="386"/>
      <c r="BD434" s="386"/>
      <c r="BE434" s="386"/>
      <c r="BF434" s="386"/>
      <c r="BG434" s="386"/>
      <c r="BH434" s="386"/>
      <c r="BI434" s="386"/>
      <c r="BJ434" s="386"/>
      <c r="BK434" s="386"/>
      <c r="BL434" s="386"/>
      <c r="BM434" s="386"/>
      <c r="BN434" s="386"/>
      <c r="BO434" s="386"/>
      <c r="BP434" s="386"/>
      <c r="BQ434" s="386"/>
      <c r="BR434" s="386"/>
      <c r="BS434" s="386"/>
      <c r="BT434" s="387"/>
    </row>
    <row r="435" spans="1:72" ht="15.75" customHeight="1" x14ac:dyDescent="0.25">
      <c r="A435" s="90"/>
      <c r="B435" s="90"/>
      <c r="C435" s="90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386"/>
      <c r="Z435" s="386"/>
      <c r="AA435" s="386"/>
      <c r="AB435" s="386"/>
      <c r="AC435" s="386"/>
      <c r="AD435" s="386"/>
      <c r="AE435" s="386"/>
      <c r="AF435" s="386"/>
      <c r="AG435" s="386"/>
      <c r="AH435" s="386"/>
      <c r="AI435" s="386"/>
      <c r="AJ435" s="386"/>
      <c r="AK435" s="386"/>
      <c r="AL435" s="386"/>
      <c r="AM435" s="386"/>
      <c r="AN435" s="386"/>
      <c r="AO435" s="386"/>
      <c r="AP435" s="386"/>
      <c r="AQ435" s="386"/>
      <c r="AR435" s="386"/>
      <c r="AS435" s="386"/>
      <c r="AT435" s="386"/>
      <c r="AU435" s="386"/>
      <c r="AV435" s="386"/>
      <c r="AW435" s="386"/>
      <c r="AX435" s="386"/>
      <c r="AY435" s="386"/>
      <c r="AZ435" s="386"/>
      <c r="BA435" s="386"/>
      <c r="BB435" s="386"/>
      <c r="BC435" s="386"/>
      <c r="BD435" s="386"/>
      <c r="BE435" s="386"/>
      <c r="BF435" s="386"/>
      <c r="BG435" s="386"/>
      <c r="BH435" s="386"/>
      <c r="BI435" s="386"/>
      <c r="BJ435" s="386"/>
      <c r="BK435" s="386"/>
      <c r="BL435" s="386"/>
      <c r="BM435" s="386"/>
      <c r="BN435" s="386"/>
      <c r="BO435" s="386"/>
      <c r="BP435" s="386"/>
      <c r="BQ435" s="386"/>
      <c r="BR435" s="386"/>
      <c r="BS435" s="386"/>
      <c r="BT435" s="387"/>
    </row>
    <row r="436" spans="1:72" ht="15.75" customHeight="1" x14ac:dyDescent="0.25">
      <c r="A436" s="90"/>
      <c r="B436" s="90"/>
      <c r="C436" s="90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86"/>
      <c r="AA436" s="386"/>
      <c r="AB436" s="386"/>
      <c r="AC436" s="386"/>
      <c r="AD436" s="386"/>
      <c r="AE436" s="386"/>
      <c r="AF436" s="386"/>
      <c r="AG436" s="386"/>
      <c r="AH436" s="386"/>
      <c r="AI436" s="386"/>
      <c r="AJ436" s="386"/>
      <c r="AK436" s="386"/>
      <c r="AL436" s="386"/>
      <c r="AM436" s="386"/>
      <c r="AN436" s="386"/>
      <c r="AO436" s="386"/>
      <c r="AP436" s="386"/>
      <c r="AQ436" s="386"/>
      <c r="AR436" s="386"/>
      <c r="AS436" s="386"/>
      <c r="AT436" s="386"/>
      <c r="AU436" s="386"/>
      <c r="AV436" s="386"/>
      <c r="AW436" s="386"/>
      <c r="AX436" s="386"/>
      <c r="AY436" s="386"/>
      <c r="AZ436" s="386"/>
      <c r="BA436" s="386"/>
      <c r="BB436" s="386"/>
      <c r="BC436" s="386"/>
      <c r="BD436" s="386"/>
      <c r="BE436" s="386"/>
      <c r="BF436" s="386"/>
      <c r="BG436" s="386"/>
      <c r="BH436" s="386"/>
      <c r="BI436" s="386"/>
      <c r="BJ436" s="386"/>
      <c r="BK436" s="386"/>
      <c r="BL436" s="386"/>
      <c r="BM436" s="386"/>
      <c r="BN436" s="386"/>
      <c r="BO436" s="386"/>
      <c r="BP436" s="386"/>
      <c r="BQ436" s="386"/>
      <c r="BR436" s="386"/>
      <c r="BS436" s="386"/>
      <c r="BT436" s="387"/>
    </row>
    <row r="437" spans="1:72" ht="15.75" customHeight="1" x14ac:dyDescent="0.25">
      <c r="A437" s="90"/>
      <c r="B437" s="90"/>
      <c r="C437" s="90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386"/>
      <c r="O437" s="386"/>
      <c r="P437" s="386"/>
      <c r="Q437" s="386"/>
      <c r="R437" s="386"/>
      <c r="S437" s="386"/>
      <c r="T437" s="386"/>
      <c r="U437" s="386"/>
      <c r="V437" s="386"/>
      <c r="W437" s="386"/>
      <c r="X437" s="386"/>
      <c r="Y437" s="386"/>
      <c r="Z437" s="386"/>
      <c r="AA437" s="386"/>
      <c r="AB437" s="386"/>
      <c r="AC437" s="386"/>
      <c r="AD437" s="386"/>
      <c r="AE437" s="386"/>
      <c r="AF437" s="386"/>
      <c r="AG437" s="386"/>
      <c r="AH437" s="386"/>
      <c r="AI437" s="386"/>
      <c r="AJ437" s="386"/>
      <c r="AK437" s="386"/>
      <c r="AL437" s="386"/>
      <c r="AM437" s="386"/>
      <c r="AN437" s="386"/>
      <c r="AO437" s="386"/>
      <c r="AP437" s="386"/>
      <c r="AQ437" s="386"/>
      <c r="AR437" s="386"/>
      <c r="AS437" s="386"/>
      <c r="AT437" s="386"/>
      <c r="AU437" s="386"/>
      <c r="AV437" s="386"/>
      <c r="AW437" s="386"/>
      <c r="AX437" s="386"/>
      <c r="AY437" s="386"/>
      <c r="AZ437" s="386"/>
      <c r="BA437" s="386"/>
      <c r="BB437" s="386"/>
      <c r="BC437" s="386"/>
      <c r="BD437" s="386"/>
      <c r="BE437" s="386"/>
      <c r="BF437" s="386"/>
      <c r="BG437" s="386"/>
      <c r="BH437" s="386"/>
      <c r="BI437" s="386"/>
      <c r="BJ437" s="386"/>
      <c r="BK437" s="386"/>
      <c r="BL437" s="386"/>
      <c r="BM437" s="386"/>
      <c r="BN437" s="386"/>
      <c r="BO437" s="386"/>
      <c r="BP437" s="386"/>
      <c r="BQ437" s="386"/>
      <c r="BR437" s="386"/>
      <c r="BS437" s="386"/>
      <c r="BT437" s="387"/>
    </row>
    <row r="438" spans="1:72" ht="15.75" customHeight="1" x14ac:dyDescent="0.25">
      <c r="A438" s="90"/>
      <c r="B438" s="90"/>
      <c r="C438" s="90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386"/>
      <c r="Y438" s="386"/>
      <c r="Z438" s="386"/>
      <c r="AA438" s="386"/>
      <c r="AB438" s="386"/>
      <c r="AC438" s="386"/>
      <c r="AD438" s="386"/>
      <c r="AE438" s="386"/>
      <c r="AF438" s="386"/>
      <c r="AG438" s="386"/>
      <c r="AH438" s="386"/>
      <c r="AI438" s="386"/>
      <c r="AJ438" s="386"/>
      <c r="AK438" s="386"/>
      <c r="AL438" s="386"/>
      <c r="AM438" s="386"/>
      <c r="AN438" s="386"/>
      <c r="AO438" s="386"/>
      <c r="AP438" s="386"/>
      <c r="AQ438" s="386"/>
      <c r="AR438" s="386"/>
      <c r="AS438" s="386"/>
      <c r="AT438" s="386"/>
      <c r="AU438" s="386"/>
      <c r="AV438" s="386"/>
      <c r="AW438" s="386"/>
      <c r="AX438" s="386"/>
      <c r="AY438" s="386"/>
      <c r="AZ438" s="386"/>
      <c r="BA438" s="386"/>
      <c r="BB438" s="386"/>
      <c r="BC438" s="386"/>
      <c r="BD438" s="386"/>
      <c r="BE438" s="386"/>
      <c r="BF438" s="386"/>
      <c r="BG438" s="386"/>
      <c r="BH438" s="386"/>
      <c r="BI438" s="386"/>
      <c r="BJ438" s="386"/>
      <c r="BK438" s="386"/>
      <c r="BL438" s="386"/>
      <c r="BM438" s="386"/>
      <c r="BN438" s="386"/>
      <c r="BO438" s="386"/>
      <c r="BP438" s="386"/>
      <c r="BQ438" s="386"/>
      <c r="BR438" s="386"/>
      <c r="BS438" s="386"/>
      <c r="BT438" s="387"/>
    </row>
    <row r="439" spans="1:72" ht="15.75" customHeight="1" x14ac:dyDescent="0.25">
      <c r="A439" s="90"/>
      <c r="B439" s="90"/>
      <c r="C439" s="90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6"/>
      <c r="O439" s="386"/>
      <c r="P439" s="386"/>
      <c r="Q439" s="386"/>
      <c r="R439" s="386"/>
      <c r="S439" s="386"/>
      <c r="T439" s="386"/>
      <c r="U439" s="386"/>
      <c r="V439" s="386"/>
      <c r="W439" s="386"/>
      <c r="X439" s="386"/>
      <c r="Y439" s="386"/>
      <c r="Z439" s="386"/>
      <c r="AA439" s="386"/>
      <c r="AB439" s="386"/>
      <c r="AC439" s="386"/>
      <c r="AD439" s="386"/>
      <c r="AE439" s="386"/>
      <c r="AF439" s="386"/>
      <c r="AG439" s="386"/>
      <c r="AH439" s="386"/>
      <c r="AI439" s="386"/>
      <c r="AJ439" s="386"/>
      <c r="AK439" s="386"/>
      <c r="AL439" s="386"/>
      <c r="AM439" s="386"/>
      <c r="AN439" s="386"/>
      <c r="AO439" s="386"/>
      <c r="AP439" s="386"/>
      <c r="AQ439" s="386"/>
      <c r="AR439" s="386"/>
      <c r="AS439" s="386"/>
      <c r="AT439" s="386"/>
      <c r="AU439" s="386"/>
      <c r="AV439" s="386"/>
      <c r="AW439" s="386"/>
      <c r="AX439" s="386"/>
      <c r="AY439" s="386"/>
      <c r="AZ439" s="386"/>
      <c r="BA439" s="386"/>
      <c r="BB439" s="386"/>
      <c r="BC439" s="386"/>
      <c r="BD439" s="386"/>
      <c r="BE439" s="386"/>
      <c r="BF439" s="386"/>
      <c r="BG439" s="386"/>
      <c r="BH439" s="386"/>
      <c r="BI439" s="386"/>
      <c r="BJ439" s="386"/>
      <c r="BK439" s="386"/>
      <c r="BL439" s="386"/>
      <c r="BM439" s="386"/>
      <c r="BN439" s="386"/>
      <c r="BO439" s="386"/>
      <c r="BP439" s="386"/>
      <c r="BQ439" s="386"/>
      <c r="BR439" s="386"/>
      <c r="BS439" s="386"/>
      <c r="BT439" s="387"/>
    </row>
    <row r="440" spans="1:72" ht="15.75" customHeight="1" x14ac:dyDescent="0.25">
      <c r="A440" s="90"/>
      <c r="B440" s="90"/>
      <c r="C440" s="90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6"/>
      <c r="O440" s="386"/>
      <c r="P440" s="386"/>
      <c r="Q440" s="386"/>
      <c r="R440" s="386"/>
      <c r="S440" s="386"/>
      <c r="T440" s="386"/>
      <c r="U440" s="386"/>
      <c r="V440" s="386"/>
      <c r="W440" s="386"/>
      <c r="X440" s="386"/>
      <c r="Y440" s="386"/>
      <c r="Z440" s="386"/>
      <c r="AA440" s="386"/>
      <c r="AB440" s="386"/>
      <c r="AC440" s="386"/>
      <c r="AD440" s="386"/>
      <c r="AE440" s="386"/>
      <c r="AF440" s="386"/>
      <c r="AG440" s="386"/>
      <c r="AH440" s="386"/>
      <c r="AI440" s="386"/>
      <c r="AJ440" s="386"/>
      <c r="AK440" s="386"/>
      <c r="AL440" s="386"/>
      <c r="AM440" s="386"/>
      <c r="AN440" s="386"/>
      <c r="AO440" s="386"/>
      <c r="AP440" s="386"/>
      <c r="AQ440" s="386"/>
      <c r="AR440" s="386"/>
      <c r="AS440" s="386"/>
      <c r="AT440" s="386"/>
      <c r="AU440" s="386"/>
      <c r="AV440" s="386"/>
      <c r="AW440" s="386"/>
      <c r="AX440" s="386"/>
      <c r="AY440" s="386"/>
      <c r="AZ440" s="386"/>
      <c r="BA440" s="386"/>
      <c r="BB440" s="386"/>
      <c r="BC440" s="386"/>
      <c r="BD440" s="386"/>
      <c r="BE440" s="386"/>
      <c r="BF440" s="386"/>
      <c r="BG440" s="386"/>
      <c r="BH440" s="386"/>
      <c r="BI440" s="386"/>
      <c r="BJ440" s="386"/>
      <c r="BK440" s="386"/>
      <c r="BL440" s="386"/>
      <c r="BM440" s="386"/>
      <c r="BN440" s="386"/>
      <c r="BO440" s="386"/>
      <c r="BP440" s="386"/>
      <c r="BQ440" s="386"/>
      <c r="BR440" s="386"/>
      <c r="BS440" s="386"/>
      <c r="BT440" s="387"/>
    </row>
    <row r="441" spans="1:72" ht="15.75" customHeight="1" x14ac:dyDescent="0.25">
      <c r="A441" s="90"/>
      <c r="B441" s="90"/>
      <c r="C441" s="90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86"/>
      <c r="AA441" s="386"/>
      <c r="AB441" s="386"/>
      <c r="AC441" s="386"/>
      <c r="AD441" s="386"/>
      <c r="AE441" s="386"/>
      <c r="AF441" s="386"/>
      <c r="AG441" s="386"/>
      <c r="AH441" s="386"/>
      <c r="AI441" s="386"/>
      <c r="AJ441" s="386"/>
      <c r="AK441" s="386"/>
      <c r="AL441" s="386"/>
      <c r="AM441" s="386"/>
      <c r="AN441" s="386"/>
      <c r="AO441" s="386"/>
      <c r="AP441" s="386"/>
      <c r="AQ441" s="386"/>
      <c r="AR441" s="386"/>
      <c r="AS441" s="386"/>
      <c r="AT441" s="386"/>
      <c r="AU441" s="386"/>
      <c r="AV441" s="386"/>
      <c r="AW441" s="386"/>
      <c r="AX441" s="386"/>
      <c r="AY441" s="386"/>
      <c r="AZ441" s="386"/>
      <c r="BA441" s="386"/>
      <c r="BB441" s="386"/>
      <c r="BC441" s="386"/>
      <c r="BD441" s="386"/>
      <c r="BE441" s="386"/>
      <c r="BF441" s="386"/>
      <c r="BG441" s="386"/>
      <c r="BH441" s="386"/>
      <c r="BI441" s="386"/>
      <c r="BJ441" s="386"/>
      <c r="BK441" s="386"/>
      <c r="BL441" s="386"/>
      <c r="BM441" s="386"/>
      <c r="BN441" s="386"/>
      <c r="BO441" s="386"/>
      <c r="BP441" s="386"/>
      <c r="BQ441" s="386"/>
      <c r="BR441" s="386"/>
      <c r="BS441" s="386"/>
      <c r="BT441" s="387"/>
    </row>
    <row r="442" spans="1:72" ht="15.75" customHeight="1" x14ac:dyDescent="0.25">
      <c r="A442" s="90"/>
      <c r="B442" s="90"/>
      <c r="C442" s="90"/>
      <c r="D442" s="386"/>
      <c r="E442" s="386"/>
      <c r="F442" s="386"/>
      <c r="G442" s="386"/>
      <c r="H442" s="386"/>
      <c r="I442" s="386"/>
      <c r="J442" s="386"/>
      <c r="K442" s="386"/>
      <c r="L442" s="386"/>
      <c r="M442" s="386"/>
      <c r="N442" s="386"/>
      <c r="O442" s="386"/>
      <c r="P442" s="386"/>
      <c r="Q442" s="386"/>
      <c r="R442" s="386"/>
      <c r="S442" s="386"/>
      <c r="T442" s="386"/>
      <c r="U442" s="386"/>
      <c r="V442" s="386"/>
      <c r="W442" s="386"/>
      <c r="X442" s="386"/>
      <c r="Y442" s="386"/>
      <c r="Z442" s="386"/>
      <c r="AA442" s="386"/>
      <c r="AB442" s="386"/>
      <c r="AC442" s="386"/>
      <c r="AD442" s="386"/>
      <c r="AE442" s="386"/>
      <c r="AF442" s="386"/>
      <c r="AG442" s="386"/>
      <c r="AH442" s="386"/>
      <c r="AI442" s="386"/>
      <c r="AJ442" s="386"/>
      <c r="AK442" s="386"/>
      <c r="AL442" s="386"/>
      <c r="AM442" s="386"/>
      <c r="AN442" s="386"/>
      <c r="AO442" s="386"/>
      <c r="AP442" s="386"/>
      <c r="AQ442" s="386"/>
      <c r="AR442" s="386"/>
      <c r="AS442" s="386"/>
      <c r="AT442" s="386"/>
      <c r="AU442" s="386"/>
      <c r="AV442" s="386"/>
      <c r="AW442" s="386"/>
      <c r="AX442" s="386"/>
      <c r="AY442" s="386"/>
      <c r="AZ442" s="386"/>
      <c r="BA442" s="386"/>
      <c r="BB442" s="386"/>
      <c r="BC442" s="386"/>
      <c r="BD442" s="386"/>
      <c r="BE442" s="386"/>
      <c r="BF442" s="386"/>
      <c r="BG442" s="386"/>
      <c r="BH442" s="386"/>
      <c r="BI442" s="386"/>
      <c r="BJ442" s="386"/>
      <c r="BK442" s="386"/>
      <c r="BL442" s="386"/>
      <c r="BM442" s="386"/>
      <c r="BN442" s="386"/>
      <c r="BO442" s="386"/>
      <c r="BP442" s="386"/>
      <c r="BQ442" s="386"/>
      <c r="BR442" s="386"/>
      <c r="BS442" s="386"/>
      <c r="BT442" s="387"/>
    </row>
    <row r="443" spans="1:72" ht="15.75" customHeight="1" x14ac:dyDescent="0.25">
      <c r="A443" s="90"/>
      <c r="B443" s="90"/>
      <c r="C443" s="90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386"/>
      <c r="AA443" s="386"/>
      <c r="AB443" s="386"/>
      <c r="AC443" s="386"/>
      <c r="AD443" s="386"/>
      <c r="AE443" s="386"/>
      <c r="AF443" s="386"/>
      <c r="AG443" s="386"/>
      <c r="AH443" s="386"/>
      <c r="AI443" s="386"/>
      <c r="AJ443" s="386"/>
      <c r="AK443" s="386"/>
      <c r="AL443" s="386"/>
      <c r="AM443" s="386"/>
      <c r="AN443" s="386"/>
      <c r="AO443" s="386"/>
      <c r="AP443" s="386"/>
      <c r="AQ443" s="386"/>
      <c r="AR443" s="386"/>
      <c r="AS443" s="386"/>
      <c r="AT443" s="386"/>
      <c r="AU443" s="386"/>
      <c r="AV443" s="386"/>
      <c r="AW443" s="386"/>
      <c r="AX443" s="386"/>
      <c r="AY443" s="386"/>
      <c r="AZ443" s="386"/>
      <c r="BA443" s="386"/>
      <c r="BB443" s="386"/>
      <c r="BC443" s="386"/>
      <c r="BD443" s="386"/>
      <c r="BE443" s="386"/>
      <c r="BF443" s="386"/>
      <c r="BG443" s="386"/>
      <c r="BH443" s="386"/>
      <c r="BI443" s="386"/>
      <c r="BJ443" s="386"/>
      <c r="BK443" s="386"/>
      <c r="BL443" s="386"/>
      <c r="BM443" s="386"/>
      <c r="BN443" s="386"/>
      <c r="BO443" s="386"/>
      <c r="BP443" s="386"/>
      <c r="BQ443" s="386"/>
      <c r="BR443" s="386"/>
      <c r="BS443" s="386"/>
      <c r="BT443" s="387"/>
    </row>
    <row r="444" spans="1:72" ht="15.75" customHeight="1" x14ac:dyDescent="0.25">
      <c r="A444" s="90"/>
      <c r="B444" s="90"/>
      <c r="C444" s="90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6"/>
      <c r="O444" s="386"/>
      <c r="P444" s="386"/>
      <c r="Q444" s="386"/>
      <c r="R444" s="386"/>
      <c r="S444" s="386"/>
      <c r="T444" s="386"/>
      <c r="U444" s="386"/>
      <c r="V444" s="386"/>
      <c r="W444" s="386"/>
      <c r="X444" s="386"/>
      <c r="Y444" s="386"/>
      <c r="Z444" s="386"/>
      <c r="AA444" s="386"/>
      <c r="AB444" s="386"/>
      <c r="AC444" s="386"/>
      <c r="AD444" s="386"/>
      <c r="AE444" s="386"/>
      <c r="AF444" s="386"/>
      <c r="AG444" s="386"/>
      <c r="AH444" s="386"/>
      <c r="AI444" s="386"/>
      <c r="AJ444" s="386"/>
      <c r="AK444" s="386"/>
      <c r="AL444" s="386"/>
      <c r="AM444" s="386"/>
      <c r="AN444" s="386"/>
      <c r="AO444" s="386"/>
      <c r="AP444" s="386"/>
      <c r="AQ444" s="386"/>
      <c r="AR444" s="386"/>
      <c r="AS444" s="386"/>
      <c r="AT444" s="386"/>
      <c r="AU444" s="386"/>
      <c r="AV444" s="386"/>
      <c r="AW444" s="386"/>
      <c r="AX444" s="386"/>
      <c r="AY444" s="386"/>
      <c r="AZ444" s="386"/>
      <c r="BA444" s="386"/>
      <c r="BB444" s="386"/>
      <c r="BC444" s="386"/>
      <c r="BD444" s="386"/>
      <c r="BE444" s="386"/>
      <c r="BF444" s="386"/>
      <c r="BG444" s="386"/>
      <c r="BH444" s="386"/>
      <c r="BI444" s="386"/>
      <c r="BJ444" s="386"/>
      <c r="BK444" s="386"/>
      <c r="BL444" s="386"/>
      <c r="BM444" s="386"/>
      <c r="BN444" s="386"/>
      <c r="BO444" s="386"/>
      <c r="BP444" s="386"/>
      <c r="BQ444" s="386"/>
      <c r="BR444" s="386"/>
      <c r="BS444" s="386"/>
      <c r="BT444" s="387"/>
    </row>
    <row r="445" spans="1:72" ht="15.75" customHeight="1" x14ac:dyDescent="0.25">
      <c r="A445" s="90"/>
      <c r="B445" s="90"/>
      <c r="C445" s="90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86"/>
      <c r="AA445" s="386"/>
      <c r="AB445" s="386"/>
      <c r="AC445" s="386"/>
      <c r="AD445" s="386"/>
      <c r="AE445" s="386"/>
      <c r="AF445" s="386"/>
      <c r="AG445" s="386"/>
      <c r="AH445" s="386"/>
      <c r="AI445" s="386"/>
      <c r="AJ445" s="386"/>
      <c r="AK445" s="386"/>
      <c r="AL445" s="386"/>
      <c r="AM445" s="386"/>
      <c r="AN445" s="386"/>
      <c r="AO445" s="386"/>
      <c r="AP445" s="386"/>
      <c r="AQ445" s="386"/>
      <c r="AR445" s="386"/>
      <c r="AS445" s="386"/>
      <c r="AT445" s="386"/>
      <c r="AU445" s="386"/>
      <c r="AV445" s="386"/>
      <c r="AW445" s="386"/>
      <c r="AX445" s="386"/>
      <c r="AY445" s="386"/>
      <c r="AZ445" s="386"/>
      <c r="BA445" s="386"/>
      <c r="BB445" s="386"/>
      <c r="BC445" s="386"/>
      <c r="BD445" s="386"/>
      <c r="BE445" s="386"/>
      <c r="BF445" s="386"/>
      <c r="BG445" s="386"/>
      <c r="BH445" s="386"/>
      <c r="BI445" s="386"/>
      <c r="BJ445" s="386"/>
      <c r="BK445" s="386"/>
      <c r="BL445" s="386"/>
      <c r="BM445" s="386"/>
      <c r="BN445" s="386"/>
      <c r="BO445" s="386"/>
      <c r="BP445" s="386"/>
      <c r="BQ445" s="386"/>
      <c r="BR445" s="386"/>
      <c r="BS445" s="386"/>
      <c r="BT445" s="387"/>
    </row>
    <row r="446" spans="1:72" ht="15.75" customHeight="1" x14ac:dyDescent="0.25">
      <c r="A446" s="90"/>
      <c r="B446" s="90"/>
      <c r="C446" s="90"/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386"/>
      <c r="Z446" s="386"/>
      <c r="AA446" s="386"/>
      <c r="AB446" s="386"/>
      <c r="AC446" s="386"/>
      <c r="AD446" s="386"/>
      <c r="AE446" s="386"/>
      <c r="AF446" s="386"/>
      <c r="AG446" s="386"/>
      <c r="AH446" s="386"/>
      <c r="AI446" s="386"/>
      <c r="AJ446" s="386"/>
      <c r="AK446" s="386"/>
      <c r="AL446" s="386"/>
      <c r="AM446" s="386"/>
      <c r="AN446" s="386"/>
      <c r="AO446" s="386"/>
      <c r="AP446" s="386"/>
      <c r="AQ446" s="386"/>
      <c r="AR446" s="386"/>
      <c r="AS446" s="386"/>
      <c r="AT446" s="386"/>
      <c r="AU446" s="386"/>
      <c r="AV446" s="386"/>
      <c r="AW446" s="386"/>
      <c r="AX446" s="386"/>
      <c r="AY446" s="386"/>
      <c r="AZ446" s="386"/>
      <c r="BA446" s="386"/>
      <c r="BB446" s="386"/>
      <c r="BC446" s="386"/>
      <c r="BD446" s="386"/>
      <c r="BE446" s="386"/>
      <c r="BF446" s="386"/>
      <c r="BG446" s="386"/>
      <c r="BH446" s="386"/>
      <c r="BI446" s="386"/>
      <c r="BJ446" s="386"/>
      <c r="BK446" s="386"/>
      <c r="BL446" s="386"/>
      <c r="BM446" s="386"/>
      <c r="BN446" s="386"/>
      <c r="BO446" s="386"/>
      <c r="BP446" s="386"/>
      <c r="BQ446" s="386"/>
      <c r="BR446" s="386"/>
      <c r="BS446" s="386"/>
      <c r="BT446" s="387"/>
    </row>
    <row r="447" spans="1:72" ht="15.75" customHeight="1" x14ac:dyDescent="0.25">
      <c r="A447" s="90"/>
      <c r="B447" s="90"/>
      <c r="C447" s="90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  <c r="X447" s="386"/>
      <c r="Y447" s="386"/>
      <c r="Z447" s="386"/>
      <c r="AA447" s="386"/>
      <c r="AB447" s="386"/>
      <c r="AC447" s="386"/>
      <c r="AD447" s="386"/>
      <c r="AE447" s="386"/>
      <c r="AF447" s="386"/>
      <c r="AG447" s="386"/>
      <c r="AH447" s="386"/>
      <c r="AI447" s="386"/>
      <c r="AJ447" s="386"/>
      <c r="AK447" s="386"/>
      <c r="AL447" s="386"/>
      <c r="AM447" s="386"/>
      <c r="AN447" s="386"/>
      <c r="AO447" s="386"/>
      <c r="AP447" s="386"/>
      <c r="AQ447" s="386"/>
      <c r="AR447" s="386"/>
      <c r="AS447" s="386"/>
      <c r="AT447" s="386"/>
      <c r="AU447" s="386"/>
      <c r="AV447" s="386"/>
      <c r="AW447" s="386"/>
      <c r="AX447" s="386"/>
      <c r="AY447" s="386"/>
      <c r="AZ447" s="386"/>
      <c r="BA447" s="386"/>
      <c r="BB447" s="386"/>
      <c r="BC447" s="386"/>
      <c r="BD447" s="386"/>
      <c r="BE447" s="386"/>
      <c r="BF447" s="386"/>
      <c r="BG447" s="386"/>
      <c r="BH447" s="386"/>
      <c r="BI447" s="386"/>
      <c r="BJ447" s="386"/>
      <c r="BK447" s="386"/>
      <c r="BL447" s="386"/>
      <c r="BM447" s="386"/>
      <c r="BN447" s="386"/>
      <c r="BO447" s="386"/>
      <c r="BP447" s="386"/>
      <c r="BQ447" s="386"/>
      <c r="BR447" s="386"/>
      <c r="BS447" s="386"/>
      <c r="BT447" s="387"/>
    </row>
    <row r="448" spans="1:72" ht="15.75" customHeight="1" x14ac:dyDescent="0.25">
      <c r="A448" s="90"/>
      <c r="B448" s="90"/>
      <c r="C448" s="90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6"/>
      <c r="O448" s="386"/>
      <c r="P448" s="386"/>
      <c r="Q448" s="386"/>
      <c r="R448" s="386"/>
      <c r="S448" s="386"/>
      <c r="T448" s="386"/>
      <c r="U448" s="386"/>
      <c r="V448" s="386"/>
      <c r="W448" s="386"/>
      <c r="X448" s="386"/>
      <c r="Y448" s="386"/>
      <c r="Z448" s="386"/>
      <c r="AA448" s="386"/>
      <c r="AB448" s="386"/>
      <c r="AC448" s="386"/>
      <c r="AD448" s="386"/>
      <c r="AE448" s="386"/>
      <c r="AF448" s="386"/>
      <c r="AG448" s="386"/>
      <c r="AH448" s="386"/>
      <c r="AI448" s="386"/>
      <c r="AJ448" s="386"/>
      <c r="AK448" s="386"/>
      <c r="AL448" s="386"/>
      <c r="AM448" s="386"/>
      <c r="AN448" s="386"/>
      <c r="AO448" s="386"/>
      <c r="AP448" s="386"/>
      <c r="AQ448" s="386"/>
      <c r="AR448" s="386"/>
      <c r="AS448" s="386"/>
      <c r="AT448" s="386"/>
      <c r="AU448" s="386"/>
      <c r="AV448" s="386"/>
      <c r="AW448" s="386"/>
      <c r="AX448" s="386"/>
      <c r="AY448" s="386"/>
      <c r="AZ448" s="386"/>
      <c r="BA448" s="386"/>
      <c r="BB448" s="386"/>
      <c r="BC448" s="386"/>
      <c r="BD448" s="386"/>
      <c r="BE448" s="386"/>
      <c r="BF448" s="386"/>
      <c r="BG448" s="386"/>
      <c r="BH448" s="386"/>
      <c r="BI448" s="386"/>
      <c r="BJ448" s="386"/>
      <c r="BK448" s="386"/>
      <c r="BL448" s="386"/>
      <c r="BM448" s="386"/>
      <c r="BN448" s="386"/>
      <c r="BO448" s="386"/>
      <c r="BP448" s="386"/>
      <c r="BQ448" s="386"/>
      <c r="BR448" s="386"/>
      <c r="BS448" s="386"/>
      <c r="BT448" s="387"/>
    </row>
    <row r="449" spans="1:72" ht="15.75" customHeight="1" x14ac:dyDescent="0.25">
      <c r="A449" s="90"/>
      <c r="B449" s="90"/>
      <c r="C449" s="90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86"/>
      <c r="AA449" s="386"/>
      <c r="AB449" s="386"/>
      <c r="AC449" s="386"/>
      <c r="AD449" s="386"/>
      <c r="AE449" s="386"/>
      <c r="AF449" s="386"/>
      <c r="AG449" s="386"/>
      <c r="AH449" s="386"/>
      <c r="AI449" s="386"/>
      <c r="AJ449" s="386"/>
      <c r="AK449" s="386"/>
      <c r="AL449" s="386"/>
      <c r="AM449" s="386"/>
      <c r="AN449" s="386"/>
      <c r="AO449" s="386"/>
      <c r="AP449" s="386"/>
      <c r="AQ449" s="386"/>
      <c r="AR449" s="386"/>
      <c r="AS449" s="386"/>
      <c r="AT449" s="386"/>
      <c r="AU449" s="386"/>
      <c r="AV449" s="386"/>
      <c r="AW449" s="386"/>
      <c r="AX449" s="386"/>
      <c r="AY449" s="386"/>
      <c r="AZ449" s="386"/>
      <c r="BA449" s="386"/>
      <c r="BB449" s="386"/>
      <c r="BC449" s="386"/>
      <c r="BD449" s="386"/>
      <c r="BE449" s="386"/>
      <c r="BF449" s="386"/>
      <c r="BG449" s="386"/>
      <c r="BH449" s="386"/>
      <c r="BI449" s="386"/>
      <c r="BJ449" s="386"/>
      <c r="BK449" s="386"/>
      <c r="BL449" s="386"/>
      <c r="BM449" s="386"/>
      <c r="BN449" s="386"/>
      <c r="BO449" s="386"/>
      <c r="BP449" s="386"/>
      <c r="BQ449" s="386"/>
      <c r="BR449" s="386"/>
      <c r="BS449" s="386"/>
      <c r="BT449" s="387"/>
    </row>
    <row r="450" spans="1:72" ht="15.75" customHeight="1" x14ac:dyDescent="0.25">
      <c r="A450" s="90"/>
      <c r="B450" s="90"/>
      <c r="C450" s="90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86"/>
      <c r="AA450" s="386"/>
      <c r="AB450" s="386"/>
      <c r="AC450" s="386"/>
      <c r="AD450" s="386"/>
      <c r="AE450" s="386"/>
      <c r="AF450" s="386"/>
      <c r="AG450" s="386"/>
      <c r="AH450" s="386"/>
      <c r="AI450" s="386"/>
      <c r="AJ450" s="386"/>
      <c r="AK450" s="386"/>
      <c r="AL450" s="386"/>
      <c r="AM450" s="386"/>
      <c r="AN450" s="386"/>
      <c r="AO450" s="386"/>
      <c r="AP450" s="386"/>
      <c r="AQ450" s="386"/>
      <c r="AR450" s="386"/>
      <c r="AS450" s="386"/>
      <c r="AT450" s="386"/>
      <c r="AU450" s="386"/>
      <c r="AV450" s="386"/>
      <c r="AW450" s="386"/>
      <c r="AX450" s="386"/>
      <c r="AY450" s="386"/>
      <c r="AZ450" s="386"/>
      <c r="BA450" s="386"/>
      <c r="BB450" s="386"/>
      <c r="BC450" s="386"/>
      <c r="BD450" s="386"/>
      <c r="BE450" s="386"/>
      <c r="BF450" s="386"/>
      <c r="BG450" s="386"/>
      <c r="BH450" s="386"/>
      <c r="BI450" s="386"/>
      <c r="BJ450" s="386"/>
      <c r="BK450" s="386"/>
      <c r="BL450" s="386"/>
      <c r="BM450" s="386"/>
      <c r="BN450" s="386"/>
      <c r="BO450" s="386"/>
      <c r="BP450" s="386"/>
      <c r="BQ450" s="386"/>
      <c r="BR450" s="386"/>
      <c r="BS450" s="386"/>
      <c r="BT450" s="387"/>
    </row>
    <row r="451" spans="1:72" ht="15.75" customHeight="1" x14ac:dyDescent="0.25">
      <c r="A451" s="90"/>
      <c r="B451" s="90"/>
      <c r="C451" s="90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86"/>
      <c r="AB451" s="386"/>
      <c r="AC451" s="386"/>
      <c r="AD451" s="386"/>
      <c r="AE451" s="386"/>
      <c r="AF451" s="386"/>
      <c r="AG451" s="386"/>
      <c r="AH451" s="386"/>
      <c r="AI451" s="386"/>
      <c r="AJ451" s="386"/>
      <c r="AK451" s="386"/>
      <c r="AL451" s="386"/>
      <c r="AM451" s="386"/>
      <c r="AN451" s="386"/>
      <c r="AO451" s="386"/>
      <c r="AP451" s="386"/>
      <c r="AQ451" s="386"/>
      <c r="AR451" s="386"/>
      <c r="AS451" s="386"/>
      <c r="AT451" s="386"/>
      <c r="AU451" s="386"/>
      <c r="AV451" s="386"/>
      <c r="AW451" s="386"/>
      <c r="AX451" s="386"/>
      <c r="AY451" s="386"/>
      <c r="AZ451" s="386"/>
      <c r="BA451" s="386"/>
      <c r="BB451" s="386"/>
      <c r="BC451" s="386"/>
      <c r="BD451" s="386"/>
      <c r="BE451" s="386"/>
      <c r="BF451" s="386"/>
      <c r="BG451" s="386"/>
      <c r="BH451" s="386"/>
      <c r="BI451" s="386"/>
      <c r="BJ451" s="386"/>
      <c r="BK451" s="386"/>
      <c r="BL451" s="386"/>
      <c r="BM451" s="386"/>
      <c r="BN451" s="386"/>
      <c r="BO451" s="386"/>
      <c r="BP451" s="386"/>
      <c r="BQ451" s="386"/>
      <c r="BR451" s="386"/>
      <c r="BS451" s="386"/>
      <c r="BT451" s="387"/>
    </row>
    <row r="452" spans="1:72" ht="15.75" customHeight="1" x14ac:dyDescent="0.25">
      <c r="A452" s="90"/>
      <c r="B452" s="90"/>
      <c r="C452" s="90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86"/>
      <c r="AA452" s="386"/>
      <c r="AB452" s="386"/>
      <c r="AC452" s="386"/>
      <c r="AD452" s="386"/>
      <c r="AE452" s="386"/>
      <c r="AF452" s="386"/>
      <c r="AG452" s="386"/>
      <c r="AH452" s="386"/>
      <c r="AI452" s="386"/>
      <c r="AJ452" s="386"/>
      <c r="AK452" s="386"/>
      <c r="AL452" s="386"/>
      <c r="AM452" s="386"/>
      <c r="AN452" s="386"/>
      <c r="AO452" s="386"/>
      <c r="AP452" s="386"/>
      <c r="AQ452" s="386"/>
      <c r="AR452" s="386"/>
      <c r="AS452" s="386"/>
      <c r="AT452" s="386"/>
      <c r="AU452" s="386"/>
      <c r="AV452" s="386"/>
      <c r="AW452" s="386"/>
      <c r="AX452" s="386"/>
      <c r="AY452" s="386"/>
      <c r="AZ452" s="386"/>
      <c r="BA452" s="386"/>
      <c r="BB452" s="386"/>
      <c r="BC452" s="386"/>
      <c r="BD452" s="386"/>
      <c r="BE452" s="386"/>
      <c r="BF452" s="386"/>
      <c r="BG452" s="386"/>
      <c r="BH452" s="386"/>
      <c r="BI452" s="386"/>
      <c r="BJ452" s="386"/>
      <c r="BK452" s="386"/>
      <c r="BL452" s="386"/>
      <c r="BM452" s="386"/>
      <c r="BN452" s="386"/>
      <c r="BO452" s="386"/>
      <c r="BP452" s="386"/>
      <c r="BQ452" s="386"/>
      <c r="BR452" s="386"/>
      <c r="BS452" s="386"/>
      <c r="BT452" s="387"/>
    </row>
    <row r="453" spans="1:72" ht="15.75" customHeight="1" x14ac:dyDescent="0.25">
      <c r="A453" s="90"/>
      <c r="B453" s="90"/>
      <c r="C453" s="90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386"/>
      <c r="AA453" s="386"/>
      <c r="AB453" s="386"/>
      <c r="AC453" s="386"/>
      <c r="AD453" s="386"/>
      <c r="AE453" s="386"/>
      <c r="AF453" s="386"/>
      <c r="AG453" s="386"/>
      <c r="AH453" s="386"/>
      <c r="AI453" s="386"/>
      <c r="AJ453" s="386"/>
      <c r="AK453" s="386"/>
      <c r="AL453" s="386"/>
      <c r="AM453" s="386"/>
      <c r="AN453" s="386"/>
      <c r="AO453" s="386"/>
      <c r="AP453" s="386"/>
      <c r="AQ453" s="386"/>
      <c r="AR453" s="386"/>
      <c r="AS453" s="386"/>
      <c r="AT453" s="386"/>
      <c r="AU453" s="386"/>
      <c r="AV453" s="386"/>
      <c r="AW453" s="386"/>
      <c r="AX453" s="386"/>
      <c r="AY453" s="386"/>
      <c r="AZ453" s="386"/>
      <c r="BA453" s="386"/>
      <c r="BB453" s="386"/>
      <c r="BC453" s="386"/>
      <c r="BD453" s="386"/>
      <c r="BE453" s="386"/>
      <c r="BF453" s="386"/>
      <c r="BG453" s="386"/>
      <c r="BH453" s="386"/>
      <c r="BI453" s="386"/>
      <c r="BJ453" s="386"/>
      <c r="BK453" s="386"/>
      <c r="BL453" s="386"/>
      <c r="BM453" s="386"/>
      <c r="BN453" s="386"/>
      <c r="BO453" s="386"/>
      <c r="BP453" s="386"/>
      <c r="BQ453" s="386"/>
      <c r="BR453" s="386"/>
      <c r="BS453" s="386"/>
      <c r="BT453" s="387"/>
    </row>
    <row r="454" spans="1:72" ht="15.75" customHeight="1" x14ac:dyDescent="0.25">
      <c r="A454" s="90"/>
      <c r="B454" s="90"/>
      <c r="C454" s="90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6"/>
      <c r="P454" s="386"/>
      <c r="Q454" s="386"/>
      <c r="R454" s="386"/>
      <c r="S454" s="386"/>
      <c r="T454" s="386"/>
      <c r="U454" s="386"/>
      <c r="V454" s="386"/>
      <c r="W454" s="386"/>
      <c r="X454" s="386"/>
      <c r="Y454" s="386"/>
      <c r="Z454" s="386"/>
      <c r="AA454" s="386"/>
      <c r="AB454" s="386"/>
      <c r="AC454" s="386"/>
      <c r="AD454" s="386"/>
      <c r="AE454" s="386"/>
      <c r="AF454" s="386"/>
      <c r="AG454" s="386"/>
      <c r="AH454" s="386"/>
      <c r="AI454" s="386"/>
      <c r="AJ454" s="386"/>
      <c r="AK454" s="386"/>
      <c r="AL454" s="386"/>
      <c r="AM454" s="386"/>
      <c r="AN454" s="386"/>
      <c r="AO454" s="386"/>
      <c r="AP454" s="386"/>
      <c r="AQ454" s="386"/>
      <c r="AR454" s="386"/>
      <c r="AS454" s="386"/>
      <c r="AT454" s="386"/>
      <c r="AU454" s="386"/>
      <c r="AV454" s="386"/>
      <c r="AW454" s="386"/>
      <c r="AX454" s="386"/>
      <c r="AY454" s="386"/>
      <c r="AZ454" s="386"/>
      <c r="BA454" s="386"/>
      <c r="BB454" s="386"/>
      <c r="BC454" s="386"/>
      <c r="BD454" s="386"/>
      <c r="BE454" s="386"/>
      <c r="BF454" s="386"/>
      <c r="BG454" s="386"/>
      <c r="BH454" s="386"/>
      <c r="BI454" s="386"/>
      <c r="BJ454" s="386"/>
      <c r="BK454" s="386"/>
      <c r="BL454" s="386"/>
      <c r="BM454" s="386"/>
      <c r="BN454" s="386"/>
      <c r="BO454" s="386"/>
      <c r="BP454" s="386"/>
      <c r="BQ454" s="386"/>
      <c r="BR454" s="386"/>
      <c r="BS454" s="386"/>
      <c r="BT454" s="387"/>
    </row>
    <row r="455" spans="1:72" ht="15.75" customHeight="1" x14ac:dyDescent="0.25">
      <c r="A455" s="90"/>
      <c r="B455" s="90"/>
      <c r="C455" s="90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6"/>
      <c r="P455" s="386"/>
      <c r="Q455" s="386"/>
      <c r="R455" s="386"/>
      <c r="S455" s="386"/>
      <c r="T455" s="386"/>
      <c r="U455" s="386"/>
      <c r="V455" s="386"/>
      <c r="W455" s="386"/>
      <c r="X455" s="386"/>
      <c r="Y455" s="386"/>
      <c r="Z455" s="386"/>
      <c r="AA455" s="386"/>
      <c r="AB455" s="386"/>
      <c r="AC455" s="386"/>
      <c r="AD455" s="386"/>
      <c r="AE455" s="386"/>
      <c r="AF455" s="386"/>
      <c r="AG455" s="386"/>
      <c r="AH455" s="386"/>
      <c r="AI455" s="386"/>
      <c r="AJ455" s="386"/>
      <c r="AK455" s="386"/>
      <c r="AL455" s="386"/>
      <c r="AM455" s="386"/>
      <c r="AN455" s="386"/>
      <c r="AO455" s="386"/>
      <c r="AP455" s="386"/>
      <c r="AQ455" s="386"/>
      <c r="AR455" s="386"/>
      <c r="AS455" s="386"/>
      <c r="AT455" s="386"/>
      <c r="AU455" s="386"/>
      <c r="AV455" s="386"/>
      <c r="AW455" s="386"/>
      <c r="AX455" s="386"/>
      <c r="AY455" s="386"/>
      <c r="AZ455" s="386"/>
      <c r="BA455" s="386"/>
      <c r="BB455" s="386"/>
      <c r="BC455" s="386"/>
      <c r="BD455" s="386"/>
      <c r="BE455" s="386"/>
      <c r="BF455" s="386"/>
      <c r="BG455" s="386"/>
      <c r="BH455" s="386"/>
      <c r="BI455" s="386"/>
      <c r="BJ455" s="386"/>
      <c r="BK455" s="386"/>
      <c r="BL455" s="386"/>
      <c r="BM455" s="386"/>
      <c r="BN455" s="386"/>
      <c r="BO455" s="386"/>
      <c r="BP455" s="386"/>
      <c r="BQ455" s="386"/>
      <c r="BR455" s="386"/>
      <c r="BS455" s="386"/>
      <c r="BT455" s="387"/>
    </row>
    <row r="456" spans="1:72" ht="15.75" customHeight="1" x14ac:dyDescent="0.25">
      <c r="A456" s="90"/>
      <c r="B456" s="90"/>
      <c r="C456" s="90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86"/>
      <c r="AB456" s="386"/>
      <c r="AC456" s="386"/>
      <c r="AD456" s="386"/>
      <c r="AE456" s="386"/>
      <c r="AF456" s="386"/>
      <c r="AG456" s="386"/>
      <c r="AH456" s="386"/>
      <c r="AI456" s="386"/>
      <c r="AJ456" s="386"/>
      <c r="AK456" s="386"/>
      <c r="AL456" s="386"/>
      <c r="AM456" s="386"/>
      <c r="AN456" s="386"/>
      <c r="AO456" s="386"/>
      <c r="AP456" s="386"/>
      <c r="AQ456" s="386"/>
      <c r="AR456" s="386"/>
      <c r="AS456" s="386"/>
      <c r="AT456" s="386"/>
      <c r="AU456" s="386"/>
      <c r="AV456" s="386"/>
      <c r="AW456" s="386"/>
      <c r="AX456" s="386"/>
      <c r="AY456" s="386"/>
      <c r="AZ456" s="386"/>
      <c r="BA456" s="386"/>
      <c r="BB456" s="386"/>
      <c r="BC456" s="386"/>
      <c r="BD456" s="386"/>
      <c r="BE456" s="386"/>
      <c r="BF456" s="386"/>
      <c r="BG456" s="386"/>
      <c r="BH456" s="386"/>
      <c r="BI456" s="386"/>
      <c r="BJ456" s="386"/>
      <c r="BK456" s="386"/>
      <c r="BL456" s="386"/>
      <c r="BM456" s="386"/>
      <c r="BN456" s="386"/>
      <c r="BO456" s="386"/>
      <c r="BP456" s="386"/>
      <c r="BQ456" s="386"/>
      <c r="BR456" s="386"/>
      <c r="BS456" s="386"/>
      <c r="BT456" s="387"/>
    </row>
    <row r="457" spans="1:72" ht="15.75" customHeight="1" x14ac:dyDescent="0.25">
      <c r="A457" s="90"/>
      <c r="B457" s="90"/>
      <c r="C457" s="90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86"/>
      <c r="AA457" s="386"/>
      <c r="AB457" s="386"/>
      <c r="AC457" s="386"/>
      <c r="AD457" s="386"/>
      <c r="AE457" s="386"/>
      <c r="AF457" s="386"/>
      <c r="AG457" s="386"/>
      <c r="AH457" s="386"/>
      <c r="AI457" s="386"/>
      <c r="AJ457" s="386"/>
      <c r="AK457" s="386"/>
      <c r="AL457" s="386"/>
      <c r="AM457" s="386"/>
      <c r="AN457" s="386"/>
      <c r="AO457" s="386"/>
      <c r="AP457" s="386"/>
      <c r="AQ457" s="386"/>
      <c r="AR457" s="386"/>
      <c r="AS457" s="386"/>
      <c r="AT457" s="386"/>
      <c r="AU457" s="386"/>
      <c r="AV457" s="386"/>
      <c r="AW457" s="386"/>
      <c r="AX457" s="386"/>
      <c r="AY457" s="386"/>
      <c r="AZ457" s="386"/>
      <c r="BA457" s="386"/>
      <c r="BB457" s="386"/>
      <c r="BC457" s="386"/>
      <c r="BD457" s="386"/>
      <c r="BE457" s="386"/>
      <c r="BF457" s="386"/>
      <c r="BG457" s="386"/>
      <c r="BH457" s="386"/>
      <c r="BI457" s="386"/>
      <c r="BJ457" s="386"/>
      <c r="BK457" s="386"/>
      <c r="BL457" s="386"/>
      <c r="BM457" s="386"/>
      <c r="BN457" s="386"/>
      <c r="BO457" s="386"/>
      <c r="BP457" s="386"/>
      <c r="BQ457" s="386"/>
      <c r="BR457" s="386"/>
      <c r="BS457" s="386"/>
      <c r="BT457" s="387"/>
    </row>
    <row r="458" spans="1:72" ht="15.75" customHeight="1" x14ac:dyDescent="0.25">
      <c r="A458" s="90"/>
      <c r="B458" s="90"/>
      <c r="C458" s="90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86"/>
      <c r="AA458" s="386"/>
      <c r="AB458" s="386"/>
      <c r="AC458" s="386"/>
      <c r="AD458" s="386"/>
      <c r="AE458" s="386"/>
      <c r="AF458" s="386"/>
      <c r="AG458" s="386"/>
      <c r="AH458" s="386"/>
      <c r="AI458" s="386"/>
      <c r="AJ458" s="386"/>
      <c r="AK458" s="386"/>
      <c r="AL458" s="386"/>
      <c r="AM458" s="386"/>
      <c r="AN458" s="386"/>
      <c r="AO458" s="386"/>
      <c r="AP458" s="386"/>
      <c r="AQ458" s="386"/>
      <c r="AR458" s="386"/>
      <c r="AS458" s="386"/>
      <c r="AT458" s="386"/>
      <c r="AU458" s="386"/>
      <c r="AV458" s="386"/>
      <c r="AW458" s="386"/>
      <c r="AX458" s="386"/>
      <c r="AY458" s="386"/>
      <c r="AZ458" s="386"/>
      <c r="BA458" s="386"/>
      <c r="BB458" s="386"/>
      <c r="BC458" s="386"/>
      <c r="BD458" s="386"/>
      <c r="BE458" s="386"/>
      <c r="BF458" s="386"/>
      <c r="BG458" s="386"/>
      <c r="BH458" s="386"/>
      <c r="BI458" s="386"/>
      <c r="BJ458" s="386"/>
      <c r="BK458" s="386"/>
      <c r="BL458" s="386"/>
      <c r="BM458" s="386"/>
      <c r="BN458" s="386"/>
      <c r="BO458" s="386"/>
      <c r="BP458" s="386"/>
      <c r="BQ458" s="386"/>
      <c r="BR458" s="386"/>
      <c r="BS458" s="386"/>
      <c r="BT458" s="387"/>
    </row>
    <row r="459" spans="1:72" ht="15.75" customHeight="1" x14ac:dyDescent="0.25">
      <c r="A459" s="90"/>
      <c r="B459" s="90"/>
      <c r="C459" s="90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386"/>
      <c r="Z459" s="386"/>
      <c r="AA459" s="386"/>
      <c r="AB459" s="386"/>
      <c r="AC459" s="386"/>
      <c r="AD459" s="386"/>
      <c r="AE459" s="386"/>
      <c r="AF459" s="386"/>
      <c r="AG459" s="386"/>
      <c r="AH459" s="386"/>
      <c r="AI459" s="386"/>
      <c r="AJ459" s="386"/>
      <c r="AK459" s="386"/>
      <c r="AL459" s="386"/>
      <c r="AM459" s="386"/>
      <c r="AN459" s="386"/>
      <c r="AO459" s="386"/>
      <c r="AP459" s="386"/>
      <c r="AQ459" s="386"/>
      <c r="AR459" s="386"/>
      <c r="AS459" s="386"/>
      <c r="AT459" s="386"/>
      <c r="AU459" s="386"/>
      <c r="AV459" s="386"/>
      <c r="AW459" s="386"/>
      <c r="AX459" s="386"/>
      <c r="AY459" s="386"/>
      <c r="AZ459" s="386"/>
      <c r="BA459" s="386"/>
      <c r="BB459" s="386"/>
      <c r="BC459" s="386"/>
      <c r="BD459" s="386"/>
      <c r="BE459" s="386"/>
      <c r="BF459" s="386"/>
      <c r="BG459" s="386"/>
      <c r="BH459" s="386"/>
      <c r="BI459" s="386"/>
      <c r="BJ459" s="386"/>
      <c r="BK459" s="386"/>
      <c r="BL459" s="386"/>
      <c r="BM459" s="386"/>
      <c r="BN459" s="386"/>
      <c r="BO459" s="386"/>
      <c r="BP459" s="386"/>
      <c r="BQ459" s="386"/>
      <c r="BR459" s="386"/>
      <c r="BS459" s="386"/>
      <c r="BT459" s="387"/>
    </row>
    <row r="460" spans="1:72" ht="15.75" customHeight="1" x14ac:dyDescent="0.25">
      <c r="A460" s="90"/>
      <c r="B460" s="90"/>
      <c r="C460" s="90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86"/>
      <c r="AB460" s="386"/>
      <c r="AC460" s="386"/>
      <c r="AD460" s="386"/>
      <c r="AE460" s="386"/>
      <c r="AF460" s="386"/>
      <c r="AG460" s="386"/>
      <c r="AH460" s="386"/>
      <c r="AI460" s="386"/>
      <c r="AJ460" s="386"/>
      <c r="AK460" s="386"/>
      <c r="AL460" s="386"/>
      <c r="AM460" s="386"/>
      <c r="AN460" s="386"/>
      <c r="AO460" s="386"/>
      <c r="AP460" s="386"/>
      <c r="AQ460" s="386"/>
      <c r="AR460" s="386"/>
      <c r="AS460" s="386"/>
      <c r="AT460" s="386"/>
      <c r="AU460" s="386"/>
      <c r="AV460" s="386"/>
      <c r="AW460" s="386"/>
      <c r="AX460" s="386"/>
      <c r="AY460" s="386"/>
      <c r="AZ460" s="386"/>
      <c r="BA460" s="386"/>
      <c r="BB460" s="386"/>
      <c r="BC460" s="386"/>
      <c r="BD460" s="386"/>
      <c r="BE460" s="386"/>
      <c r="BF460" s="386"/>
      <c r="BG460" s="386"/>
      <c r="BH460" s="386"/>
      <c r="BI460" s="386"/>
      <c r="BJ460" s="386"/>
      <c r="BK460" s="386"/>
      <c r="BL460" s="386"/>
      <c r="BM460" s="386"/>
      <c r="BN460" s="386"/>
      <c r="BO460" s="386"/>
      <c r="BP460" s="386"/>
      <c r="BQ460" s="386"/>
      <c r="BR460" s="386"/>
      <c r="BS460" s="386"/>
      <c r="BT460" s="387"/>
    </row>
    <row r="461" spans="1:72" ht="15.75" customHeight="1" x14ac:dyDescent="0.25">
      <c r="A461" s="90"/>
      <c r="B461" s="90"/>
      <c r="C461" s="90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86"/>
      <c r="AB461" s="386"/>
      <c r="AC461" s="386"/>
      <c r="AD461" s="386"/>
      <c r="AE461" s="386"/>
      <c r="AF461" s="386"/>
      <c r="AG461" s="386"/>
      <c r="AH461" s="386"/>
      <c r="AI461" s="386"/>
      <c r="AJ461" s="386"/>
      <c r="AK461" s="386"/>
      <c r="AL461" s="386"/>
      <c r="AM461" s="386"/>
      <c r="AN461" s="386"/>
      <c r="AO461" s="386"/>
      <c r="AP461" s="386"/>
      <c r="AQ461" s="386"/>
      <c r="AR461" s="386"/>
      <c r="AS461" s="386"/>
      <c r="AT461" s="386"/>
      <c r="AU461" s="386"/>
      <c r="AV461" s="386"/>
      <c r="AW461" s="386"/>
      <c r="AX461" s="386"/>
      <c r="AY461" s="386"/>
      <c r="AZ461" s="386"/>
      <c r="BA461" s="386"/>
      <c r="BB461" s="386"/>
      <c r="BC461" s="386"/>
      <c r="BD461" s="386"/>
      <c r="BE461" s="386"/>
      <c r="BF461" s="386"/>
      <c r="BG461" s="386"/>
      <c r="BH461" s="386"/>
      <c r="BI461" s="386"/>
      <c r="BJ461" s="386"/>
      <c r="BK461" s="386"/>
      <c r="BL461" s="386"/>
      <c r="BM461" s="386"/>
      <c r="BN461" s="386"/>
      <c r="BO461" s="386"/>
      <c r="BP461" s="386"/>
      <c r="BQ461" s="386"/>
      <c r="BR461" s="386"/>
      <c r="BS461" s="386"/>
      <c r="BT461" s="387"/>
    </row>
    <row r="462" spans="1:72" ht="15.75" customHeight="1" x14ac:dyDescent="0.25">
      <c r="A462" s="90"/>
      <c r="B462" s="90"/>
      <c r="C462" s="90"/>
      <c r="D462" s="386"/>
      <c r="E462" s="386"/>
      <c r="F462" s="386"/>
      <c r="G462" s="386"/>
      <c r="H462" s="386"/>
      <c r="I462" s="386"/>
      <c r="J462" s="386"/>
      <c r="K462" s="386"/>
      <c r="L462" s="386"/>
      <c r="M462" s="386"/>
      <c r="N462" s="386"/>
      <c r="O462" s="386"/>
      <c r="P462" s="386"/>
      <c r="Q462" s="386"/>
      <c r="R462" s="386"/>
      <c r="S462" s="386"/>
      <c r="T462" s="386"/>
      <c r="U462" s="386"/>
      <c r="V462" s="386"/>
      <c r="W462" s="386"/>
      <c r="X462" s="386"/>
      <c r="Y462" s="386"/>
      <c r="Z462" s="386"/>
      <c r="AA462" s="386"/>
      <c r="AB462" s="386"/>
      <c r="AC462" s="386"/>
      <c r="AD462" s="386"/>
      <c r="AE462" s="386"/>
      <c r="AF462" s="386"/>
      <c r="AG462" s="386"/>
      <c r="AH462" s="386"/>
      <c r="AI462" s="386"/>
      <c r="AJ462" s="386"/>
      <c r="AK462" s="386"/>
      <c r="AL462" s="386"/>
      <c r="AM462" s="386"/>
      <c r="AN462" s="386"/>
      <c r="AO462" s="386"/>
      <c r="AP462" s="386"/>
      <c r="AQ462" s="386"/>
      <c r="AR462" s="386"/>
      <c r="AS462" s="386"/>
      <c r="AT462" s="386"/>
      <c r="AU462" s="386"/>
      <c r="AV462" s="386"/>
      <c r="AW462" s="386"/>
      <c r="AX462" s="386"/>
      <c r="AY462" s="386"/>
      <c r="AZ462" s="386"/>
      <c r="BA462" s="386"/>
      <c r="BB462" s="386"/>
      <c r="BC462" s="386"/>
      <c r="BD462" s="386"/>
      <c r="BE462" s="386"/>
      <c r="BF462" s="386"/>
      <c r="BG462" s="386"/>
      <c r="BH462" s="386"/>
      <c r="BI462" s="386"/>
      <c r="BJ462" s="386"/>
      <c r="BK462" s="386"/>
      <c r="BL462" s="386"/>
      <c r="BM462" s="386"/>
      <c r="BN462" s="386"/>
      <c r="BO462" s="386"/>
      <c r="BP462" s="386"/>
      <c r="BQ462" s="386"/>
      <c r="BR462" s="386"/>
      <c r="BS462" s="386"/>
      <c r="BT462" s="387"/>
    </row>
    <row r="463" spans="1:72" ht="15.75" customHeight="1" x14ac:dyDescent="0.25">
      <c r="A463" s="90"/>
      <c r="B463" s="90"/>
      <c r="C463" s="90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6"/>
      <c r="P463" s="386"/>
      <c r="Q463" s="386"/>
      <c r="R463" s="386"/>
      <c r="S463" s="386"/>
      <c r="T463" s="386"/>
      <c r="U463" s="386"/>
      <c r="V463" s="386"/>
      <c r="W463" s="386"/>
      <c r="X463" s="386"/>
      <c r="Y463" s="386"/>
      <c r="Z463" s="386"/>
      <c r="AA463" s="386"/>
      <c r="AB463" s="386"/>
      <c r="AC463" s="386"/>
      <c r="AD463" s="386"/>
      <c r="AE463" s="386"/>
      <c r="AF463" s="386"/>
      <c r="AG463" s="386"/>
      <c r="AH463" s="386"/>
      <c r="AI463" s="386"/>
      <c r="AJ463" s="386"/>
      <c r="AK463" s="386"/>
      <c r="AL463" s="386"/>
      <c r="AM463" s="386"/>
      <c r="AN463" s="386"/>
      <c r="AO463" s="386"/>
      <c r="AP463" s="386"/>
      <c r="AQ463" s="386"/>
      <c r="AR463" s="386"/>
      <c r="AS463" s="386"/>
      <c r="AT463" s="386"/>
      <c r="AU463" s="386"/>
      <c r="AV463" s="386"/>
      <c r="AW463" s="386"/>
      <c r="AX463" s="386"/>
      <c r="AY463" s="386"/>
      <c r="AZ463" s="386"/>
      <c r="BA463" s="386"/>
      <c r="BB463" s="386"/>
      <c r="BC463" s="386"/>
      <c r="BD463" s="386"/>
      <c r="BE463" s="386"/>
      <c r="BF463" s="386"/>
      <c r="BG463" s="386"/>
      <c r="BH463" s="386"/>
      <c r="BI463" s="386"/>
      <c r="BJ463" s="386"/>
      <c r="BK463" s="386"/>
      <c r="BL463" s="386"/>
      <c r="BM463" s="386"/>
      <c r="BN463" s="386"/>
      <c r="BO463" s="386"/>
      <c r="BP463" s="386"/>
      <c r="BQ463" s="386"/>
      <c r="BR463" s="386"/>
      <c r="BS463" s="386"/>
      <c r="BT463" s="387"/>
    </row>
    <row r="464" spans="1:72" ht="15.75" customHeight="1" x14ac:dyDescent="0.25">
      <c r="A464" s="90"/>
      <c r="B464" s="90"/>
      <c r="C464" s="90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6"/>
      <c r="P464" s="386"/>
      <c r="Q464" s="386"/>
      <c r="R464" s="386"/>
      <c r="S464" s="386"/>
      <c r="T464" s="386"/>
      <c r="U464" s="386"/>
      <c r="V464" s="386"/>
      <c r="W464" s="386"/>
      <c r="X464" s="386"/>
      <c r="Y464" s="386"/>
      <c r="Z464" s="386"/>
      <c r="AA464" s="386"/>
      <c r="AB464" s="386"/>
      <c r="AC464" s="386"/>
      <c r="AD464" s="386"/>
      <c r="AE464" s="386"/>
      <c r="AF464" s="386"/>
      <c r="AG464" s="386"/>
      <c r="AH464" s="386"/>
      <c r="AI464" s="386"/>
      <c r="AJ464" s="386"/>
      <c r="AK464" s="386"/>
      <c r="AL464" s="386"/>
      <c r="AM464" s="386"/>
      <c r="AN464" s="386"/>
      <c r="AO464" s="386"/>
      <c r="AP464" s="386"/>
      <c r="AQ464" s="386"/>
      <c r="AR464" s="386"/>
      <c r="AS464" s="386"/>
      <c r="AT464" s="386"/>
      <c r="AU464" s="386"/>
      <c r="AV464" s="386"/>
      <c r="AW464" s="386"/>
      <c r="AX464" s="386"/>
      <c r="AY464" s="386"/>
      <c r="AZ464" s="386"/>
      <c r="BA464" s="386"/>
      <c r="BB464" s="386"/>
      <c r="BC464" s="386"/>
      <c r="BD464" s="386"/>
      <c r="BE464" s="386"/>
      <c r="BF464" s="386"/>
      <c r="BG464" s="386"/>
      <c r="BH464" s="386"/>
      <c r="BI464" s="386"/>
      <c r="BJ464" s="386"/>
      <c r="BK464" s="386"/>
      <c r="BL464" s="386"/>
      <c r="BM464" s="386"/>
      <c r="BN464" s="386"/>
      <c r="BO464" s="386"/>
      <c r="BP464" s="386"/>
      <c r="BQ464" s="386"/>
      <c r="BR464" s="386"/>
      <c r="BS464" s="386"/>
      <c r="BT464" s="387"/>
    </row>
    <row r="465" spans="1:72" ht="15.75" customHeight="1" x14ac:dyDescent="0.25">
      <c r="A465" s="90"/>
      <c r="B465" s="90"/>
      <c r="C465" s="90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86"/>
      <c r="AB465" s="386"/>
      <c r="AC465" s="386"/>
      <c r="AD465" s="386"/>
      <c r="AE465" s="386"/>
      <c r="AF465" s="386"/>
      <c r="AG465" s="386"/>
      <c r="AH465" s="386"/>
      <c r="AI465" s="386"/>
      <c r="AJ465" s="386"/>
      <c r="AK465" s="386"/>
      <c r="AL465" s="386"/>
      <c r="AM465" s="386"/>
      <c r="AN465" s="386"/>
      <c r="AO465" s="386"/>
      <c r="AP465" s="386"/>
      <c r="AQ465" s="386"/>
      <c r="AR465" s="386"/>
      <c r="AS465" s="386"/>
      <c r="AT465" s="386"/>
      <c r="AU465" s="386"/>
      <c r="AV465" s="386"/>
      <c r="AW465" s="386"/>
      <c r="AX465" s="386"/>
      <c r="AY465" s="386"/>
      <c r="AZ465" s="386"/>
      <c r="BA465" s="386"/>
      <c r="BB465" s="386"/>
      <c r="BC465" s="386"/>
      <c r="BD465" s="386"/>
      <c r="BE465" s="386"/>
      <c r="BF465" s="386"/>
      <c r="BG465" s="386"/>
      <c r="BH465" s="386"/>
      <c r="BI465" s="386"/>
      <c r="BJ465" s="386"/>
      <c r="BK465" s="386"/>
      <c r="BL465" s="386"/>
      <c r="BM465" s="386"/>
      <c r="BN465" s="386"/>
      <c r="BO465" s="386"/>
      <c r="BP465" s="386"/>
      <c r="BQ465" s="386"/>
      <c r="BR465" s="386"/>
      <c r="BS465" s="386"/>
      <c r="BT465" s="387"/>
    </row>
    <row r="466" spans="1:72" ht="15.75" customHeight="1" x14ac:dyDescent="0.25">
      <c r="A466" s="90"/>
      <c r="B466" s="90"/>
      <c r="C466" s="90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6"/>
      <c r="P466" s="386"/>
      <c r="Q466" s="386"/>
      <c r="R466" s="386"/>
      <c r="S466" s="386"/>
      <c r="T466" s="386"/>
      <c r="U466" s="386"/>
      <c r="V466" s="386"/>
      <c r="W466" s="386"/>
      <c r="X466" s="386"/>
      <c r="Y466" s="386"/>
      <c r="Z466" s="386"/>
      <c r="AA466" s="386"/>
      <c r="AB466" s="386"/>
      <c r="AC466" s="386"/>
      <c r="AD466" s="386"/>
      <c r="AE466" s="386"/>
      <c r="AF466" s="386"/>
      <c r="AG466" s="386"/>
      <c r="AH466" s="386"/>
      <c r="AI466" s="386"/>
      <c r="AJ466" s="386"/>
      <c r="AK466" s="386"/>
      <c r="AL466" s="386"/>
      <c r="AM466" s="386"/>
      <c r="AN466" s="386"/>
      <c r="AO466" s="386"/>
      <c r="AP466" s="386"/>
      <c r="AQ466" s="386"/>
      <c r="AR466" s="386"/>
      <c r="AS466" s="386"/>
      <c r="AT466" s="386"/>
      <c r="AU466" s="386"/>
      <c r="AV466" s="386"/>
      <c r="AW466" s="386"/>
      <c r="AX466" s="386"/>
      <c r="AY466" s="386"/>
      <c r="AZ466" s="386"/>
      <c r="BA466" s="386"/>
      <c r="BB466" s="386"/>
      <c r="BC466" s="386"/>
      <c r="BD466" s="386"/>
      <c r="BE466" s="386"/>
      <c r="BF466" s="386"/>
      <c r="BG466" s="386"/>
      <c r="BH466" s="386"/>
      <c r="BI466" s="386"/>
      <c r="BJ466" s="386"/>
      <c r="BK466" s="386"/>
      <c r="BL466" s="386"/>
      <c r="BM466" s="386"/>
      <c r="BN466" s="386"/>
      <c r="BO466" s="386"/>
      <c r="BP466" s="386"/>
      <c r="BQ466" s="386"/>
      <c r="BR466" s="386"/>
      <c r="BS466" s="386"/>
      <c r="BT466" s="387"/>
    </row>
    <row r="467" spans="1:72" ht="15.75" customHeight="1" x14ac:dyDescent="0.25">
      <c r="A467" s="90"/>
      <c r="B467" s="90"/>
      <c r="C467" s="90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386"/>
      <c r="AA467" s="386"/>
      <c r="AB467" s="386"/>
      <c r="AC467" s="386"/>
      <c r="AD467" s="386"/>
      <c r="AE467" s="386"/>
      <c r="AF467" s="386"/>
      <c r="AG467" s="386"/>
      <c r="AH467" s="386"/>
      <c r="AI467" s="386"/>
      <c r="AJ467" s="386"/>
      <c r="AK467" s="386"/>
      <c r="AL467" s="386"/>
      <c r="AM467" s="386"/>
      <c r="AN467" s="386"/>
      <c r="AO467" s="386"/>
      <c r="AP467" s="386"/>
      <c r="AQ467" s="386"/>
      <c r="AR467" s="386"/>
      <c r="AS467" s="386"/>
      <c r="AT467" s="386"/>
      <c r="AU467" s="386"/>
      <c r="AV467" s="386"/>
      <c r="AW467" s="386"/>
      <c r="AX467" s="386"/>
      <c r="AY467" s="386"/>
      <c r="AZ467" s="386"/>
      <c r="BA467" s="386"/>
      <c r="BB467" s="386"/>
      <c r="BC467" s="386"/>
      <c r="BD467" s="386"/>
      <c r="BE467" s="386"/>
      <c r="BF467" s="386"/>
      <c r="BG467" s="386"/>
      <c r="BH467" s="386"/>
      <c r="BI467" s="386"/>
      <c r="BJ467" s="386"/>
      <c r="BK467" s="386"/>
      <c r="BL467" s="386"/>
      <c r="BM467" s="386"/>
      <c r="BN467" s="386"/>
      <c r="BO467" s="386"/>
      <c r="BP467" s="386"/>
      <c r="BQ467" s="386"/>
      <c r="BR467" s="386"/>
      <c r="BS467" s="386"/>
      <c r="BT467" s="387"/>
    </row>
    <row r="468" spans="1:72" ht="15.75" customHeight="1" x14ac:dyDescent="0.25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  <c r="AI468" s="90"/>
      <c r="AJ468" s="90"/>
      <c r="AK468" s="90"/>
      <c r="AL468" s="90"/>
      <c r="AM468" s="90"/>
      <c r="AN468" s="90"/>
      <c r="AO468" s="90"/>
      <c r="AP468" s="90"/>
      <c r="AQ468" s="90"/>
      <c r="AR468" s="90"/>
      <c r="AS468" s="90"/>
      <c r="AT468" s="90"/>
      <c r="AU468" s="90"/>
      <c r="AV468" s="90"/>
      <c r="AW468" s="90"/>
      <c r="AX468" s="90"/>
      <c r="AY468" s="90"/>
      <c r="AZ468" s="90"/>
      <c r="BA468" s="90"/>
      <c r="BB468" s="90"/>
      <c r="BC468" s="90"/>
      <c r="BD468" s="90"/>
      <c r="BE468" s="90"/>
      <c r="BF468" s="90"/>
      <c r="BG468" s="90"/>
      <c r="BH468" s="90"/>
      <c r="BI468" s="90"/>
      <c r="BJ468" s="90"/>
      <c r="BK468" s="90"/>
      <c r="BL468" s="90"/>
      <c r="BM468" s="90"/>
      <c r="BN468" s="90"/>
      <c r="BO468" s="90"/>
      <c r="BP468" s="90"/>
      <c r="BQ468" s="90"/>
      <c r="BR468" s="90"/>
      <c r="BS468" s="90"/>
      <c r="BT468" s="388"/>
    </row>
    <row r="469" spans="1:72" ht="15.75" customHeight="1" x14ac:dyDescent="0.25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  <c r="AI469" s="90"/>
      <c r="AJ469" s="90"/>
      <c r="AK469" s="90"/>
      <c r="AL469" s="90"/>
      <c r="AM469" s="90"/>
      <c r="AN469" s="90"/>
      <c r="AO469" s="90"/>
      <c r="AP469" s="90"/>
      <c r="AQ469" s="90"/>
      <c r="AR469" s="90"/>
      <c r="AS469" s="90"/>
      <c r="AT469" s="90"/>
      <c r="AU469" s="90"/>
      <c r="AV469" s="90"/>
      <c r="AW469" s="90"/>
      <c r="AX469" s="90"/>
      <c r="AY469" s="90"/>
      <c r="AZ469" s="90"/>
      <c r="BA469" s="90"/>
      <c r="BB469" s="90"/>
      <c r="BC469" s="90"/>
      <c r="BD469" s="90"/>
      <c r="BE469" s="90"/>
      <c r="BF469" s="90"/>
      <c r="BG469" s="90"/>
      <c r="BH469" s="90"/>
      <c r="BI469" s="90"/>
      <c r="BJ469" s="90"/>
      <c r="BK469" s="90"/>
      <c r="BL469" s="90"/>
      <c r="BM469" s="90"/>
      <c r="BN469" s="90"/>
      <c r="BO469" s="90"/>
      <c r="BP469" s="90"/>
      <c r="BQ469" s="90"/>
      <c r="BR469" s="90"/>
      <c r="BS469" s="90"/>
      <c r="BT469" s="388"/>
    </row>
    <row r="470" spans="1:72" ht="15.75" customHeight="1" x14ac:dyDescent="0.25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  <c r="AI470" s="90"/>
      <c r="AJ470" s="90"/>
      <c r="AK470" s="90"/>
      <c r="AL470" s="90"/>
      <c r="AM470" s="90"/>
      <c r="AN470" s="90"/>
      <c r="AO470" s="90"/>
      <c r="AP470" s="90"/>
      <c r="AQ470" s="90"/>
      <c r="AR470" s="90"/>
      <c r="AS470" s="90"/>
      <c r="AT470" s="90"/>
      <c r="AU470" s="90"/>
      <c r="AV470" s="90"/>
      <c r="AW470" s="90"/>
      <c r="AX470" s="90"/>
      <c r="AY470" s="90"/>
      <c r="AZ470" s="90"/>
      <c r="BA470" s="90"/>
      <c r="BB470" s="90"/>
      <c r="BC470" s="90"/>
      <c r="BD470" s="90"/>
      <c r="BE470" s="90"/>
      <c r="BF470" s="90"/>
      <c r="BG470" s="90"/>
      <c r="BH470" s="90"/>
      <c r="BI470" s="90"/>
      <c r="BJ470" s="90"/>
      <c r="BK470" s="90"/>
      <c r="BL470" s="90"/>
      <c r="BM470" s="90"/>
      <c r="BN470" s="90"/>
      <c r="BO470" s="90"/>
      <c r="BP470" s="90"/>
      <c r="BQ470" s="90"/>
      <c r="BR470" s="90"/>
      <c r="BS470" s="90"/>
      <c r="BT470" s="388"/>
    </row>
    <row r="471" spans="1:72" ht="15.75" customHeight="1" x14ac:dyDescent="0.25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  <c r="AI471" s="90"/>
      <c r="AJ471" s="90"/>
      <c r="AK471" s="90"/>
      <c r="AL471" s="90"/>
      <c r="AM471" s="90"/>
      <c r="AN471" s="90"/>
      <c r="AO471" s="90"/>
      <c r="AP471" s="90"/>
      <c r="AQ471" s="90"/>
      <c r="AR471" s="90"/>
      <c r="AS471" s="90"/>
      <c r="AT471" s="90"/>
      <c r="AU471" s="90"/>
      <c r="AV471" s="90"/>
      <c r="AW471" s="90"/>
      <c r="AX471" s="90"/>
      <c r="AY471" s="90"/>
      <c r="AZ471" s="90"/>
      <c r="BA471" s="90"/>
      <c r="BB471" s="90"/>
      <c r="BC471" s="90"/>
      <c r="BD471" s="90"/>
      <c r="BE471" s="90"/>
      <c r="BF471" s="90"/>
      <c r="BG471" s="90"/>
      <c r="BH471" s="90"/>
      <c r="BI471" s="90"/>
      <c r="BJ471" s="90"/>
      <c r="BK471" s="90"/>
      <c r="BL471" s="90"/>
      <c r="BM471" s="90"/>
      <c r="BN471" s="90"/>
      <c r="BO471" s="90"/>
      <c r="BP471" s="90"/>
      <c r="BQ471" s="90"/>
      <c r="BR471" s="90"/>
      <c r="BS471" s="90"/>
      <c r="BT471" s="388"/>
    </row>
    <row r="472" spans="1:72" ht="15.75" customHeight="1" x14ac:dyDescent="0.25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  <c r="AI472" s="90"/>
      <c r="AJ472" s="90"/>
      <c r="AK472" s="90"/>
      <c r="AL472" s="90"/>
      <c r="AM472" s="90"/>
      <c r="AN472" s="90"/>
      <c r="AO472" s="90"/>
      <c r="AP472" s="90"/>
      <c r="AQ472" s="90"/>
      <c r="AR472" s="90"/>
      <c r="AS472" s="90"/>
      <c r="AT472" s="90"/>
      <c r="AU472" s="90"/>
      <c r="AV472" s="90"/>
      <c r="AW472" s="90"/>
      <c r="AX472" s="90"/>
      <c r="AY472" s="90"/>
      <c r="AZ472" s="90"/>
      <c r="BA472" s="90"/>
      <c r="BB472" s="90"/>
      <c r="BC472" s="90"/>
      <c r="BD472" s="90"/>
      <c r="BE472" s="90"/>
      <c r="BF472" s="90"/>
      <c r="BG472" s="90"/>
      <c r="BH472" s="90"/>
      <c r="BI472" s="90"/>
      <c r="BJ472" s="90"/>
      <c r="BK472" s="90"/>
      <c r="BL472" s="90"/>
      <c r="BM472" s="90"/>
      <c r="BN472" s="90"/>
      <c r="BO472" s="90"/>
      <c r="BP472" s="90"/>
      <c r="BQ472" s="90"/>
      <c r="BR472" s="90"/>
      <c r="BS472" s="90"/>
      <c r="BT472" s="388"/>
    </row>
    <row r="473" spans="1:72" ht="15.75" customHeight="1" x14ac:dyDescent="0.25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  <c r="AI473" s="90"/>
      <c r="AJ473" s="90"/>
      <c r="AK473" s="90"/>
      <c r="AL473" s="90"/>
      <c r="AM473" s="90"/>
      <c r="AN473" s="90"/>
      <c r="AO473" s="90"/>
      <c r="AP473" s="90"/>
      <c r="AQ473" s="90"/>
      <c r="AR473" s="90"/>
      <c r="AS473" s="90"/>
      <c r="AT473" s="90"/>
      <c r="AU473" s="90"/>
      <c r="AV473" s="90"/>
      <c r="AW473" s="90"/>
      <c r="AX473" s="90"/>
      <c r="AY473" s="90"/>
      <c r="AZ473" s="90"/>
      <c r="BA473" s="90"/>
      <c r="BB473" s="90"/>
      <c r="BC473" s="90"/>
      <c r="BD473" s="90"/>
      <c r="BE473" s="90"/>
      <c r="BF473" s="90"/>
      <c r="BG473" s="90"/>
      <c r="BH473" s="90"/>
      <c r="BI473" s="90"/>
      <c r="BJ473" s="90"/>
      <c r="BK473" s="90"/>
      <c r="BL473" s="90"/>
      <c r="BM473" s="90"/>
      <c r="BN473" s="90"/>
      <c r="BO473" s="90"/>
      <c r="BP473" s="90"/>
      <c r="BQ473" s="90"/>
      <c r="BR473" s="90"/>
      <c r="BS473" s="90"/>
      <c r="BT473" s="388"/>
    </row>
    <row r="474" spans="1:72" ht="15.75" customHeight="1" x14ac:dyDescent="0.25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  <c r="AI474" s="90"/>
      <c r="AJ474" s="90"/>
      <c r="AK474" s="90"/>
      <c r="AL474" s="90"/>
      <c r="AM474" s="90"/>
      <c r="AN474" s="90"/>
      <c r="AO474" s="90"/>
      <c r="AP474" s="90"/>
      <c r="AQ474" s="90"/>
      <c r="AR474" s="90"/>
      <c r="AS474" s="90"/>
      <c r="AT474" s="90"/>
      <c r="AU474" s="90"/>
      <c r="AV474" s="90"/>
      <c r="AW474" s="90"/>
      <c r="AX474" s="90"/>
      <c r="AY474" s="90"/>
      <c r="AZ474" s="90"/>
      <c r="BA474" s="90"/>
      <c r="BB474" s="90"/>
      <c r="BC474" s="90"/>
      <c r="BD474" s="90"/>
      <c r="BE474" s="90"/>
      <c r="BF474" s="90"/>
      <c r="BG474" s="90"/>
      <c r="BH474" s="90"/>
      <c r="BI474" s="90"/>
      <c r="BJ474" s="90"/>
      <c r="BK474" s="90"/>
      <c r="BL474" s="90"/>
      <c r="BM474" s="90"/>
      <c r="BN474" s="90"/>
      <c r="BO474" s="90"/>
      <c r="BP474" s="90"/>
      <c r="BQ474" s="90"/>
      <c r="BR474" s="90"/>
      <c r="BS474" s="90"/>
      <c r="BT474" s="388"/>
    </row>
    <row r="475" spans="1:72" ht="15.75" customHeight="1" x14ac:dyDescent="0.25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  <c r="AI475" s="90"/>
      <c r="AJ475" s="90"/>
      <c r="AK475" s="90"/>
      <c r="AL475" s="90"/>
      <c r="AM475" s="90"/>
      <c r="AN475" s="90"/>
      <c r="AO475" s="90"/>
      <c r="AP475" s="90"/>
      <c r="AQ475" s="90"/>
      <c r="AR475" s="90"/>
      <c r="AS475" s="90"/>
      <c r="AT475" s="90"/>
      <c r="AU475" s="90"/>
      <c r="AV475" s="90"/>
      <c r="AW475" s="90"/>
      <c r="AX475" s="90"/>
      <c r="AY475" s="90"/>
      <c r="AZ475" s="90"/>
      <c r="BA475" s="90"/>
      <c r="BB475" s="90"/>
      <c r="BC475" s="90"/>
      <c r="BD475" s="90"/>
      <c r="BE475" s="90"/>
      <c r="BF475" s="90"/>
      <c r="BG475" s="90"/>
      <c r="BH475" s="90"/>
      <c r="BI475" s="90"/>
      <c r="BJ475" s="90"/>
      <c r="BK475" s="90"/>
      <c r="BL475" s="90"/>
      <c r="BM475" s="90"/>
      <c r="BN475" s="90"/>
      <c r="BO475" s="90"/>
      <c r="BP475" s="90"/>
      <c r="BQ475" s="90"/>
      <c r="BR475" s="90"/>
      <c r="BS475" s="90"/>
      <c r="BT475" s="388"/>
    </row>
    <row r="476" spans="1:72" ht="15.75" customHeight="1" x14ac:dyDescent="0.25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  <c r="AI476" s="90"/>
      <c r="AJ476" s="90"/>
      <c r="AK476" s="90"/>
      <c r="AL476" s="90"/>
      <c r="AM476" s="90"/>
      <c r="AN476" s="90"/>
      <c r="AO476" s="90"/>
      <c r="AP476" s="90"/>
      <c r="AQ476" s="90"/>
      <c r="AR476" s="90"/>
      <c r="AS476" s="90"/>
      <c r="AT476" s="90"/>
      <c r="AU476" s="90"/>
      <c r="AV476" s="90"/>
      <c r="AW476" s="90"/>
      <c r="AX476" s="90"/>
      <c r="AY476" s="90"/>
      <c r="AZ476" s="90"/>
      <c r="BA476" s="90"/>
      <c r="BB476" s="90"/>
      <c r="BC476" s="90"/>
      <c r="BD476" s="90"/>
      <c r="BE476" s="90"/>
      <c r="BF476" s="90"/>
      <c r="BG476" s="90"/>
      <c r="BH476" s="90"/>
      <c r="BI476" s="90"/>
      <c r="BJ476" s="90"/>
      <c r="BK476" s="90"/>
      <c r="BL476" s="90"/>
      <c r="BM476" s="90"/>
      <c r="BN476" s="90"/>
      <c r="BO476" s="90"/>
      <c r="BP476" s="90"/>
      <c r="BQ476" s="90"/>
      <c r="BR476" s="90"/>
      <c r="BS476" s="90"/>
      <c r="BT476" s="388"/>
    </row>
    <row r="477" spans="1:72" ht="15.75" customHeight="1" x14ac:dyDescent="0.25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  <c r="AI477" s="90"/>
      <c r="AJ477" s="90"/>
      <c r="AK477" s="90"/>
      <c r="AL477" s="90"/>
      <c r="AM477" s="90"/>
      <c r="AN477" s="90"/>
      <c r="AO477" s="90"/>
      <c r="AP477" s="90"/>
      <c r="AQ477" s="90"/>
      <c r="AR477" s="90"/>
      <c r="AS477" s="90"/>
      <c r="AT477" s="90"/>
      <c r="AU477" s="90"/>
      <c r="AV477" s="90"/>
      <c r="AW477" s="90"/>
      <c r="AX477" s="90"/>
      <c r="AY477" s="90"/>
      <c r="AZ477" s="90"/>
      <c r="BA477" s="90"/>
      <c r="BB477" s="90"/>
      <c r="BC477" s="90"/>
      <c r="BD477" s="90"/>
      <c r="BE477" s="90"/>
      <c r="BF477" s="90"/>
      <c r="BG477" s="90"/>
      <c r="BH477" s="90"/>
      <c r="BI477" s="90"/>
      <c r="BJ477" s="90"/>
      <c r="BK477" s="90"/>
      <c r="BL477" s="90"/>
      <c r="BM477" s="90"/>
      <c r="BN477" s="90"/>
      <c r="BO477" s="90"/>
      <c r="BP477" s="90"/>
      <c r="BQ477" s="90"/>
      <c r="BR477" s="90"/>
      <c r="BS477" s="90"/>
      <c r="BT477" s="388"/>
    </row>
    <row r="478" spans="1:72" ht="15.75" customHeight="1" x14ac:dyDescent="0.25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  <c r="AI478" s="90"/>
      <c r="AJ478" s="90"/>
      <c r="AK478" s="90"/>
      <c r="AL478" s="90"/>
      <c r="AM478" s="90"/>
      <c r="AN478" s="90"/>
      <c r="AO478" s="90"/>
      <c r="AP478" s="90"/>
      <c r="AQ478" s="90"/>
      <c r="AR478" s="90"/>
      <c r="AS478" s="90"/>
      <c r="AT478" s="90"/>
      <c r="AU478" s="90"/>
      <c r="AV478" s="90"/>
      <c r="AW478" s="90"/>
      <c r="AX478" s="90"/>
      <c r="AY478" s="90"/>
      <c r="AZ478" s="90"/>
      <c r="BA478" s="90"/>
      <c r="BB478" s="90"/>
      <c r="BC478" s="90"/>
      <c r="BD478" s="90"/>
      <c r="BE478" s="90"/>
      <c r="BF478" s="90"/>
      <c r="BG478" s="90"/>
      <c r="BH478" s="90"/>
      <c r="BI478" s="90"/>
      <c r="BJ478" s="90"/>
      <c r="BK478" s="90"/>
      <c r="BL478" s="90"/>
      <c r="BM478" s="90"/>
      <c r="BN478" s="90"/>
      <c r="BO478" s="90"/>
      <c r="BP478" s="90"/>
      <c r="BQ478" s="90"/>
      <c r="BR478" s="90"/>
      <c r="BS478" s="90"/>
      <c r="BT478" s="388"/>
    </row>
    <row r="479" spans="1:72" ht="15.75" customHeight="1" x14ac:dyDescent="0.25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  <c r="AI479" s="90"/>
      <c r="AJ479" s="90"/>
      <c r="AK479" s="90"/>
      <c r="AL479" s="90"/>
      <c r="AM479" s="90"/>
      <c r="AN479" s="90"/>
      <c r="AO479" s="90"/>
      <c r="AP479" s="90"/>
      <c r="AQ479" s="90"/>
      <c r="AR479" s="90"/>
      <c r="AS479" s="90"/>
      <c r="AT479" s="90"/>
      <c r="AU479" s="90"/>
      <c r="AV479" s="90"/>
      <c r="AW479" s="90"/>
      <c r="AX479" s="90"/>
      <c r="AY479" s="90"/>
      <c r="AZ479" s="90"/>
      <c r="BA479" s="90"/>
      <c r="BB479" s="90"/>
      <c r="BC479" s="90"/>
      <c r="BD479" s="90"/>
      <c r="BE479" s="90"/>
      <c r="BF479" s="90"/>
      <c r="BG479" s="90"/>
      <c r="BH479" s="90"/>
      <c r="BI479" s="90"/>
      <c r="BJ479" s="90"/>
      <c r="BK479" s="90"/>
      <c r="BL479" s="90"/>
      <c r="BM479" s="90"/>
      <c r="BN479" s="90"/>
      <c r="BO479" s="90"/>
      <c r="BP479" s="90"/>
      <c r="BQ479" s="90"/>
      <c r="BR479" s="90"/>
      <c r="BS479" s="90"/>
      <c r="BT479" s="388"/>
    </row>
    <row r="480" spans="1:72" ht="15.75" customHeight="1" x14ac:dyDescent="0.25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  <c r="AI480" s="90"/>
      <c r="AJ480" s="90"/>
      <c r="AK480" s="90"/>
      <c r="AL480" s="90"/>
      <c r="AM480" s="90"/>
      <c r="AN480" s="90"/>
      <c r="AO480" s="90"/>
      <c r="AP480" s="90"/>
      <c r="AQ480" s="90"/>
      <c r="AR480" s="90"/>
      <c r="AS480" s="90"/>
      <c r="AT480" s="90"/>
      <c r="AU480" s="90"/>
      <c r="AV480" s="90"/>
      <c r="AW480" s="90"/>
      <c r="AX480" s="90"/>
      <c r="AY480" s="90"/>
      <c r="AZ480" s="90"/>
      <c r="BA480" s="90"/>
      <c r="BB480" s="90"/>
      <c r="BC480" s="90"/>
      <c r="BD480" s="90"/>
      <c r="BE480" s="90"/>
      <c r="BF480" s="90"/>
      <c r="BG480" s="90"/>
      <c r="BH480" s="90"/>
      <c r="BI480" s="90"/>
      <c r="BJ480" s="90"/>
      <c r="BK480" s="90"/>
      <c r="BL480" s="90"/>
      <c r="BM480" s="90"/>
      <c r="BN480" s="90"/>
      <c r="BO480" s="90"/>
      <c r="BP480" s="90"/>
      <c r="BQ480" s="90"/>
      <c r="BR480" s="90"/>
      <c r="BS480" s="90"/>
      <c r="BT480" s="388"/>
    </row>
    <row r="481" spans="1:72" ht="15.75" customHeight="1" x14ac:dyDescent="0.25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  <c r="AI481" s="90"/>
      <c r="AJ481" s="90"/>
      <c r="AK481" s="90"/>
      <c r="AL481" s="90"/>
      <c r="AM481" s="90"/>
      <c r="AN481" s="90"/>
      <c r="AO481" s="90"/>
      <c r="AP481" s="90"/>
      <c r="AQ481" s="90"/>
      <c r="AR481" s="90"/>
      <c r="AS481" s="90"/>
      <c r="AT481" s="90"/>
      <c r="AU481" s="90"/>
      <c r="AV481" s="90"/>
      <c r="AW481" s="90"/>
      <c r="AX481" s="90"/>
      <c r="AY481" s="90"/>
      <c r="AZ481" s="90"/>
      <c r="BA481" s="90"/>
      <c r="BB481" s="90"/>
      <c r="BC481" s="90"/>
      <c r="BD481" s="90"/>
      <c r="BE481" s="90"/>
      <c r="BF481" s="90"/>
      <c r="BG481" s="90"/>
      <c r="BH481" s="90"/>
      <c r="BI481" s="90"/>
      <c r="BJ481" s="90"/>
      <c r="BK481" s="90"/>
      <c r="BL481" s="90"/>
      <c r="BM481" s="90"/>
      <c r="BN481" s="90"/>
      <c r="BO481" s="90"/>
      <c r="BP481" s="90"/>
      <c r="BQ481" s="90"/>
      <c r="BR481" s="90"/>
      <c r="BS481" s="90"/>
      <c r="BT481" s="388"/>
    </row>
    <row r="482" spans="1:72" ht="15.75" customHeight="1" x14ac:dyDescent="0.25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  <c r="AI482" s="90"/>
      <c r="AJ482" s="90"/>
      <c r="AK482" s="90"/>
      <c r="AL482" s="90"/>
      <c r="AM482" s="90"/>
      <c r="AN482" s="90"/>
      <c r="AO482" s="90"/>
      <c r="AP482" s="90"/>
      <c r="AQ482" s="90"/>
      <c r="AR482" s="90"/>
      <c r="AS482" s="90"/>
      <c r="AT482" s="90"/>
      <c r="AU482" s="90"/>
      <c r="AV482" s="90"/>
      <c r="AW482" s="90"/>
      <c r="AX482" s="90"/>
      <c r="AY482" s="90"/>
      <c r="AZ482" s="90"/>
      <c r="BA482" s="90"/>
      <c r="BB482" s="90"/>
      <c r="BC482" s="90"/>
      <c r="BD482" s="90"/>
      <c r="BE482" s="90"/>
      <c r="BF482" s="90"/>
      <c r="BG482" s="90"/>
      <c r="BH482" s="90"/>
      <c r="BI482" s="90"/>
      <c r="BJ482" s="90"/>
      <c r="BK482" s="90"/>
      <c r="BL482" s="90"/>
      <c r="BM482" s="90"/>
      <c r="BN482" s="90"/>
      <c r="BO482" s="90"/>
      <c r="BP482" s="90"/>
      <c r="BQ482" s="90"/>
      <c r="BR482" s="90"/>
      <c r="BS482" s="90"/>
      <c r="BT482" s="388"/>
    </row>
    <row r="483" spans="1:72" ht="15.75" customHeight="1" x14ac:dyDescent="0.25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  <c r="AI483" s="90"/>
      <c r="AJ483" s="90"/>
      <c r="AK483" s="90"/>
      <c r="AL483" s="90"/>
      <c r="AM483" s="90"/>
      <c r="AN483" s="90"/>
      <c r="AO483" s="90"/>
      <c r="AP483" s="90"/>
      <c r="AQ483" s="90"/>
      <c r="AR483" s="90"/>
      <c r="AS483" s="90"/>
      <c r="AT483" s="90"/>
      <c r="AU483" s="90"/>
      <c r="AV483" s="90"/>
      <c r="AW483" s="90"/>
      <c r="AX483" s="90"/>
      <c r="AY483" s="90"/>
      <c r="AZ483" s="90"/>
      <c r="BA483" s="90"/>
      <c r="BB483" s="90"/>
      <c r="BC483" s="90"/>
      <c r="BD483" s="90"/>
      <c r="BE483" s="90"/>
      <c r="BF483" s="90"/>
      <c r="BG483" s="90"/>
      <c r="BH483" s="90"/>
      <c r="BI483" s="90"/>
      <c r="BJ483" s="90"/>
      <c r="BK483" s="90"/>
      <c r="BL483" s="90"/>
      <c r="BM483" s="90"/>
      <c r="BN483" s="90"/>
      <c r="BO483" s="90"/>
      <c r="BP483" s="90"/>
      <c r="BQ483" s="90"/>
      <c r="BR483" s="90"/>
      <c r="BS483" s="90"/>
      <c r="BT483" s="388"/>
    </row>
    <row r="484" spans="1:72" ht="15.75" customHeight="1" x14ac:dyDescent="0.25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  <c r="AI484" s="90"/>
      <c r="AJ484" s="90"/>
      <c r="AK484" s="90"/>
      <c r="AL484" s="90"/>
      <c r="AM484" s="90"/>
      <c r="AN484" s="90"/>
      <c r="AO484" s="90"/>
      <c r="AP484" s="90"/>
      <c r="AQ484" s="90"/>
      <c r="AR484" s="90"/>
      <c r="AS484" s="90"/>
      <c r="AT484" s="90"/>
      <c r="AU484" s="90"/>
      <c r="AV484" s="90"/>
      <c r="AW484" s="90"/>
      <c r="AX484" s="90"/>
      <c r="AY484" s="90"/>
      <c r="AZ484" s="90"/>
      <c r="BA484" s="90"/>
      <c r="BB484" s="90"/>
      <c r="BC484" s="90"/>
      <c r="BD484" s="90"/>
      <c r="BE484" s="90"/>
      <c r="BF484" s="90"/>
      <c r="BG484" s="90"/>
      <c r="BH484" s="90"/>
      <c r="BI484" s="90"/>
      <c r="BJ484" s="90"/>
      <c r="BK484" s="90"/>
      <c r="BL484" s="90"/>
      <c r="BM484" s="90"/>
      <c r="BN484" s="90"/>
      <c r="BO484" s="90"/>
      <c r="BP484" s="90"/>
      <c r="BQ484" s="90"/>
      <c r="BR484" s="90"/>
      <c r="BS484" s="90"/>
      <c r="BT484" s="388"/>
    </row>
    <row r="485" spans="1:72" ht="15.75" customHeight="1" x14ac:dyDescent="0.25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  <c r="AI485" s="90"/>
      <c r="AJ485" s="90"/>
      <c r="AK485" s="90"/>
      <c r="AL485" s="90"/>
      <c r="AM485" s="90"/>
      <c r="AN485" s="90"/>
      <c r="AO485" s="90"/>
      <c r="AP485" s="90"/>
      <c r="AQ485" s="90"/>
      <c r="AR485" s="90"/>
      <c r="AS485" s="90"/>
      <c r="AT485" s="90"/>
      <c r="AU485" s="90"/>
      <c r="AV485" s="90"/>
      <c r="AW485" s="90"/>
      <c r="AX485" s="90"/>
      <c r="AY485" s="90"/>
      <c r="AZ485" s="90"/>
      <c r="BA485" s="90"/>
      <c r="BB485" s="90"/>
      <c r="BC485" s="90"/>
      <c r="BD485" s="90"/>
      <c r="BE485" s="90"/>
      <c r="BF485" s="90"/>
      <c r="BG485" s="90"/>
      <c r="BH485" s="90"/>
      <c r="BI485" s="90"/>
      <c r="BJ485" s="90"/>
      <c r="BK485" s="90"/>
      <c r="BL485" s="90"/>
      <c r="BM485" s="90"/>
      <c r="BN485" s="90"/>
      <c r="BO485" s="90"/>
      <c r="BP485" s="90"/>
      <c r="BQ485" s="90"/>
      <c r="BR485" s="90"/>
      <c r="BS485" s="90"/>
      <c r="BT485" s="388"/>
    </row>
  </sheetData>
  <mergeCells count="25">
    <mergeCell ref="A14:A16"/>
    <mergeCell ref="B14:B16"/>
    <mergeCell ref="C14:C16"/>
    <mergeCell ref="D14:BF14"/>
    <mergeCell ref="BG14:BR14"/>
    <mergeCell ref="BS14:BS17"/>
    <mergeCell ref="D15:E15"/>
    <mergeCell ref="BR15:BR16"/>
    <mergeCell ref="F15:G15"/>
    <mergeCell ref="H15:M15"/>
    <mergeCell ref="AA15:AD15"/>
    <mergeCell ref="AE15:AH15"/>
    <mergeCell ref="AI15:AR15"/>
    <mergeCell ref="AS15:AU15"/>
    <mergeCell ref="BN15:BN16"/>
    <mergeCell ref="BO15:BO16"/>
    <mergeCell ref="BP15:BP16"/>
    <mergeCell ref="BQ15:BQ16"/>
    <mergeCell ref="AV15:BF15"/>
    <mergeCell ref="BG15:BM15"/>
    <mergeCell ref="G271:K271"/>
    <mergeCell ref="P15:Q15"/>
    <mergeCell ref="R15:V15"/>
    <mergeCell ref="W15:X15"/>
    <mergeCell ref="Y15:Z15"/>
  </mergeCells>
  <conditionalFormatting sqref="C259">
    <cfRule type="cellIs" dxfId="3" priority="1" operator="lessThan">
      <formula>0</formula>
    </cfRule>
  </conditionalFormatting>
  <conditionalFormatting sqref="C259">
    <cfRule type="cellIs" dxfId="2" priority="2" operator="greaterThan">
      <formula>0</formula>
    </cfRule>
  </conditionalFormatting>
  <conditionalFormatting sqref="B261">
    <cfRule type="cellIs" dxfId="1" priority="3" operator="lessThan">
      <formula>0</formula>
    </cfRule>
  </conditionalFormatting>
  <conditionalFormatting sqref="B261">
    <cfRule type="cellIs" dxfId="0" priority="4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AWFP 2023</vt:lpstr>
      <vt:lpstr>Sheet1</vt:lpstr>
      <vt:lpstr>DCT 2023</vt:lpstr>
      <vt:lpstr>PMF 2023</vt:lpstr>
      <vt:lpstr>PPMP</vt:lpstr>
      <vt:lpstr>Others</vt:lpstr>
      <vt:lpstr>Copy of DCT RCO Breakdown 2</vt:lpstr>
      <vt:lpstr>Copy of DCT RCO Breakdown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Jocy</dc:creator>
  <cp:lastModifiedBy>Admin</cp:lastModifiedBy>
  <cp:lastPrinted>2022-09-30T06:04:22Z</cp:lastPrinted>
  <dcterms:created xsi:type="dcterms:W3CDTF">2013-12-05T01:27:04Z</dcterms:created>
  <dcterms:modified xsi:type="dcterms:W3CDTF">2022-09-30T06:04:27Z</dcterms:modified>
</cp:coreProperties>
</file>