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成本會計\"/>
    </mc:Choice>
  </mc:AlternateContent>
  <xr:revisionPtr revIDLastSave="0" documentId="13_ncr:1_{11533C04-A8D8-4B38-A286-75274A5AF474}" xr6:coauthVersionLast="45" xr6:coauthVersionMax="45" xr10:uidLastSave="{00000000-0000-0000-0000-000000000000}"/>
  <bookViews>
    <workbookView xWindow="28680" yWindow="-120" windowWidth="29040" windowHeight="15840" tabRatio="688" activeTab="7" xr2:uid="{00000000-000D-0000-FFFF-FFFF00000000}"/>
  </bookViews>
  <sheets>
    <sheet name="輸入區" sheetId="2" r:id="rId1"/>
    <sheet name="生產預算" sheetId="4" r:id="rId2"/>
    <sheet name="銷售預算" sheetId="3" r:id="rId3"/>
    <sheet name="單位別直接材料預算" sheetId="13" r:id="rId4"/>
    <sheet name="採購預算" sheetId="12" r:id="rId5"/>
    <sheet name="生產用料成本預算" sheetId="11" r:id="rId6"/>
    <sheet name="人工預算" sheetId="6" r:id="rId7"/>
    <sheet name="製造費用" sheetId="7" r:id="rId8"/>
    <sheet name=" 期初及期末存貨 _x0009__x0009__x0009__x0009__x0009__x0009_" sheetId="8" r:id="rId9"/>
    <sheet name="銷貨成本預算" sheetId="9" r:id="rId10"/>
    <sheet name="銷管費用預算" sheetId="10" r:id="rId11"/>
    <sheet name="預計損益表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I5" i="10"/>
  <c r="I4" i="10"/>
  <c r="I11" i="9"/>
  <c r="I10" i="9"/>
  <c r="J7" i="8"/>
  <c r="J10" i="8"/>
  <c r="G4" i="4" l="1"/>
  <c r="I4" i="8"/>
  <c r="J4" i="8"/>
  <c r="H4" i="8"/>
  <c r="G4" i="8"/>
  <c r="H5" i="11" l="1"/>
  <c r="E5" i="13"/>
  <c r="E6" i="13"/>
  <c r="I21" i="2" l="1"/>
  <c r="I6" i="13" s="1"/>
  <c r="J21" i="2"/>
  <c r="K21" i="2"/>
  <c r="K6" i="13" s="1"/>
  <c r="L21" i="2"/>
  <c r="L6" i="13" s="1"/>
  <c r="M21" i="2"/>
  <c r="M6" i="13" s="1"/>
  <c r="N21" i="2"/>
  <c r="N6" i="13" s="1"/>
  <c r="H21" i="2"/>
  <c r="H6" i="13" s="1"/>
  <c r="G21" i="2"/>
  <c r="G6" i="13" s="1"/>
  <c r="F21" i="2"/>
  <c r="K4" i="8" s="1"/>
  <c r="G15" i="2"/>
  <c r="H15" i="2"/>
  <c r="F15" i="2"/>
  <c r="I8" i="13"/>
  <c r="J8" i="13"/>
  <c r="K8" i="13"/>
  <c r="L8" i="13"/>
  <c r="M8" i="13"/>
  <c r="N8" i="13"/>
  <c r="H8" i="13"/>
  <c r="G8" i="13"/>
  <c r="E8" i="13"/>
  <c r="F8" i="13"/>
  <c r="G7" i="13"/>
  <c r="H7" i="13"/>
  <c r="I7" i="13"/>
  <c r="J7" i="13"/>
  <c r="K7" i="13"/>
  <c r="L7" i="13"/>
  <c r="M7" i="13"/>
  <c r="N7" i="13"/>
  <c r="F7" i="13"/>
  <c r="J6" i="13"/>
  <c r="L8" i="8"/>
  <c r="L9" i="8" s="1"/>
  <c r="M8" i="8"/>
  <c r="M9" i="8" s="1"/>
  <c r="K8" i="8"/>
  <c r="K9" i="8" s="1"/>
  <c r="L5" i="8"/>
  <c r="L6" i="8" s="1"/>
  <c r="M5" i="8"/>
  <c r="M6" i="8" s="1"/>
  <c r="K5" i="8"/>
  <c r="K6" i="8" s="1"/>
  <c r="I8" i="8"/>
  <c r="J8" i="8"/>
  <c r="H8" i="8"/>
  <c r="I5" i="8"/>
  <c r="I6" i="8" s="1"/>
  <c r="J5" i="8"/>
  <c r="J6" i="8" s="1"/>
  <c r="H5" i="8"/>
  <c r="H6" i="8" s="1"/>
  <c r="H5" i="7"/>
  <c r="I5" i="7"/>
  <c r="J5" i="7"/>
  <c r="K5" i="7"/>
  <c r="L5" i="7"/>
  <c r="M5" i="7"/>
  <c r="N5" i="7"/>
  <c r="O5" i="7"/>
  <c r="P5" i="7"/>
  <c r="G5" i="7"/>
  <c r="G4" i="7"/>
  <c r="L4" i="8" l="1"/>
  <c r="F6" i="13"/>
  <c r="M4" i="8"/>
  <c r="L9" i="13"/>
  <c r="I9" i="13"/>
  <c r="F9" i="13"/>
  <c r="K7" i="8"/>
  <c r="K10" i="8"/>
  <c r="G7" i="6" l="1"/>
  <c r="H7" i="6"/>
  <c r="I7" i="6"/>
  <c r="J7" i="6"/>
  <c r="K7" i="6"/>
  <c r="L7" i="6"/>
  <c r="M7" i="6"/>
  <c r="N7" i="6"/>
  <c r="O7" i="6"/>
  <c r="F7" i="6"/>
  <c r="J6" i="6"/>
  <c r="K6" i="6"/>
  <c r="L6" i="6"/>
  <c r="M6" i="6"/>
  <c r="N6" i="6"/>
  <c r="O6" i="6"/>
  <c r="I6" i="6"/>
  <c r="H6" i="6"/>
  <c r="G6" i="6"/>
  <c r="F6" i="6"/>
  <c r="F4" i="6"/>
  <c r="I4" i="12"/>
  <c r="J4" i="12"/>
  <c r="K4" i="12"/>
  <c r="H4" i="12"/>
  <c r="K8" i="12"/>
  <c r="J8" i="12"/>
  <c r="I8" i="12"/>
  <c r="K6" i="12"/>
  <c r="J6" i="12"/>
  <c r="I6" i="12"/>
  <c r="H7" i="11"/>
  <c r="K8" i="11"/>
  <c r="J8" i="11"/>
  <c r="L8" i="11"/>
  <c r="M8" i="11"/>
  <c r="N8" i="11"/>
  <c r="O8" i="11"/>
  <c r="P8" i="11"/>
  <c r="Q8" i="11"/>
  <c r="I8" i="11"/>
  <c r="L6" i="11"/>
  <c r="M6" i="11"/>
  <c r="N6" i="11"/>
  <c r="O6" i="11"/>
  <c r="P6" i="11"/>
  <c r="Q6" i="11"/>
  <c r="K6" i="11"/>
  <c r="J6" i="11"/>
  <c r="I6" i="11"/>
  <c r="H6" i="11"/>
  <c r="I5" i="11"/>
  <c r="L5" i="11"/>
  <c r="O5" i="11"/>
  <c r="H5" i="3"/>
  <c r="L4" i="3"/>
  <c r="I4" i="3"/>
  <c r="H4" i="3"/>
  <c r="J5" i="10"/>
  <c r="J4" i="10"/>
  <c r="J8" i="4"/>
  <c r="I8" i="4"/>
  <c r="H8" i="4"/>
  <c r="J6" i="4"/>
  <c r="I6" i="4"/>
  <c r="H6" i="4"/>
  <c r="I5" i="3"/>
  <c r="H4" i="4" s="1"/>
  <c r="J5" i="3"/>
  <c r="I4" i="4" s="1"/>
  <c r="K5" i="3"/>
  <c r="J4" i="4" s="1"/>
  <c r="L5" i="3"/>
  <c r="M5" i="3"/>
  <c r="N5" i="3"/>
  <c r="I6" i="3"/>
  <c r="I7" i="3" s="1"/>
  <c r="J6" i="3"/>
  <c r="J7" i="3" s="1"/>
  <c r="K6" i="3"/>
  <c r="K7" i="3" s="1"/>
  <c r="L6" i="3"/>
  <c r="L7" i="3" s="1"/>
  <c r="M6" i="3"/>
  <c r="M7" i="3" s="1"/>
  <c r="N6" i="3"/>
  <c r="N7" i="3" s="1"/>
  <c r="I6" i="2"/>
  <c r="F20" i="2" s="1"/>
  <c r="G4" i="6" s="1"/>
  <c r="J6" i="2"/>
  <c r="I20" i="2" s="1"/>
  <c r="K6" i="2"/>
  <c r="L20" i="2" s="1"/>
  <c r="M4" i="6" s="1"/>
  <c r="F23" i="2"/>
  <c r="G23" i="2"/>
  <c r="H23" i="2"/>
  <c r="I23" i="2"/>
  <c r="J23" i="2"/>
  <c r="K23" i="2"/>
  <c r="L23" i="2"/>
  <c r="M23" i="2"/>
  <c r="N23" i="2"/>
  <c r="I26" i="2"/>
  <c r="I27" i="2" s="1"/>
  <c r="J26" i="2"/>
  <c r="J27" i="2" s="1"/>
  <c r="K26" i="2"/>
  <c r="K27" i="2" s="1"/>
  <c r="L26" i="2"/>
  <c r="L27" i="2" s="1"/>
  <c r="M26" i="2"/>
  <c r="M27" i="2" s="1"/>
  <c r="N26" i="2"/>
  <c r="N27" i="2" s="1"/>
  <c r="F27" i="2"/>
  <c r="G27" i="2"/>
  <c r="H27" i="2"/>
  <c r="F29" i="2"/>
  <c r="H6" i="7" s="1"/>
  <c r="G29" i="2"/>
  <c r="I6" i="7" s="1"/>
  <c r="H29" i="2"/>
  <c r="J6" i="7" s="1"/>
  <c r="I29" i="2"/>
  <c r="K6" i="7" s="1"/>
  <c r="J29" i="2"/>
  <c r="L6" i="7" s="1"/>
  <c r="K29" i="2"/>
  <c r="M6" i="7" s="1"/>
  <c r="L29" i="2"/>
  <c r="N6" i="7" s="1"/>
  <c r="M29" i="2"/>
  <c r="O6" i="7" s="1"/>
  <c r="N29" i="2"/>
  <c r="P6" i="7" s="1"/>
  <c r="H30" i="2" l="1"/>
  <c r="L30" i="2"/>
  <c r="M30" i="2"/>
  <c r="K30" i="2"/>
  <c r="I5" i="13"/>
  <c r="K4" i="7"/>
  <c r="J4" i="6"/>
  <c r="J30" i="2"/>
  <c r="N4" i="7"/>
  <c r="L5" i="13"/>
  <c r="H4" i="7"/>
  <c r="F5" i="13"/>
  <c r="F30" i="2"/>
  <c r="I30" i="2"/>
  <c r="N30" i="2"/>
  <c r="L31" i="2" s="1"/>
  <c r="J9" i="8" s="1"/>
  <c r="I5" i="4"/>
  <c r="I7" i="4" s="1"/>
  <c r="I9" i="4" s="1"/>
  <c r="J5" i="6" s="1"/>
  <c r="H5" i="4"/>
  <c r="H7" i="4" s="1"/>
  <c r="H9" i="4" s="1"/>
  <c r="G5" i="6" s="1"/>
  <c r="I8" i="6" s="1"/>
  <c r="I8" i="3"/>
  <c r="J6" i="10"/>
  <c r="I10" i="1" s="1"/>
  <c r="J5" i="4"/>
  <c r="J7" i="4" s="1"/>
  <c r="J9" i="4" s="1"/>
  <c r="L8" i="3"/>
  <c r="G30" i="2"/>
  <c r="I9" i="3" l="1"/>
  <c r="I31" i="2"/>
  <c r="I9" i="8" s="1"/>
  <c r="F31" i="2"/>
  <c r="H9" i="8" s="1"/>
  <c r="J7" i="11"/>
  <c r="I7" i="11"/>
  <c r="I9" i="11" s="1"/>
  <c r="I7" i="1"/>
  <c r="K7" i="11"/>
  <c r="M5" i="6"/>
  <c r="H8" i="6"/>
  <c r="I7" i="7" s="1"/>
  <c r="G8" i="6"/>
  <c r="G9" i="6" s="1"/>
  <c r="I9" i="6"/>
  <c r="J7" i="7"/>
  <c r="O7" i="11" l="1"/>
  <c r="O9" i="11" s="1"/>
  <c r="L7" i="11"/>
  <c r="L9" i="11" s="1"/>
  <c r="J9" i="11"/>
  <c r="M7" i="11"/>
  <c r="M9" i="11" s="1"/>
  <c r="P7" i="11"/>
  <c r="P9" i="11" s="1"/>
  <c r="H8" i="7"/>
  <c r="K9" i="11"/>
  <c r="I10" i="11" s="1"/>
  <c r="N7" i="11"/>
  <c r="N9" i="11" s="1"/>
  <c r="Q7" i="11"/>
  <c r="Q9" i="11" s="1"/>
  <c r="H9" i="6"/>
  <c r="G10" i="6" s="1"/>
  <c r="K8" i="6"/>
  <c r="L8" i="6"/>
  <c r="J8" i="6"/>
  <c r="N8" i="6"/>
  <c r="O8" i="6"/>
  <c r="M8" i="6"/>
  <c r="L10" i="11" l="1"/>
  <c r="J7" i="12" s="1"/>
  <c r="J9" i="12" s="1"/>
  <c r="J10" i="12" s="1"/>
  <c r="O10" i="11"/>
  <c r="K7" i="12" s="1"/>
  <c r="K9" i="12" s="1"/>
  <c r="K10" i="12" s="1"/>
  <c r="I7" i="12"/>
  <c r="I9" i="12" s="1"/>
  <c r="I10" i="12" s="1"/>
  <c r="I5" i="12"/>
  <c r="I11" i="11"/>
  <c r="N9" i="6"/>
  <c r="O7" i="7"/>
  <c r="L9" i="6"/>
  <c r="M7" i="7"/>
  <c r="O9" i="6"/>
  <c r="P7" i="7"/>
  <c r="M9" i="6"/>
  <c r="N7" i="7"/>
  <c r="J9" i="6"/>
  <c r="K7" i="7"/>
  <c r="K9" i="6"/>
  <c r="L7" i="7"/>
  <c r="L11" i="11" l="1"/>
  <c r="J5" i="12"/>
  <c r="O11" i="11"/>
  <c r="K5" i="12"/>
  <c r="I11" i="12"/>
  <c r="N8" i="7"/>
  <c r="M10" i="6"/>
  <c r="K8" i="7"/>
  <c r="J10" i="6"/>
  <c r="I12" i="11" l="1"/>
  <c r="I6" i="9" s="1"/>
  <c r="I7" i="9"/>
  <c r="G11" i="6"/>
  <c r="I8" i="9"/>
  <c r="H9" i="7"/>
  <c r="I9" i="9" l="1"/>
  <c r="I12" i="9" s="1"/>
  <c r="I8" i="1" s="1"/>
  <c r="I9" i="1" s="1"/>
  <c r="I11" i="1" s="1"/>
  <c r="I12" i="1" s="1"/>
  <c r="I13" i="1" s="1"/>
</calcChain>
</file>

<file path=xl/sharedStrings.xml><?xml version="1.0" encoding="utf-8"?>
<sst xmlns="http://schemas.openxmlformats.org/spreadsheetml/2006/main" count="113" uniqueCount="97">
  <si>
    <t>營業淨利</t>
    <phoneticPr fontId="3" type="noConversion"/>
  </si>
  <si>
    <t>銷管費用</t>
    <phoneticPr fontId="3" type="noConversion"/>
  </si>
  <si>
    <t>銷貨毛利</t>
    <phoneticPr fontId="3" type="noConversion"/>
  </si>
  <si>
    <t>銷貨成本</t>
    <phoneticPr fontId="3" type="noConversion"/>
  </si>
  <si>
    <t>銷貨收入</t>
    <phoneticPr fontId="3" type="noConversion"/>
  </si>
  <si>
    <t>預計損益表</t>
    <phoneticPr fontId="3" type="noConversion"/>
  </si>
  <si>
    <t>台北護理健康大學</t>
    <phoneticPr fontId="3" type="noConversion"/>
  </si>
  <si>
    <t>總銷管費用</t>
    <phoneticPr fontId="3" type="noConversion"/>
  </si>
  <si>
    <t>銷管費用預算</t>
    <phoneticPr fontId="3" type="noConversion"/>
  </si>
  <si>
    <t>銷貨成本預算</t>
    <phoneticPr fontId="3" type="noConversion"/>
  </si>
  <si>
    <t>總製造成本</t>
    <phoneticPr fontId="3" type="noConversion"/>
  </si>
  <si>
    <t>製造費用預算</t>
    <phoneticPr fontId="3" type="noConversion"/>
  </si>
  <si>
    <t>直接人工預算</t>
    <phoneticPr fontId="3" type="noConversion"/>
  </si>
  <si>
    <t>直接材料預算</t>
    <phoneticPr fontId="3" type="noConversion"/>
  </si>
  <si>
    <t>本年度</t>
    <phoneticPr fontId="3" type="noConversion"/>
  </si>
  <si>
    <t>銷貨成本預算表</t>
    <phoneticPr fontId="3" type="noConversion"/>
  </si>
  <si>
    <t>產品名稱</t>
    <phoneticPr fontId="3" type="noConversion"/>
  </si>
  <si>
    <t>製造費用預算金額</t>
    <phoneticPr fontId="3" type="noConversion"/>
  </si>
  <si>
    <t>每單位製造費用</t>
    <phoneticPr fontId="3" type="noConversion"/>
  </si>
  <si>
    <t>製造費用分攤</t>
    <phoneticPr fontId="3" type="noConversion"/>
  </si>
  <si>
    <t>各步驟人工預算金額</t>
    <phoneticPr fontId="3" type="noConversion"/>
  </si>
  <si>
    <t>各步驟需求工時</t>
    <phoneticPr fontId="3" type="noConversion"/>
  </si>
  <si>
    <t>預計生產量</t>
    <phoneticPr fontId="3" type="noConversion"/>
  </si>
  <si>
    <t>人工預算</t>
    <phoneticPr fontId="3" type="noConversion"/>
  </si>
  <si>
    <t>總需求量</t>
    <phoneticPr fontId="3" type="noConversion"/>
  </si>
  <si>
    <t>生產用量</t>
    <phoneticPr fontId="3" type="noConversion"/>
  </si>
  <si>
    <t>單位用量</t>
    <phoneticPr fontId="3" type="noConversion"/>
  </si>
  <si>
    <t>總計</t>
    <phoneticPr fontId="3" type="noConversion"/>
  </si>
  <si>
    <t>預計期初存貨</t>
    <phoneticPr fontId="3" type="noConversion"/>
  </si>
  <si>
    <t>預計的期末存貨</t>
    <phoneticPr fontId="3" type="noConversion"/>
  </si>
  <si>
    <t>預計銷售量</t>
    <phoneticPr fontId="3" type="noConversion"/>
  </si>
  <si>
    <t>生產預算</t>
    <phoneticPr fontId="3" type="noConversion"/>
  </si>
  <si>
    <t>各產品預計銷售額</t>
    <phoneticPr fontId="3" type="noConversion"/>
  </si>
  <si>
    <t>銷售預算</t>
    <phoneticPr fontId="3" type="noConversion"/>
  </si>
  <si>
    <t>小計</t>
    <phoneticPr fontId="3" type="noConversion"/>
  </si>
  <si>
    <t xml:space="preserve">  預計期初存貨</t>
    <phoneticPr fontId="3" type="noConversion"/>
  </si>
  <si>
    <t xml:space="preserve">  預計期末存貨</t>
    <phoneticPr fontId="3" type="noConversion"/>
  </si>
  <si>
    <t>完成</t>
    <phoneticPr fontId="3" type="noConversion"/>
  </si>
  <si>
    <t>裝配</t>
    <phoneticPr fontId="3" type="noConversion"/>
  </si>
  <si>
    <t>裁切</t>
    <phoneticPr fontId="3" type="noConversion"/>
  </si>
  <si>
    <t xml:space="preserve">  公司產品售價</t>
    <phoneticPr fontId="3" type="noConversion"/>
  </si>
  <si>
    <t xml:space="preserve">  銷售目標量</t>
    <phoneticPr fontId="3" type="noConversion"/>
  </si>
  <si>
    <t>塗料</t>
    <phoneticPr fontId="3" type="noConversion"/>
  </si>
  <si>
    <t>擴音喇叭</t>
    <phoneticPr fontId="3" type="noConversion"/>
  </si>
  <si>
    <t>木材</t>
    <phoneticPr fontId="3" type="noConversion"/>
  </si>
  <si>
    <t>西南區</t>
    <phoneticPr fontId="3" type="noConversion"/>
  </si>
  <si>
    <t>南區</t>
    <phoneticPr fontId="3" type="noConversion"/>
  </si>
  <si>
    <t>輸入區</t>
    <phoneticPr fontId="3" type="noConversion"/>
  </si>
  <si>
    <t>直接材料成本</t>
    <phoneticPr fontId="3" type="noConversion"/>
  </si>
  <si>
    <t>直接材料總成本</t>
    <phoneticPr fontId="3" type="noConversion"/>
  </si>
  <si>
    <t>採購預算</t>
    <phoneticPr fontId="3" type="noConversion"/>
  </si>
  <si>
    <t>各型號人工預算總計</t>
    <phoneticPr fontId="3" type="noConversion"/>
  </si>
  <si>
    <t>人工預算總計</t>
    <phoneticPr fontId="3" type="noConversion"/>
  </si>
  <si>
    <t>各型號製造費用總計</t>
    <phoneticPr fontId="3" type="noConversion"/>
  </si>
  <si>
    <t>製造費用總計</t>
    <phoneticPr fontId="3" type="noConversion"/>
  </si>
  <si>
    <t>期初及期末存貨</t>
    <phoneticPr fontId="3" type="noConversion"/>
  </si>
  <si>
    <t>期初存貨數量</t>
    <phoneticPr fontId="3" type="noConversion"/>
  </si>
  <si>
    <t>期末存貨數量</t>
    <phoneticPr fontId="3" type="noConversion"/>
  </si>
  <si>
    <t>期初存貨成本</t>
    <phoneticPr fontId="3" type="noConversion"/>
  </si>
  <si>
    <t>期末存貨成本</t>
    <phoneticPr fontId="3" type="noConversion"/>
  </si>
  <si>
    <t>期末存貨成本總計</t>
    <phoneticPr fontId="3" type="noConversion"/>
  </si>
  <si>
    <t>期初存貨成本總計</t>
    <phoneticPr fontId="3" type="noConversion"/>
  </si>
  <si>
    <t>生產用料成本預算</t>
    <phoneticPr fontId="3" type="noConversion"/>
  </si>
  <si>
    <t>單位別直接材料預算</t>
    <phoneticPr fontId="3" type="noConversion"/>
  </si>
  <si>
    <t>各產品單位材料成本</t>
    <phoneticPr fontId="3" type="noConversion"/>
  </si>
  <si>
    <t xml:space="preserve">  材料名稱</t>
    <phoneticPr fontId="3" type="noConversion"/>
  </si>
  <si>
    <t xml:space="preserve">  預計期末存量</t>
    <phoneticPr fontId="3" type="noConversion"/>
  </si>
  <si>
    <t xml:space="preserve">  期初存貨</t>
    <phoneticPr fontId="3" type="noConversion"/>
  </si>
  <si>
    <t xml:space="preserve">  預計單位成本</t>
    <phoneticPr fontId="3" type="noConversion"/>
  </si>
  <si>
    <t xml:space="preserve">  單位成本</t>
    <phoneticPr fontId="3" type="noConversion"/>
  </si>
  <si>
    <t xml:space="preserve">  單位用量</t>
    <phoneticPr fontId="3" type="noConversion"/>
  </si>
  <si>
    <t xml:space="preserve">  單位材料成本</t>
    <phoneticPr fontId="3" type="noConversion"/>
  </si>
  <si>
    <t xml:space="preserve">  人工種類</t>
    <phoneticPr fontId="3" type="noConversion"/>
  </si>
  <si>
    <t xml:space="preserve">  各步驟工時</t>
    <phoneticPr fontId="3" type="noConversion"/>
  </si>
  <si>
    <t xml:space="preserve">  工資率</t>
    <phoneticPr fontId="3" type="noConversion"/>
  </si>
  <si>
    <t xml:space="preserve">  各步驟單位人工成本</t>
    <phoneticPr fontId="3" type="noConversion"/>
  </si>
  <si>
    <t xml:space="preserve">  單位製造費用率</t>
    <phoneticPr fontId="3" type="noConversion"/>
  </si>
  <si>
    <t xml:space="preserve">  各步驟單位製造費用</t>
    <phoneticPr fontId="3" type="noConversion"/>
  </si>
  <si>
    <t xml:space="preserve">  小計</t>
    <phoneticPr fontId="3" type="noConversion"/>
  </si>
  <si>
    <t xml:space="preserve">  各型號單位生產成本總計</t>
    <phoneticPr fontId="3" type="noConversion"/>
  </si>
  <si>
    <t xml:space="preserve">  行銷費用</t>
    <phoneticPr fontId="3" type="noConversion"/>
  </si>
  <si>
    <t xml:space="preserve">  管理費用</t>
    <phoneticPr fontId="3" type="noConversion"/>
  </si>
  <si>
    <t xml:space="preserve">  所得稅率</t>
    <phoneticPr fontId="3" type="noConversion"/>
  </si>
  <si>
    <t xml:space="preserve">  區域</t>
    <phoneticPr fontId="3" type="noConversion"/>
  </si>
  <si>
    <r>
      <t>150</t>
    </r>
    <r>
      <rPr>
        <sz val="12"/>
        <color theme="1"/>
        <rFont val="微軟正黑體"/>
        <family val="2"/>
        <charset val="136"/>
      </rPr>
      <t>型</t>
    </r>
    <phoneticPr fontId="3" type="noConversion"/>
  </si>
  <si>
    <r>
      <t>100</t>
    </r>
    <r>
      <rPr>
        <sz val="12"/>
        <color theme="1"/>
        <rFont val="微軟正黑體"/>
        <family val="2"/>
        <charset val="136"/>
      </rPr>
      <t>型</t>
    </r>
    <phoneticPr fontId="3" type="noConversion"/>
  </si>
  <si>
    <r>
      <t>50</t>
    </r>
    <r>
      <rPr>
        <sz val="12"/>
        <color theme="1"/>
        <rFont val="微軟正黑體"/>
        <family val="2"/>
        <charset val="136"/>
      </rPr>
      <t>型</t>
    </r>
    <phoneticPr fontId="3" type="noConversion"/>
  </si>
  <si>
    <t xml:space="preserve">  生產用量</t>
    <phoneticPr fontId="3" type="noConversion"/>
  </si>
  <si>
    <t xml:space="preserve">  總需求量</t>
    <phoneticPr fontId="3" type="noConversion"/>
  </si>
  <si>
    <t xml:space="preserve">  預計期初存量</t>
    <phoneticPr fontId="3" type="noConversion"/>
  </si>
  <si>
    <t xml:space="preserve">  預計採購量</t>
    <phoneticPr fontId="3" type="noConversion"/>
  </si>
  <si>
    <t xml:space="preserve">  預計採購總額</t>
    <phoneticPr fontId="3" type="noConversion"/>
  </si>
  <si>
    <t xml:space="preserve">  預計採購額</t>
    <phoneticPr fontId="3" type="noConversion"/>
  </si>
  <si>
    <t xml:space="preserve">  所得稅</t>
    <phoneticPr fontId="3" type="noConversion"/>
  </si>
  <si>
    <t xml:space="preserve">  稅後淨利</t>
    <phoneticPr fontId="3" type="noConversion"/>
  </si>
  <si>
    <t>期初製成品預算</t>
    <phoneticPr fontId="3" type="noConversion"/>
  </si>
  <si>
    <t>期末製成品預算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</si>
</sst>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_-* #,##0.000_-;\-* #,##0.000_-;_-* &quot;-&quot;??_-;_-@_-"/>
    <numFmt numFmtId="178" formatCode="0.000"/>
  </numFmts>
  <fonts count="3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i/>
      <sz val="12"/>
      <color rgb="FF2E743A"/>
      <name val="Arial"/>
      <family val="2"/>
    </font>
    <font>
      <b/>
      <sz val="12"/>
      <color rgb="FF2E743A"/>
      <name val="微軟正黑體"/>
      <family val="2"/>
      <charset val="136"/>
    </font>
    <font>
      <sz val="12"/>
      <color theme="1"/>
      <name val="Arial"/>
      <family val="2"/>
    </font>
    <font>
      <sz val="16"/>
      <color theme="1"/>
      <name val="微軟正黑體"/>
      <family val="2"/>
      <charset val="136"/>
    </font>
    <font>
      <b/>
      <i/>
      <sz val="12"/>
      <color rgb="FF1293D4"/>
      <name val="Arial"/>
      <family val="2"/>
    </font>
    <font>
      <b/>
      <sz val="12"/>
      <color rgb="FF1293D4"/>
      <name val="微軟正黑體"/>
      <family val="2"/>
      <charset val="136"/>
    </font>
    <font>
      <b/>
      <i/>
      <sz val="12"/>
      <color theme="9" tint="-0.249977111117893"/>
      <name val="Arial"/>
      <family val="2"/>
    </font>
    <font>
      <b/>
      <sz val="12"/>
      <color theme="9" tint="-0.249977111117893"/>
      <name val="微軟正黑體"/>
      <family val="2"/>
      <charset val="136"/>
    </font>
    <font>
      <sz val="12"/>
      <color theme="1"/>
      <name val="細明體"/>
      <family val="3"/>
      <charset val="136"/>
    </font>
    <font>
      <b/>
      <i/>
      <sz val="12"/>
      <color theme="5" tint="-0.249977111117893"/>
      <name val="Arial"/>
      <family val="2"/>
    </font>
    <font>
      <b/>
      <sz val="12"/>
      <color theme="8" tint="-0.249977111117893"/>
      <name val="微軟正黑體"/>
      <family val="2"/>
      <charset val="136"/>
    </font>
    <font>
      <sz val="2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i/>
      <sz val="12"/>
      <color theme="8" tint="-0.249977111117893"/>
      <name val="Arial"/>
      <family val="2"/>
    </font>
    <font>
      <b/>
      <sz val="12"/>
      <color theme="5" tint="-0.499984740745262"/>
      <name val="微軟正黑體"/>
      <family val="2"/>
      <charset val="136"/>
    </font>
    <font>
      <b/>
      <i/>
      <sz val="12"/>
      <color theme="5" tint="-0.499984740745262"/>
      <name val="Arial"/>
      <family val="2"/>
    </font>
    <font>
      <b/>
      <i/>
      <sz val="12"/>
      <color theme="7" tint="-0.499984740745262"/>
      <name val="Arial"/>
      <family val="2"/>
    </font>
    <font>
      <b/>
      <sz val="12"/>
      <color theme="7" tint="-0.499984740745262"/>
      <name val="微軟正黑體"/>
      <family val="2"/>
      <charset val="136"/>
    </font>
    <font>
      <i/>
      <sz val="12"/>
      <color theme="1"/>
      <name val="Arial"/>
      <family val="2"/>
    </font>
    <font>
      <sz val="18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  <font>
      <b/>
      <i/>
      <sz val="12"/>
      <color theme="9" tint="-0.499984740745262"/>
      <name val="微軟正黑體"/>
      <family val="2"/>
      <charset val="136"/>
    </font>
    <font>
      <b/>
      <sz val="12"/>
      <color theme="9" tint="-0.499984740745262"/>
      <name val="微軟正黑體"/>
      <family val="2"/>
      <charset val="136"/>
    </font>
    <font>
      <b/>
      <sz val="12"/>
      <color rgb="FFEB6B6B"/>
      <name val="微軟正黑體"/>
      <family val="2"/>
      <charset val="136"/>
    </font>
    <font>
      <b/>
      <i/>
      <sz val="12"/>
      <color rgb="FFEB6B6B"/>
      <name val="Arial"/>
      <family val="2"/>
    </font>
    <font>
      <b/>
      <sz val="12"/>
      <color theme="4" tint="-0.499984740745262"/>
      <name val="微軟正黑體"/>
      <family val="2"/>
      <charset val="136"/>
    </font>
    <font>
      <b/>
      <i/>
      <sz val="12"/>
      <color theme="4" tint="-0.499984740745262"/>
      <name val="Arial"/>
      <family val="2"/>
    </font>
    <font>
      <b/>
      <sz val="12"/>
      <color theme="1"/>
      <name val="新細明體"/>
      <family val="2"/>
      <charset val="136"/>
      <scheme val="minor"/>
    </font>
    <font>
      <b/>
      <sz val="12"/>
      <color theme="3" tint="-0.499984740745262"/>
      <name val="微軟正黑體"/>
      <family val="2"/>
      <charset val="136"/>
    </font>
    <font>
      <b/>
      <i/>
      <sz val="12"/>
      <color theme="3" tint="-0.499984740745262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1DDF7"/>
        <bgColor indexed="64"/>
      </patternFill>
    </fill>
    <fill>
      <patternFill patternType="solid">
        <fgColor rgb="FFDFD2F2"/>
        <bgColor indexed="64"/>
      </patternFill>
    </fill>
    <fill>
      <patternFill patternType="solid">
        <fgColor rgb="FFF8B2B2"/>
        <bgColor indexed="64"/>
      </patternFill>
    </fill>
    <fill>
      <patternFill patternType="solid">
        <fgColor rgb="FFFDD7D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4" tint="0.59999389629810485"/>
      </top>
      <bottom/>
      <diagonal/>
    </border>
    <border>
      <left/>
      <right/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4" tint="0.59999389629810485"/>
      </right>
      <top/>
      <bottom/>
      <diagonal/>
    </border>
    <border>
      <left/>
      <right style="medium">
        <color theme="5" tint="0.39997558519241921"/>
      </right>
      <top/>
      <bottom/>
      <diagonal/>
    </border>
    <border>
      <left/>
      <right/>
      <top/>
      <bottom style="medium">
        <color theme="5" tint="0.39997558519241921"/>
      </bottom>
      <diagonal/>
    </border>
    <border>
      <left style="medium">
        <color theme="5" tint="0.39997558519241921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5" tint="0.39997558519241921"/>
      </right>
      <top/>
      <bottom/>
      <diagonal/>
    </border>
    <border>
      <left style="medium">
        <color theme="5" tint="0.39997558519241921"/>
      </left>
      <right style="medium">
        <color theme="0"/>
      </right>
      <top/>
      <bottom style="medium">
        <color theme="5" tint="0.39997558519241921"/>
      </bottom>
      <diagonal/>
    </border>
    <border>
      <left style="medium">
        <color theme="0"/>
      </left>
      <right style="medium">
        <color theme="0"/>
      </right>
      <top/>
      <bottom style="medium">
        <color theme="5" tint="0.39997558519241921"/>
      </bottom>
      <diagonal/>
    </border>
    <border>
      <left style="medium">
        <color theme="0"/>
      </left>
      <right style="medium">
        <color theme="5" tint="0.39997558519241921"/>
      </right>
      <top/>
      <bottom style="medium">
        <color theme="5" tint="0.39997558519241921"/>
      </bottom>
      <diagonal/>
    </border>
    <border>
      <left/>
      <right style="medium">
        <color theme="7" tint="0.39997558519241921"/>
      </right>
      <top/>
      <bottom/>
      <diagonal/>
    </border>
    <border>
      <left/>
      <right/>
      <top/>
      <bottom style="medium">
        <color theme="7" tint="0.39997558519241921"/>
      </bottom>
      <diagonal/>
    </border>
    <border>
      <left/>
      <right style="medium">
        <color theme="7" tint="0.39997558519241921"/>
      </right>
      <top/>
      <bottom style="medium">
        <color theme="7" tint="0.39997558519241921"/>
      </bottom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0"/>
      </left>
      <right style="medium">
        <color theme="4" tint="0.39997558519241921"/>
      </right>
      <top/>
      <bottom/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8" tint="-0.249977111117893"/>
      </right>
      <top/>
      <bottom/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0"/>
      </left>
      <right style="medium">
        <color theme="8" tint="-0.249977111117893"/>
      </right>
      <top/>
      <bottom/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7" tint="0.39997558519241921"/>
      </left>
      <right style="medium">
        <color theme="0"/>
      </right>
      <top/>
      <bottom/>
      <diagonal/>
    </border>
    <border>
      <left style="medium">
        <color theme="7" tint="0.39997558519241921"/>
      </left>
      <right style="medium">
        <color theme="0"/>
      </right>
      <top/>
      <bottom style="medium">
        <color theme="7" tint="0.39997558519241921"/>
      </bottom>
      <diagonal/>
    </border>
    <border>
      <left style="medium">
        <color theme="0"/>
      </left>
      <right style="medium">
        <color theme="7" tint="0.39997558519241921"/>
      </right>
      <top/>
      <bottom/>
      <diagonal/>
    </border>
    <border>
      <left/>
      <right style="medium">
        <color theme="9" tint="0.39997558519241921"/>
      </right>
      <top/>
      <bottom/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9" tint="0.39997558519241921"/>
      </right>
      <top/>
      <bottom/>
      <diagonal/>
    </border>
    <border>
      <left style="medium">
        <color theme="0"/>
      </left>
      <right/>
      <top/>
      <bottom style="medium">
        <color theme="9" tint="0.39997558519241921"/>
      </bottom>
      <diagonal/>
    </border>
    <border>
      <left/>
      <right style="medium">
        <color rgb="FFFCC4F8"/>
      </right>
      <top/>
      <bottom/>
      <diagonal/>
    </border>
    <border>
      <left/>
      <right/>
      <top/>
      <bottom style="medium">
        <color rgb="FFFCC4F8"/>
      </bottom>
      <diagonal/>
    </border>
    <border>
      <left/>
      <right style="medium">
        <color rgb="FFFCC4F8"/>
      </right>
      <top/>
      <bottom style="medium">
        <color rgb="FFFCC4F8"/>
      </bottom>
      <diagonal/>
    </border>
    <border>
      <left style="medium">
        <color rgb="FFFCC4F8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FCC4F8"/>
      </right>
      <top/>
      <bottom/>
      <diagonal/>
    </border>
    <border>
      <left style="medium">
        <color rgb="FFFCC4F8"/>
      </left>
      <right style="medium">
        <color theme="0"/>
      </right>
      <top/>
      <bottom style="medium">
        <color rgb="FFFCC4F8"/>
      </bottom>
      <diagonal/>
    </border>
    <border>
      <left/>
      <right style="medium">
        <color rgb="FFD89499"/>
      </right>
      <top/>
      <bottom/>
      <diagonal/>
    </border>
    <border>
      <left/>
      <right/>
      <top/>
      <bottom style="medium">
        <color rgb="FFD89499"/>
      </bottom>
      <diagonal/>
    </border>
    <border>
      <left/>
      <right style="medium">
        <color rgb="FFD89499"/>
      </right>
      <top/>
      <bottom style="medium">
        <color rgb="FFD89499"/>
      </bottom>
      <diagonal/>
    </border>
    <border>
      <left style="medium">
        <color rgb="FFD89499"/>
      </left>
      <right style="medium">
        <color theme="0"/>
      </right>
      <top/>
      <bottom/>
      <diagonal/>
    </border>
    <border>
      <left style="medium">
        <color rgb="FFD89499"/>
      </left>
      <right style="medium">
        <color theme="0"/>
      </right>
      <top/>
      <bottom style="medium">
        <color rgb="FFD89499"/>
      </bottom>
      <diagonal/>
    </border>
    <border>
      <left style="medium">
        <color theme="0"/>
      </left>
      <right style="medium">
        <color rgb="FFD89499"/>
      </right>
      <top/>
      <bottom/>
      <diagonal/>
    </border>
    <border>
      <left/>
      <right style="medium">
        <color theme="3" tint="0.39997558519241921"/>
      </right>
      <top/>
      <bottom/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0"/>
      </right>
      <top/>
      <bottom/>
      <diagonal/>
    </border>
    <border>
      <left style="medium">
        <color theme="3" tint="0.39997558519241921"/>
      </left>
      <right style="medium">
        <color theme="0"/>
      </right>
      <top/>
      <bottom style="medium">
        <color theme="3" tint="0.39997558519241921"/>
      </bottom>
      <diagonal/>
    </border>
    <border>
      <left style="medium">
        <color theme="0"/>
      </left>
      <right style="medium">
        <color theme="3" tint="0.39997558519241921"/>
      </right>
      <top/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</borders>
  <cellStyleXfs count="1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2" fillId="0" borderId="0" xfId="0" applyFont="1">
      <alignment vertical="center"/>
    </xf>
    <xf numFmtId="43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176" fontId="4" fillId="0" borderId="0" xfId="8" applyNumberFormat="1" applyFont="1" applyFill="1" applyBorder="1" applyAlignment="1">
      <alignment vertical="center"/>
    </xf>
    <xf numFmtId="176" fontId="5" fillId="0" borderId="0" xfId="8" applyNumberFormat="1" applyFont="1" applyFill="1" applyBorder="1">
      <alignment vertical="center"/>
    </xf>
    <xf numFmtId="176" fontId="6" fillId="0" borderId="0" xfId="1" applyNumberFormat="1" applyFont="1" applyFill="1" applyBorder="1" applyAlignment="1">
      <alignment vertical="center"/>
    </xf>
    <xf numFmtId="176" fontId="2" fillId="0" borderId="0" xfId="1" applyNumberFormat="1" applyFont="1" applyFill="1" applyBorder="1">
      <alignment vertical="center"/>
    </xf>
    <xf numFmtId="176" fontId="6" fillId="0" borderId="0" xfId="8" applyNumberFormat="1" applyFont="1" applyFill="1" applyBorder="1" applyAlignment="1">
      <alignment vertical="center"/>
    </xf>
    <xf numFmtId="176" fontId="2" fillId="0" borderId="0" xfId="8" applyNumberFormat="1" applyFont="1" applyFill="1" applyBorder="1">
      <alignment vertical="center"/>
    </xf>
    <xf numFmtId="176" fontId="2" fillId="0" borderId="0" xfId="1" applyNumberFormat="1" applyFont="1" applyFill="1" applyBorder="1" applyAlignment="1">
      <alignment vertical="center"/>
    </xf>
    <xf numFmtId="176" fontId="8" fillId="0" borderId="0" xfId="8" applyNumberFormat="1" applyFont="1" applyFill="1" applyBorder="1" applyAlignment="1">
      <alignment vertical="center"/>
    </xf>
    <xf numFmtId="176" fontId="10" fillId="0" borderId="0" xfId="8" applyNumberFormat="1" applyFont="1" applyFill="1" applyBorder="1" applyAlignment="1">
      <alignment vertical="center"/>
    </xf>
    <xf numFmtId="176" fontId="2" fillId="0" borderId="0" xfId="8" applyNumberFormat="1" applyFont="1" applyFill="1" applyBorder="1" applyAlignment="1">
      <alignment vertical="center"/>
    </xf>
    <xf numFmtId="176" fontId="7" fillId="0" borderId="0" xfId="8" applyNumberFormat="1" applyFont="1" applyFill="1" applyBorder="1" applyAlignment="1">
      <alignment vertical="center"/>
    </xf>
    <xf numFmtId="176" fontId="6" fillId="0" borderId="0" xfId="1" applyNumberFormat="1" applyFont="1" applyFill="1" applyBorder="1">
      <alignment vertical="center"/>
    </xf>
    <xf numFmtId="177" fontId="6" fillId="0" borderId="0" xfId="1" applyNumberFormat="1" applyFont="1" applyFill="1" applyBorder="1" applyAlignment="1">
      <alignment horizontal="center" vertical="center"/>
    </xf>
    <xf numFmtId="176" fontId="6" fillId="0" borderId="0" xfId="8" applyNumberFormat="1" applyFont="1" applyFill="1" applyBorder="1">
      <alignment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2" fillId="0" borderId="0" xfId="1" applyNumberFormat="1" applyFont="1" applyFill="1" applyBorder="1" applyAlignment="1">
      <alignment horizontal="center" vertical="center"/>
    </xf>
    <xf numFmtId="176" fontId="13" fillId="0" borderId="0" xfId="1" applyNumberFormat="1" applyFont="1" applyFill="1" applyBorder="1">
      <alignment vertical="center"/>
    </xf>
    <xf numFmtId="176" fontId="6" fillId="0" borderId="0" xfId="2" applyNumberFormat="1" applyFont="1" applyFill="1" applyBorder="1">
      <alignment vertical="center"/>
    </xf>
    <xf numFmtId="176" fontId="12" fillId="0" borderId="0" xfId="2" applyNumberFormat="1" applyFont="1" applyFill="1" applyBorder="1" applyAlignment="1">
      <alignment horizontal="center" vertical="center"/>
    </xf>
    <xf numFmtId="176" fontId="2" fillId="0" borderId="0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4" applyFont="1" applyFill="1" applyBorder="1">
      <alignment vertical="center"/>
    </xf>
    <xf numFmtId="0" fontId="2" fillId="0" borderId="0" xfId="4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>
      <alignment vertical="center"/>
    </xf>
    <xf numFmtId="176" fontId="7" fillId="0" borderId="0" xfId="3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4" applyFont="1" applyFill="1" applyBorder="1" applyAlignment="1">
      <alignment horizontal="left" vertical="center"/>
    </xf>
    <xf numFmtId="176" fontId="2" fillId="0" borderId="0" xfId="4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6" fillId="0" borderId="0" xfId="2" applyNumberFormat="1" applyFont="1" applyFill="1" applyBorder="1" applyAlignment="1">
      <alignment horizontal="right" vertical="center"/>
    </xf>
    <xf numFmtId="176" fontId="2" fillId="0" borderId="0" xfId="2" applyNumberFormat="1" applyFont="1" applyFill="1" applyBorder="1" applyAlignment="1">
      <alignment horizontal="left" vertical="center"/>
    </xf>
    <xf numFmtId="176" fontId="2" fillId="0" borderId="0" xfId="8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2" fillId="0" borderId="6" xfId="4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0" fillId="0" borderId="6" xfId="0" applyBorder="1">
      <alignment vertical="center"/>
    </xf>
    <xf numFmtId="0" fontId="2" fillId="0" borderId="4" xfId="0" applyFont="1" applyBorder="1">
      <alignment vertical="center"/>
    </xf>
    <xf numFmtId="0" fontId="0" fillId="0" borderId="4" xfId="0" applyBorder="1">
      <alignment vertical="center"/>
    </xf>
    <xf numFmtId="0" fontId="2" fillId="10" borderId="0" xfId="4" applyFont="1" applyFill="1" applyBorder="1" applyAlignment="1">
      <alignment horizontal="left" vertical="center"/>
    </xf>
    <xf numFmtId="176" fontId="2" fillId="10" borderId="0" xfId="1" applyNumberFormat="1" applyFont="1" applyFill="1" applyBorder="1">
      <alignment vertical="center"/>
    </xf>
    <xf numFmtId="0" fontId="2" fillId="10" borderId="0" xfId="4" applyFont="1" applyFill="1" applyBorder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>
      <alignment vertical="center"/>
    </xf>
    <xf numFmtId="176" fontId="14" fillId="10" borderId="0" xfId="1" applyNumberFormat="1" applyFont="1" applyFill="1" applyBorder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14" fillId="10" borderId="0" xfId="4" applyFont="1" applyFill="1" applyBorder="1" applyAlignment="1">
      <alignment horizontal="left" vertical="center"/>
    </xf>
    <xf numFmtId="176" fontId="2" fillId="10" borderId="7" xfId="4" applyNumberFormat="1" applyFont="1" applyFill="1" applyBorder="1" applyAlignment="1">
      <alignment horizontal="left" vertical="center"/>
    </xf>
    <xf numFmtId="176" fontId="2" fillId="10" borderId="7" xfId="1" applyNumberFormat="1" applyFont="1" applyFill="1" applyBorder="1">
      <alignment vertical="center"/>
    </xf>
    <xf numFmtId="176" fontId="2" fillId="10" borderId="8" xfId="1" applyNumberFormat="1" applyFont="1" applyFill="1" applyBorder="1">
      <alignment vertical="center"/>
    </xf>
    <xf numFmtId="0" fontId="2" fillId="10" borderId="8" xfId="4" applyFont="1" applyFill="1" applyBorder="1" applyAlignment="1">
      <alignment horizontal="center" vertical="center"/>
    </xf>
    <xf numFmtId="0" fontId="2" fillId="10" borderId="9" xfId="4" applyFont="1" applyFill="1" applyBorder="1" applyAlignment="1">
      <alignment horizontal="center" vertical="center"/>
    </xf>
    <xf numFmtId="176" fontId="2" fillId="10" borderId="9" xfId="1" applyNumberFormat="1" applyFont="1" applyFill="1" applyBorder="1">
      <alignment vertical="center"/>
    </xf>
    <xf numFmtId="0" fontId="2" fillId="10" borderId="9" xfId="0" applyFont="1" applyFill="1" applyBorder="1">
      <alignment vertical="center"/>
    </xf>
    <xf numFmtId="0" fontId="2" fillId="10" borderId="8" xfId="0" applyFont="1" applyFill="1" applyBorder="1">
      <alignment vertical="center"/>
    </xf>
    <xf numFmtId="0" fontId="2" fillId="10" borderId="7" xfId="0" applyFont="1" applyFill="1" applyBorder="1" applyAlignment="1">
      <alignment horizontal="left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6" xfId="0" applyFont="1" applyBorder="1">
      <alignment vertical="center"/>
    </xf>
    <xf numFmtId="0" fontId="2" fillId="10" borderId="6" xfId="0" applyFont="1" applyFill="1" applyBorder="1">
      <alignment vertical="center"/>
    </xf>
    <xf numFmtId="0" fontId="2" fillId="10" borderId="7" xfId="0" applyFont="1" applyFill="1" applyBorder="1">
      <alignment vertical="center"/>
    </xf>
    <xf numFmtId="0" fontId="2" fillId="10" borderId="10" xfId="0" applyFont="1" applyFill="1" applyBorder="1">
      <alignment vertical="center"/>
    </xf>
    <xf numFmtId="0" fontId="2" fillId="10" borderId="0" xfId="0" applyFont="1" applyFill="1" applyBorder="1">
      <alignment vertical="center"/>
    </xf>
    <xf numFmtId="9" fontId="2" fillId="0" borderId="4" xfId="0" applyNumberFormat="1" applyFont="1" applyBorder="1">
      <alignment vertical="center"/>
    </xf>
    <xf numFmtId="0" fontId="2" fillId="0" borderId="5" xfId="0" applyFont="1" applyBorder="1">
      <alignment vertical="center"/>
    </xf>
    <xf numFmtId="176" fontId="6" fillId="10" borderId="8" xfId="4" applyNumberFormat="1" applyFont="1" applyFill="1" applyBorder="1" applyAlignment="1">
      <alignment horizontal="center" vertical="center"/>
    </xf>
    <xf numFmtId="176" fontId="6" fillId="10" borderId="0" xfId="4" applyNumberFormat="1" applyFont="1" applyFill="1" applyBorder="1" applyAlignment="1">
      <alignment horizontal="center" vertical="center"/>
    </xf>
    <xf numFmtId="176" fontId="6" fillId="10" borderId="9" xfId="4" applyNumberFormat="1" applyFont="1" applyFill="1" applyBorder="1" applyAlignment="1">
      <alignment horizontal="center" vertical="center"/>
    </xf>
    <xf numFmtId="176" fontId="6" fillId="10" borderId="8" xfId="1" applyNumberFormat="1" applyFont="1" applyFill="1" applyBorder="1">
      <alignment vertical="center"/>
    </xf>
    <xf numFmtId="176" fontId="6" fillId="10" borderId="7" xfId="1" applyNumberFormat="1" applyFont="1" applyFill="1" applyBorder="1">
      <alignment vertical="center"/>
    </xf>
    <xf numFmtId="0" fontId="6" fillId="0" borderId="0" xfId="4" applyFont="1" applyFill="1" applyBorder="1">
      <alignment vertical="center"/>
    </xf>
    <xf numFmtId="176" fontId="6" fillId="10" borderId="0" xfId="1" applyNumberFormat="1" applyFont="1" applyFill="1" applyBorder="1">
      <alignment vertical="center"/>
    </xf>
    <xf numFmtId="176" fontId="6" fillId="10" borderId="9" xfId="1" applyNumberFormat="1" applyFont="1" applyFill="1" applyBorder="1">
      <alignment vertical="center"/>
    </xf>
    <xf numFmtId="0" fontId="6" fillId="10" borderId="8" xfId="0" applyFont="1" applyFill="1" applyBorder="1" applyAlignment="1">
      <alignment horizontal="right" vertical="center"/>
    </xf>
    <xf numFmtId="0" fontId="6" fillId="10" borderId="0" xfId="0" applyFont="1" applyFill="1" applyAlignment="1">
      <alignment horizontal="right" vertical="center"/>
    </xf>
    <xf numFmtId="0" fontId="6" fillId="10" borderId="9" xfId="0" applyFont="1" applyFill="1" applyBorder="1" applyAlignment="1">
      <alignment horizontal="right" vertical="center"/>
    </xf>
    <xf numFmtId="0" fontId="6" fillId="10" borderId="10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8" fontId="6" fillId="0" borderId="6" xfId="0" applyNumberFormat="1" applyFont="1" applyBorder="1" applyAlignment="1">
      <alignment horizontal="right" vertical="center"/>
    </xf>
    <xf numFmtId="0" fontId="6" fillId="10" borderId="9" xfId="4" applyFont="1" applyFill="1" applyBorder="1" applyAlignment="1">
      <alignment horizontal="right" vertical="center"/>
    </xf>
    <xf numFmtId="0" fontId="6" fillId="10" borderId="10" xfId="4" applyFont="1" applyFill="1" applyBorder="1" applyAlignment="1">
      <alignment horizontal="right" vertical="center"/>
    </xf>
    <xf numFmtId="0" fontId="6" fillId="10" borderId="7" xfId="0" applyFont="1" applyFill="1" applyBorder="1" applyAlignment="1">
      <alignment horizontal="right" vertical="center"/>
    </xf>
    <xf numFmtId="1" fontId="6" fillId="10" borderId="7" xfId="0" applyNumberFormat="1" applyFont="1" applyFill="1" applyBorder="1" applyAlignment="1">
      <alignment horizontal="right" vertical="center"/>
    </xf>
    <xf numFmtId="0" fontId="17" fillId="10" borderId="9" xfId="4" applyFont="1" applyFill="1" applyBorder="1" applyAlignment="1">
      <alignment horizontal="right" vertical="center"/>
    </xf>
    <xf numFmtId="0" fontId="17" fillId="10" borderId="8" xfId="4" applyFont="1" applyFill="1" applyBorder="1" applyAlignment="1">
      <alignment horizontal="right" vertical="center"/>
    </xf>
    <xf numFmtId="0" fontId="17" fillId="10" borderId="0" xfId="4" applyFont="1" applyFill="1" applyBorder="1" applyAlignment="1">
      <alignment horizontal="right" vertical="center"/>
    </xf>
    <xf numFmtId="0" fontId="17" fillId="10" borderId="10" xfId="4" applyFont="1" applyFill="1" applyBorder="1" applyAlignment="1">
      <alignment horizontal="right" vertical="center"/>
    </xf>
    <xf numFmtId="176" fontId="7" fillId="0" borderId="11" xfId="3" applyNumberFormat="1" applyFont="1" applyFill="1" applyBorder="1" applyAlignment="1">
      <alignment vertical="center"/>
    </xf>
    <xf numFmtId="176" fontId="6" fillId="0" borderId="11" xfId="2" applyNumberFormat="1" applyFont="1" applyFill="1" applyBorder="1" applyAlignment="1">
      <alignment horizontal="center" vertical="center"/>
    </xf>
    <xf numFmtId="176" fontId="6" fillId="0" borderId="11" xfId="1" applyNumberFormat="1" applyFont="1" applyFill="1" applyBorder="1">
      <alignment vertical="center"/>
    </xf>
    <xf numFmtId="176" fontId="6" fillId="0" borderId="11" xfId="2" applyNumberFormat="1" applyFont="1" applyFill="1" applyBorder="1">
      <alignment vertical="center"/>
    </xf>
    <xf numFmtId="176" fontId="13" fillId="0" borderId="11" xfId="1" applyNumberFormat="1" applyFont="1" applyFill="1" applyBorder="1">
      <alignment vertical="center"/>
    </xf>
    <xf numFmtId="176" fontId="2" fillId="0" borderId="11" xfId="1" applyNumberFormat="1" applyFont="1" applyFill="1" applyBorder="1">
      <alignment vertical="center"/>
    </xf>
    <xf numFmtId="176" fontId="6" fillId="0" borderId="11" xfId="2" applyNumberFormat="1" applyFont="1" applyFill="1" applyBorder="1" applyAlignment="1">
      <alignment horizontal="right" vertical="center"/>
    </xf>
    <xf numFmtId="176" fontId="7" fillId="0" borderId="12" xfId="3" applyNumberFormat="1" applyFont="1" applyFill="1" applyBorder="1" applyAlignment="1">
      <alignment vertical="center"/>
    </xf>
    <xf numFmtId="0" fontId="0" fillId="0" borderId="12" xfId="0" applyBorder="1">
      <alignment vertical="center"/>
    </xf>
    <xf numFmtId="176" fontId="2" fillId="0" borderId="0" xfId="2" applyNumberFormat="1" applyFont="1" applyFill="1" applyBorder="1" applyAlignment="1">
      <alignment horizontal="center" vertical="center"/>
    </xf>
    <xf numFmtId="176" fontId="2" fillId="0" borderId="11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" fillId="0" borderId="18" xfId="0" applyFont="1" applyBorder="1">
      <alignment vertical="center"/>
    </xf>
    <xf numFmtId="176" fontId="6" fillId="0" borderId="18" xfId="1" applyNumberFormat="1" applyFont="1" applyFill="1" applyBorder="1">
      <alignment vertical="center"/>
    </xf>
    <xf numFmtId="0" fontId="1" fillId="0" borderId="19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0" fontId="2" fillId="10" borderId="24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right" vertical="center"/>
    </xf>
    <xf numFmtId="0" fontId="6" fillId="10" borderId="26" xfId="0" applyFont="1" applyFill="1" applyBorder="1" applyAlignment="1">
      <alignment horizontal="right" vertical="center"/>
    </xf>
    <xf numFmtId="0" fontId="0" fillId="0" borderId="25" xfId="0" applyBorder="1">
      <alignment vertical="center"/>
    </xf>
    <xf numFmtId="176" fontId="2" fillId="13" borderId="0" xfId="5" applyNumberFormat="1" applyFont="1" applyFill="1" applyBorder="1" applyAlignment="1">
      <alignment horizontal="center" vertical="center"/>
    </xf>
    <xf numFmtId="176" fontId="2" fillId="13" borderId="0" xfId="5" applyNumberFormat="1" applyFont="1" applyFill="1" applyBorder="1">
      <alignment vertical="center"/>
    </xf>
    <xf numFmtId="176" fontId="6" fillId="13" borderId="0" xfId="5" applyNumberFormat="1" applyFont="1" applyFill="1" applyBorder="1">
      <alignment vertical="center"/>
    </xf>
    <xf numFmtId="176" fontId="2" fillId="13" borderId="28" xfId="5" applyNumberFormat="1" applyFont="1" applyFill="1" applyBorder="1" applyAlignment="1">
      <alignment vertical="center"/>
    </xf>
    <xf numFmtId="176" fontId="2" fillId="13" borderId="9" xfId="5" applyNumberFormat="1" applyFont="1" applyFill="1" applyBorder="1" applyAlignment="1">
      <alignment horizontal="center" vertical="center"/>
    </xf>
    <xf numFmtId="176" fontId="6" fillId="13" borderId="9" xfId="5" applyNumberFormat="1" applyFont="1" applyFill="1" applyBorder="1">
      <alignment vertical="center"/>
    </xf>
    <xf numFmtId="176" fontId="21" fillId="13" borderId="29" xfId="5" applyNumberFormat="1" applyFont="1" applyFill="1" applyBorder="1">
      <alignment vertical="center"/>
    </xf>
    <xf numFmtId="176" fontId="2" fillId="13" borderId="8" xfId="5" applyNumberFormat="1" applyFont="1" applyFill="1" applyBorder="1" applyAlignment="1">
      <alignment horizontal="center" vertical="center"/>
    </xf>
    <xf numFmtId="176" fontId="6" fillId="13" borderId="8" xfId="5" applyNumberFormat="1" applyFont="1" applyFill="1" applyBorder="1">
      <alignment vertical="center"/>
    </xf>
    <xf numFmtId="176" fontId="6" fillId="13" borderId="30" xfId="5" applyNumberFormat="1" applyFont="1" applyFill="1" applyBorder="1">
      <alignment vertical="center"/>
    </xf>
    <xf numFmtId="176" fontId="2" fillId="13" borderId="30" xfId="5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17" borderId="0" xfId="0" applyFont="1" applyFill="1">
      <alignment vertical="center"/>
    </xf>
    <xf numFmtId="176" fontId="2" fillId="17" borderId="0" xfId="1" applyNumberFormat="1" applyFont="1" applyFill="1" applyAlignment="1">
      <alignment horizontal="right" vertical="center"/>
    </xf>
    <xf numFmtId="176" fontId="2" fillId="0" borderId="0" xfId="1" applyNumberFormat="1" applyFont="1" applyAlignment="1">
      <alignment horizontal="right" vertical="center"/>
    </xf>
    <xf numFmtId="176" fontId="2" fillId="0" borderId="31" xfId="1" applyNumberFormat="1" applyFont="1" applyBorder="1" applyAlignment="1">
      <alignment horizontal="right" vertical="center"/>
    </xf>
    <xf numFmtId="0" fontId="2" fillId="17" borderId="0" xfId="0" applyFont="1" applyFill="1" applyAlignment="1">
      <alignment horizontal="left" vertical="center"/>
    </xf>
    <xf numFmtId="0" fontId="26" fillId="17" borderId="32" xfId="0" applyFont="1" applyFill="1" applyBorder="1" applyAlignment="1">
      <alignment horizontal="left" vertical="center"/>
    </xf>
    <xf numFmtId="0" fontId="2" fillId="17" borderId="34" xfId="0" applyFont="1" applyFill="1" applyBorder="1">
      <alignment vertical="center"/>
    </xf>
    <xf numFmtId="176" fontId="2" fillId="17" borderId="8" xfId="1" applyNumberFormat="1" applyFont="1" applyFill="1" applyBorder="1" applyAlignment="1">
      <alignment horizontal="right" vertical="center"/>
    </xf>
    <xf numFmtId="176" fontId="2" fillId="17" borderId="35" xfId="1" applyNumberFormat="1" applyFont="1" applyFill="1" applyBorder="1" applyAlignment="1">
      <alignment horizontal="right" vertical="center"/>
    </xf>
    <xf numFmtId="0" fontId="2" fillId="17" borderId="34" xfId="0" applyFont="1" applyFill="1" applyBorder="1" applyAlignment="1">
      <alignment horizontal="left" vertical="center"/>
    </xf>
    <xf numFmtId="176" fontId="2" fillId="18" borderId="13" xfId="1" applyNumberFormat="1" applyFont="1" applyFill="1" applyBorder="1" applyAlignment="1">
      <alignment horizontal="left" vertical="center"/>
    </xf>
    <xf numFmtId="176" fontId="6" fillId="18" borderId="0" xfId="1" applyNumberFormat="1" applyFont="1" applyFill="1" applyBorder="1" applyAlignment="1">
      <alignment horizontal="right" vertical="center"/>
    </xf>
    <xf numFmtId="176" fontId="6" fillId="18" borderId="9" xfId="1" applyNumberFormat="1" applyFont="1" applyFill="1" applyBorder="1" applyAlignment="1">
      <alignment horizontal="right" vertical="center"/>
    </xf>
    <xf numFmtId="176" fontId="6" fillId="18" borderId="14" xfId="1" applyNumberFormat="1" applyFont="1" applyFill="1" applyBorder="1" applyAlignment="1">
      <alignment horizontal="right" vertical="center"/>
    </xf>
    <xf numFmtId="176" fontId="2" fillId="18" borderId="0" xfId="1" applyNumberFormat="1" applyFont="1" applyFill="1" applyBorder="1" applyAlignment="1">
      <alignment horizontal="left" vertical="center"/>
    </xf>
    <xf numFmtId="176" fontId="6" fillId="18" borderId="8" xfId="1" applyNumberFormat="1" applyFont="1" applyFill="1" applyBorder="1" applyAlignment="1">
      <alignment horizontal="right" vertical="center"/>
    </xf>
    <xf numFmtId="176" fontId="18" fillId="18" borderId="15" xfId="1" applyNumberFormat="1" applyFont="1" applyFill="1" applyBorder="1" applyAlignment="1">
      <alignment horizontal="left" vertical="center"/>
    </xf>
    <xf numFmtId="176" fontId="19" fillId="18" borderId="16" xfId="1" applyNumberFormat="1" applyFont="1" applyFill="1" applyBorder="1" applyAlignment="1">
      <alignment horizontal="right" vertical="center"/>
    </xf>
    <xf numFmtId="176" fontId="19" fillId="18" borderId="12" xfId="1" applyNumberFormat="1" applyFont="1" applyFill="1" applyBorder="1" applyAlignment="1">
      <alignment horizontal="right" vertical="center"/>
    </xf>
    <xf numFmtId="176" fontId="19" fillId="18" borderId="17" xfId="1" applyNumberFormat="1" applyFont="1" applyFill="1" applyBorder="1" applyAlignment="1">
      <alignment horizontal="right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19" borderId="40" xfId="0" applyFont="1" applyFill="1" applyBorder="1" applyAlignment="1">
      <alignment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0" fontId="2" fillId="19" borderId="0" xfId="0" applyFont="1" applyFill="1" applyAlignment="1">
      <alignment vertical="center"/>
    </xf>
    <xf numFmtId="176" fontId="6" fillId="0" borderId="0" xfId="1" applyNumberFormat="1" applyFont="1" applyAlignment="1">
      <alignment horizontal="right" vertical="center"/>
    </xf>
    <xf numFmtId="176" fontId="6" fillId="0" borderId="37" xfId="1" applyNumberFormat="1" applyFont="1" applyBorder="1" applyAlignment="1">
      <alignment horizontal="right" vertical="center"/>
    </xf>
    <xf numFmtId="176" fontId="6" fillId="19" borderId="8" xfId="1" applyNumberFormat="1" applyFont="1" applyFill="1" applyBorder="1" applyAlignment="1">
      <alignment horizontal="right" vertical="center"/>
    </xf>
    <xf numFmtId="176" fontId="6" fillId="19" borderId="0" xfId="1" applyNumberFormat="1" applyFont="1" applyFill="1" applyAlignment="1">
      <alignment horizontal="right" vertical="center"/>
    </xf>
    <xf numFmtId="176" fontId="6" fillId="19" borderId="41" xfId="1" applyNumberFormat="1" applyFont="1" applyFill="1" applyBorder="1" applyAlignment="1">
      <alignment horizontal="right" vertical="center"/>
    </xf>
    <xf numFmtId="0" fontId="0" fillId="0" borderId="43" xfId="0" applyBorder="1">
      <alignment vertical="center"/>
    </xf>
    <xf numFmtId="0" fontId="2" fillId="0" borderId="43" xfId="0" applyFont="1" applyBorder="1" applyAlignment="1">
      <alignment horizontal="center" vertical="center"/>
    </xf>
    <xf numFmtId="0" fontId="0" fillId="0" borderId="44" xfId="0" applyBorder="1">
      <alignment vertical="center"/>
    </xf>
    <xf numFmtId="176" fontId="2" fillId="22" borderId="0" xfId="1" applyNumberFormat="1" applyFont="1" applyFill="1" applyBorder="1" applyAlignment="1">
      <alignment horizontal="left" vertical="center"/>
    </xf>
    <xf numFmtId="0" fontId="2" fillId="22" borderId="0" xfId="0" applyFont="1" applyFill="1" applyAlignment="1">
      <alignment horizontal="left" vertical="center"/>
    </xf>
    <xf numFmtId="176" fontId="2" fillId="22" borderId="46" xfId="1" applyNumberFormat="1" applyFont="1" applyFill="1" applyBorder="1" applyAlignment="1">
      <alignment horizontal="left" vertical="center"/>
    </xf>
    <xf numFmtId="176" fontId="27" fillId="22" borderId="47" xfId="8" applyNumberFormat="1" applyFont="1" applyFill="1" applyBorder="1" applyAlignment="1">
      <alignment horizontal="left" vertical="center"/>
    </xf>
    <xf numFmtId="0" fontId="6" fillId="22" borderId="9" xfId="0" applyFont="1" applyFill="1" applyBorder="1">
      <alignment vertical="center"/>
    </xf>
    <xf numFmtId="0" fontId="6" fillId="22" borderId="8" xfId="0" applyFont="1" applyFill="1" applyBorder="1">
      <alignment vertical="center"/>
    </xf>
    <xf numFmtId="0" fontId="6" fillId="22" borderId="0" xfId="0" applyFont="1" applyFill="1">
      <alignment vertical="center"/>
    </xf>
    <xf numFmtId="0" fontId="6" fillId="22" borderId="48" xfId="0" applyFont="1" applyFill="1" applyBorder="1">
      <alignment vertical="center"/>
    </xf>
    <xf numFmtId="176" fontId="6" fillId="0" borderId="43" xfId="8" applyNumberFormat="1" applyFont="1" applyFill="1" applyBorder="1">
      <alignment vertical="center"/>
    </xf>
    <xf numFmtId="176" fontId="6" fillId="22" borderId="9" xfId="1" applyNumberFormat="1" applyFont="1" applyFill="1" applyBorder="1">
      <alignment vertical="center"/>
    </xf>
    <xf numFmtId="176" fontId="6" fillId="22" borderId="48" xfId="1" applyNumberFormat="1" applyFont="1" applyFill="1" applyBorder="1">
      <alignment vertical="center"/>
    </xf>
    <xf numFmtId="176" fontId="2" fillId="23" borderId="0" xfId="1" applyNumberFormat="1" applyFont="1" applyFill="1" applyBorder="1" applyAlignment="1">
      <alignment horizontal="center" vertical="center"/>
    </xf>
    <xf numFmtId="176" fontId="6" fillId="23" borderId="0" xfId="1" applyNumberFormat="1" applyFont="1" applyFill="1" applyBorder="1">
      <alignment vertical="center"/>
    </xf>
    <xf numFmtId="0" fontId="0" fillId="0" borderId="49" xfId="0" applyBorder="1">
      <alignment vertical="center"/>
    </xf>
    <xf numFmtId="177" fontId="6" fillId="0" borderId="49" xfId="1" applyNumberFormat="1" applyFont="1" applyFill="1" applyBorder="1" applyAlignment="1">
      <alignment horizontal="center" vertical="center"/>
    </xf>
    <xf numFmtId="0" fontId="0" fillId="0" borderId="50" xfId="0" applyBorder="1">
      <alignment vertical="center"/>
    </xf>
    <xf numFmtId="176" fontId="2" fillId="23" borderId="52" xfId="1" applyNumberFormat="1" applyFont="1" applyFill="1" applyBorder="1" applyAlignment="1">
      <alignment vertical="center"/>
    </xf>
    <xf numFmtId="176" fontId="2" fillId="23" borderId="9" xfId="1" applyNumberFormat="1" applyFont="1" applyFill="1" applyBorder="1" applyAlignment="1">
      <alignment horizontal="center" vertical="center"/>
    </xf>
    <xf numFmtId="176" fontId="2" fillId="23" borderId="52" xfId="1" applyNumberFormat="1" applyFont="1" applyFill="1" applyBorder="1">
      <alignment vertical="center"/>
    </xf>
    <xf numFmtId="176" fontId="6" fillId="23" borderId="9" xfId="1" applyNumberFormat="1" applyFont="1" applyFill="1" applyBorder="1">
      <alignment vertical="center"/>
    </xf>
    <xf numFmtId="176" fontId="29" fillId="23" borderId="53" xfId="1" applyNumberFormat="1" applyFont="1" applyFill="1" applyBorder="1">
      <alignment vertical="center"/>
    </xf>
    <xf numFmtId="176" fontId="2" fillId="23" borderId="8" xfId="1" applyNumberFormat="1" applyFont="1" applyFill="1" applyBorder="1" applyAlignment="1">
      <alignment horizontal="center" vertical="center"/>
    </xf>
    <xf numFmtId="176" fontId="6" fillId="23" borderId="8" xfId="1" applyNumberFormat="1" applyFont="1" applyFill="1" applyBorder="1">
      <alignment vertical="center"/>
    </xf>
    <xf numFmtId="176" fontId="2" fillId="23" borderId="54" xfId="1" applyNumberFormat="1" applyFont="1" applyFill="1" applyBorder="1" applyAlignment="1">
      <alignment horizontal="center" vertical="center"/>
    </xf>
    <xf numFmtId="176" fontId="6" fillId="23" borderId="54" xfId="1" applyNumberFormat="1" applyFont="1" applyFill="1" applyBorder="1">
      <alignment vertical="center"/>
    </xf>
    <xf numFmtId="0" fontId="0" fillId="0" borderId="18" xfId="0" applyBorder="1">
      <alignment vertical="center"/>
    </xf>
    <xf numFmtId="176" fontId="6" fillId="0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2" fillId="13" borderId="0" xfId="1" applyNumberFormat="1" applyFont="1" applyFill="1" applyBorder="1">
      <alignment vertical="center"/>
    </xf>
    <xf numFmtId="176" fontId="6" fillId="13" borderId="18" xfId="1" applyNumberFormat="1" applyFont="1" applyFill="1" applyBorder="1" applyAlignment="1">
      <alignment horizontal="center" vertical="center"/>
    </xf>
    <xf numFmtId="176" fontId="16" fillId="13" borderId="0" xfId="1" applyNumberFormat="1" applyFont="1" applyFill="1" applyBorder="1">
      <alignment vertical="center"/>
    </xf>
    <xf numFmtId="176" fontId="6" fillId="13" borderId="0" xfId="1" applyNumberFormat="1" applyFont="1" applyFill="1" applyBorder="1">
      <alignment vertical="center"/>
    </xf>
    <xf numFmtId="176" fontId="2" fillId="0" borderId="18" xfId="1" applyNumberFormat="1" applyFont="1" applyFill="1" applyBorder="1" applyAlignment="1">
      <alignment horizontal="center" vertical="center"/>
    </xf>
    <xf numFmtId="176" fontId="21" fillId="0" borderId="19" xfId="1" applyNumberFormat="1" applyFont="1" applyFill="1" applyBorder="1">
      <alignment vertical="center"/>
    </xf>
    <xf numFmtId="176" fontId="6" fillId="13" borderId="9" xfId="1" applyNumberFormat="1" applyFont="1" applyFill="1" applyBorder="1" applyAlignment="1">
      <alignment horizontal="center" vertical="center"/>
    </xf>
    <xf numFmtId="176" fontId="6" fillId="13" borderId="8" xfId="1" applyNumberFormat="1" applyFont="1" applyFill="1" applyBorder="1" applyAlignment="1">
      <alignment horizontal="center" vertical="center"/>
    </xf>
    <xf numFmtId="176" fontId="6" fillId="13" borderId="8" xfId="1" applyNumberFormat="1" applyFont="1" applyFill="1" applyBorder="1">
      <alignment vertical="center"/>
    </xf>
    <xf numFmtId="176" fontId="6" fillId="13" borderId="30" xfId="1" applyNumberFormat="1" applyFont="1" applyFill="1" applyBorder="1">
      <alignment vertical="center"/>
    </xf>
    <xf numFmtId="176" fontId="11" fillId="0" borderId="55" xfId="8" applyNumberFormat="1" applyFont="1" applyFill="1" applyBorder="1">
      <alignment vertical="center"/>
    </xf>
    <xf numFmtId="176" fontId="6" fillId="0" borderId="31" xfId="8" applyNumberFormat="1" applyFont="1" applyFill="1" applyBorder="1" applyAlignment="1">
      <alignment vertical="center"/>
    </xf>
    <xf numFmtId="176" fontId="10" fillId="0" borderId="33" xfId="8" applyNumberFormat="1" applyFont="1" applyFill="1" applyBorder="1" applyAlignment="1">
      <alignment vertical="center"/>
    </xf>
    <xf numFmtId="176" fontId="2" fillId="17" borderId="0" xfId="1" applyNumberFormat="1" applyFont="1" applyFill="1" applyBorder="1">
      <alignment vertical="center"/>
    </xf>
    <xf numFmtId="176" fontId="6" fillId="17" borderId="35" xfId="1" applyNumberFormat="1" applyFont="1" applyFill="1" applyBorder="1" applyAlignment="1">
      <alignment vertical="center"/>
    </xf>
    <xf numFmtId="176" fontId="9" fillId="0" borderId="56" xfId="8" applyNumberFormat="1" applyFont="1" applyFill="1" applyBorder="1">
      <alignment vertical="center"/>
    </xf>
    <xf numFmtId="176" fontId="6" fillId="0" borderId="21" xfId="8" applyNumberFormat="1" applyFont="1" applyFill="1" applyBorder="1" applyAlignment="1">
      <alignment vertical="center"/>
    </xf>
    <xf numFmtId="176" fontId="8" fillId="0" borderId="23" xfId="8" applyNumberFormat="1" applyFont="1" applyFill="1" applyBorder="1" applyAlignment="1">
      <alignment vertical="center"/>
    </xf>
    <xf numFmtId="176" fontId="6" fillId="10" borderId="22" xfId="8" applyNumberFormat="1" applyFont="1" applyFill="1" applyBorder="1" applyAlignment="1">
      <alignment vertical="center"/>
    </xf>
    <xf numFmtId="176" fontId="2" fillId="0" borderId="31" xfId="1" applyNumberFormat="1" applyFont="1" applyFill="1" applyBorder="1" applyAlignment="1">
      <alignment horizontal="left" vertical="center"/>
    </xf>
    <xf numFmtId="176" fontId="4" fillId="0" borderId="31" xfId="8" applyNumberFormat="1" applyFont="1" applyFill="1" applyBorder="1" applyAlignment="1">
      <alignment vertical="center"/>
    </xf>
    <xf numFmtId="0" fontId="2" fillId="0" borderId="32" xfId="0" applyFont="1" applyBorder="1">
      <alignment vertical="center"/>
    </xf>
    <xf numFmtId="43" fontId="6" fillId="17" borderId="35" xfId="0" applyNumberFormat="1" applyFont="1" applyFill="1" applyBorder="1">
      <alignment vertical="center"/>
    </xf>
    <xf numFmtId="176" fontId="2" fillId="0" borderId="0" xfId="1" applyNumberFormat="1" applyFont="1" applyFill="1" applyBorder="1" applyAlignment="1">
      <alignment horizontal="center" vertical="center"/>
    </xf>
    <xf numFmtId="0" fontId="32" fillId="0" borderId="25" xfId="0" applyFont="1" applyBorder="1" applyAlignment="1">
      <alignment horizontal="left" vertical="center"/>
    </xf>
    <xf numFmtId="0" fontId="31" fillId="0" borderId="37" xfId="0" applyFont="1" applyBorder="1" applyAlignment="1">
      <alignment horizontal="center" vertical="center"/>
    </xf>
    <xf numFmtId="0" fontId="16" fillId="19" borderId="42" xfId="0" applyFont="1" applyFill="1" applyBorder="1" applyAlignment="1">
      <alignment vertical="center"/>
    </xf>
    <xf numFmtId="0" fontId="11" fillId="0" borderId="55" xfId="0" applyFont="1" applyBorder="1">
      <alignment vertical="center"/>
    </xf>
    <xf numFmtId="176" fontId="10" fillId="0" borderId="3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176" fontId="2" fillId="10" borderId="0" xfId="1" applyNumberFormat="1" applyFont="1" applyFill="1" applyBorder="1" applyAlignment="1">
      <alignment horizontal="center" vertical="center"/>
    </xf>
    <xf numFmtId="176" fontId="2" fillId="10" borderId="6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23" fillId="12" borderId="0" xfId="3" applyNumberFormat="1" applyFont="1" applyFill="1" applyBorder="1" applyAlignment="1">
      <alignment horizontal="center" vertical="center"/>
    </xf>
    <xf numFmtId="176" fontId="23" fillId="12" borderId="11" xfId="3" applyNumberFormat="1" applyFont="1" applyFill="1" applyBorder="1" applyAlignment="1">
      <alignment horizontal="center" vertical="center"/>
    </xf>
    <xf numFmtId="176" fontId="20" fillId="13" borderId="19" xfId="0" applyNumberFormat="1" applyFont="1" applyFill="1" applyBorder="1" applyAlignment="1">
      <alignment horizontal="center" vertical="center"/>
    </xf>
    <xf numFmtId="176" fontId="20" fillId="13" borderId="20" xfId="0" applyNumberFormat="1" applyFont="1" applyFill="1" applyBorder="1" applyAlignment="1">
      <alignment horizontal="center" vertical="center"/>
    </xf>
    <xf numFmtId="176" fontId="24" fillId="14" borderId="0" xfId="6" applyNumberFormat="1" applyFont="1" applyFill="1" applyBorder="1" applyAlignment="1">
      <alignment horizontal="center" vertical="center"/>
    </xf>
    <xf numFmtId="176" fontId="24" fillId="14" borderId="18" xfId="6" applyNumberFormat="1" applyFont="1" applyFill="1" applyBorder="1" applyAlignment="1">
      <alignment horizontal="center" vertical="center"/>
    </xf>
    <xf numFmtId="176" fontId="2" fillId="0" borderId="0" xfId="1" applyNumberFormat="1" applyFont="1" applyFill="1" applyBorder="1" applyAlignment="1">
      <alignment horizontal="center" vertical="center"/>
    </xf>
    <xf numFmtId="176" fontId="2" fillId="0" borderId="18" xfId="1" applyNumberFormat="1" applyFont="1" applyFill="1" applyBorder="1" applyAlignment="1">
      <alignment horizontal="center" vertical="center"/>
    </xf>
    <xf numFmtId="176" fontId="22" fillId="15" borderId="0" xfId="1" applyNumberFormat="1" applyFont="1" applyFill="1" applyBorder="1" applyAlignment="1">
      <alignment horizontal="right" vertical="center"/>
    </xf>
    <xf numFmtId="176" fontId="22" fillId="0" borderId="0" xfId="1" applyNumberFormat="1" applyFont="1" applyFill="1" applyBorder="1" applyAlignment="1">
      <alignment horizontal="left" vertical="center"/>
    </xf>
    <xf numFmtId="176" fontId="22" fillId="0" borderId="18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3" fillId="11" borderId="0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33" fillId="0" borderId="25" xfId="0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33" fillId="0" borderId="27" xfId="0" applyFont="1" applyBorder="1" applyAlignment="1">
      <alignment horizontal="right" vertical="center"/>
    </xf>
    <xf numFmtId="0" fontId="7" fillId="16" borderId="0" xfId="0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 vertical="center"/>
    </xf>
    <xf numFmtId="176" fontId="25" fillId="17" borderId="36" xfId="1" applyNumberFormat="1" applyFont="1" applyFill="1" applyBorder="1" applyAlignment="1">
      <alignment horizontal="right" vertical="center"/>
    </xf>
    <xf numFmtId="176" fontId="25" fillId="17" borderId="32" xfId="1" applyNumberFormat="1" applyFont="1" applyFill="1" applyBorder="1" applyAlignment="1">
      <alignment horizontal="right" vertical="center"/>
    </xf>
    <xf numFmtId="176" fontId="25" fillId="17" borderId="33" xfId="1" applyNumberFormat="1" applyFont="1" applyFill="1" applyBorder="1" applyAlignment="1">
      <alignment horizontal="right" vertical="center"/>
    </xf>
    <xf numFmtId="0" fontId="2" fillId="0" borderId="37" xfId="0" applyFont="1" applyBorder="1" applyAlignment="1">
      <alignment horizontal="center" vertical="center"/>
    </xf>
    <xf numFmtId="176" fontId="34" fillId="19" borderId="38" xfId="1" applyNumberFormat="1" applyFont="1" applyFill="1" applyBorder="1" applyAlignment="1">
      <alignment horizontal="right" vertical="center"/>
    </xf>
    <xf numFmtId="176" fontId="34" fillId="19" borderId="39" xfId="1" applyNumberFormat="1" applyFont="1" applyFill="1" applyBorder="1" applyAlignment="1">
      <alignment horizontal="right" vertical="center"/>
    </xf>
    <xf numFmtId="176" fontId="7" fillId="20" borderId="0" xfId="7" applyNumberFormat="1" applyFont="1" applyFill="1" applyBorder="1" applyAlignment="1">
      <alignment horizontal="center" vertical="center"/>
    </xf>
    <xf numFmtId="176" fontId="7" fillId="20" borderId="37" xfId="7" applyNumberFormat="1" applyFont="1" applyFill="1" applyBorder="1" applyAlignment="1">
      <alignment horizontal="center" vertical="center"/>
    </xf>
    <xf numFmtId="176" fontId="6" fillId="19" borderId="9" xfId="1" applyNumberFormat="1" applyFont="1" applyFill="1" applyBorder="1" applyAlignment="1">
      <alignment horizontal="right" vertical="center"/>
    </xf>
    <xf numFmtId="176" fontId="6" fillId="19" borderId="0" xfId="1" applyNumberFormat="1" applyFont="1" applyFill="1" applyBorder="1" applyAlignment="1">
      <alignment horizontal="right" vertical="center"/>
    </xf>
    <xf numFmtId="176" fontId="6" fillId="19" borderId="7" xfId="1" applyNumberFormat="1" applyFont="1" applyFill="1" applyBorder="1" applyAlignment="1">
      <alignment horizontal="right" vertical="center"/>
    </xf>
    <xf numFmtId="176" fontId="6" fillId="19" borderId="37" xfId="1" applyNumberFormat="1" applyFont="1" applyFill="1" applyBorder="1" applyAlignment="1">
      <alignment horizontal="right" vertical="center"/>
    </xf>
    <xf numFmtId="176" fontId="6" fillId="0" borderId="0" xfId="1" applyNumberFormat="1" applyFont="1" applyBorder="1" applyAlignment="1">
      <alignment horizontal="right" vertical="center"/>
    </xf>
    <xf numFmtId="176" fontId="6" fillId="0" borderId="37" xfId="1" applyNumberFormat="1" applyFont="1" applyBorder="1" applyAlignment="1">
      <alignment horizontal="right" vertical="center"/>
    </xf>
    <xf numFmtId="176" fontId="7" fillId="21" borderId="0" xfId="9" applyNumberFormat="1" applyFont="1" applyFill="1" applyBorder="1" applyAlignment="1">
      <alignment horizontal="center" vertical="center"/>
    </xf>
    <xf numFmtId="176" fontId="7" fillId="21" borderId="43" xfId="9" applyNumberFormat="1" applyFont="1" applyFill="1" applyBorder="1" applyAlignment="1">
      <alignment horizontal="center" vertical="center"/>
    </xf>
    <xf numFmtId="176" fontId="28" fillId="22" borderId="44" xfId="0" applyNumberFormat="1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45" xfId="0" applyFont="1" applyFill="1" applyBorder="1" applyAlignment="1">
      <alignment horizontal="center" vertical="center"/>
    </xf>
    <xf numFmtId="176" fontId="22" fillId="0" borderId="0" xfId="8" applyNumberFormat="1" applyFont="1" applyFill="1" applyBorder="1" applyAlignment="1">
      <alignment horizontal="center" vertical="center"/>
    </xf>
    <xf numFmtId="176" fontId="22" fillId="0" borderId="43" xfId="8" applyNumberFormat="1" applyFont="1" applyFill="1" applyBorder="1" applyAlignment="1">
      <alignment horizontal="center" vertical="center"/>
    </xf>
    <xf numFmtId="176" fontId="2" fillId="0" borderId="0" xfId="8" applyNumberFormat="1" applyFont="1" applyFill="1" applyBorder="1" applyAlignment="1">
      <alignment horizontal="center" vertical="center"/>
    </xf>
    <xf numFmtId="176" fontId="2" fillId="0" borderId="43" xfId="8" applyNumberFormat="1" applyFont="1" applyFill="1" applyBorder="1" applyAlignment="1">
      <alignment horizontal="center" vertical="center"/>
    </xf>
    <xf numFmtId="176" fontId="6" fillId="22" borderId="0" xfId="1" applyNumberFormat="1" applyFont="1" applyFill="1" applyBorder="1" applyAlignment="1">
      <alignment horizontal="center" vertical="center"/>
    </xf>
    <xf numFmtId="176" fontId="6" fillId="22" borderId="9" xfId="1" applyNumberFormat="1" applyFont="1" applyFill="1" applyBorder="1" applyAlignment="1">
      <alignment horizontal="center" vertical="center"/>
    </xf>
    <xf numFmtId="176" fontId="6" fillId="22" borderId="43" xfId="1" applyNumberFormat="1" applyFont="1" applyFill="1" applyBorder="1" applyAlignment="1">
      <alignment horizontal="center" vertical="center"/>
    </xf>
    <xf numFmtId="176" fontId="30" fillId="23" borderId="50" xfId="0" applyNumberFormat="1" applyFont="1" applyFill="1" applyBorder="1" applyAlignment="1">
      <alignment horizontal="center" vertical="center"/>
    </xf>
    <xf numFmtId="0" fontId="30" fillId="23" borderId="50" xfId="0" applyFont="1" applyFill="1" applyBorder="1" applyAlignment="1">
      <alignment horizontal="center" vertical="center"/>
    </xf>
    <xf numFmtId="0" fontId="30" fillId="23" borderId="51" xfId="0" applyFont="1" applyFill="1" applyBorder="1" applyAlignment="1">
      <alignment horizontal="center" vertical="center"/>
    </xf>
    <xf numFmtId="176" fontId="2" fillId="0" borderId="49" xfId="1" applyNumberFormat="1" applyFont="1" applyFill="1" applyBorder="1" applyAlignment="1">
      <alignment horizontal="center" vertical="center"/>
    </xf>
    <xf numFmtId="176" fontId="7" fillId="24" borderId="0" xfId="1" applyNumberFormat="1" applyFont="1" applyFill="1" applyBorder="1" applyAlignment="1">
      <alignment horizontal="center" vertical="center"/>
    </xf>
    <xf numFmtId="176" fontId="7" fillId="24" borderId="49" xfId="1" applyNumberFormat="1" applyFont="1" applyFill="1" applyBorder="1" applyAlignment="1">
      <alignment horizontal="center" vertical="center"/>
    </xf>
    <xf numFmtId="176" fontId="22" fillId="0" borderId="0" xfId="1" applyNumberFormat="1" applyFont="1" applyFill="1" applyBorder="1" applyAlignment="1">
      <alignment horizontal="center" vertical="center"/>
    </xf>
    <xf numFmtId="176" fontId="22" fillId="0" borderId="0" xfId="0" applyNumberFormat="1" applyFont="1" applyBorder="1" applyAlignment="1">
      <alignment horizontal="center" vertical="center"/>
    </xf>
    <xf numFmtId="176" fontId="22" fillId="0" borderId="49" xfId="0" applyNumberFormat="1" applyFont="1" applyBorder="1" applyAlignment="1">
      <alignment horizontal="center" vertical="center"/>
    </xf>
    <xf numFmtId="176" fontId="7" fillId="14" borderId="0" xfId="1" applyNumberFormat="1" applyFont="1" applyFill="1" applyBorder="1" applyAlignment="1">
      <alignment horizontal="center" vertical="center"/>
    </xf>
    <xf numFmtId="176" fontId="7" fillId="14" borderId="18" xfId="1" applyNumberFormat="1" applyFont="1" applyFill="1" applyBorder="1" applyAlignment="1">
      <alignment horizontal="center" vertical="center"/>
    </xf>
    <xf numFmtId="176" fontId="20" fillId="0" borderId="19" xfId="1" applyNumberFormat="1" applyFont="1" applyFill="1" applyBorder="1" applyAlignment="1">
      <alignment horizontal="center" vertical="center"/>
    </xf>
    <xf numFmtId="176" fontId="20" fillId="0" borderId="20" xfId="1" applyNumberFormat="1" applyFont="1" applyFill="1" applyBorder="1" applyAlignment="1">
      <alignment horizontal="center" vertical="center"/>
    </xf>
    <xf numFmtId="176" fontId="7" fillId="16" borderId="0" xfId="8" applyNumberFormat="1" applyFont="1" applyFill="1" applyBorder="1" applyAlignment="1">
      <alignment horizontal="center" vertical="center"/>
    </xf>
    <xf numFmtId="176" fontId="7" fillId="16" borderId="31" xfId="8" applyNumberFormat="1" applyFont="1" applyFill="1" applyBorder="1" applyAlignment="1">
      <alignment horizontal="center" vertical="center"/>
    </xf>
    <xf numFmtId="176" fontId="2" fillId="0" borderId="31" xfId="1" applyNumberFormat="1" applyFont="1" applyFill="1" applyBorder="1" applyAlignment="1">
      <alignment horizontal="center" vertical="center"/>
    </xf>
    <xf numFmtId="176" fontId="2" fillId="17" borderId="0" xfId="8" applyNumberFormat="1" applyFont="1" applyFill="1" applyBorder="1" applyAlignment="1">
      <alignment horizontal="center" vertical="center"/>
    </xf>
    <xf numFmtId="176" fontId="2" fillId="17" borderId="31" xfId="8" applyNumberFormat="1" applyFont="1" applyFill="1" applyBorder="1" applyAlignment="1">
      <alignment horizontal="center" vertical="center"/>
    </xf>
    <xf numFmtId="176" fontId="23" fillId="11" borderId="0" xfId="8" applyNumberFormat="1" applyFont="1" applyFill="1" applyBorder="1" applyAlignment="1">
      <alignment horizontal="center" vertical="center"/>
    </xf>
    <xf numFmtId="176" fontId="23" fillId="11" borderId="21" xfId="8" applyNumberFormat="1" applyFont="1" applyFill="1" applyBorder="1" applyAlignment="1">
      <alignment horizontal="center" vertical="center"/>
    </xf>
    <xf numFmtId="176" fontId="20" fillId="0" borderId="19" xfId="1" applyNumberFormat="1" applyFont="1" applyFill="1" applyBorder="1" applyAlignment="1">
      <alignment vertical="center"/>
    </xf>
    <xf numFmtId="176" fontId="6" fillId="13" borderId="9" xfId="1" applyNumberFormat="1" applyFont="1" applyFill="1" applyBorder="1" applyAlignment="1">
      <alignment vertical="center"/>
    </xf>
    <xf numFmtId="176" fontId="6" fillId="13" borderId="0" xfId="1" applyNumberFormat="1" applyFont="1" applyFill="1" applyBorder="1" applyAlignment="1">
      <alignment vertical="center"/>
    </xf>
    <xf numFmtId="176" fontId="35" fillId="13" borderId="7" xfId="1" applyNumberFormat="1" applyFont="1" applyFill="1" applyBorder="1" applyAlignment="1">
      <alignment vertical="center"/>
    </xf>
    <xf numFmtId="176" fontId="35" fillId="13" borderId="0" xfId="1" applyNumberFormat="1" applyFont="1" applyFill="1" applyBorder="1" applyAlignment="1">
      <alignment horizontal="center" vertical="center"/>
    </xf>
    <xf numFmtId="176" fontId="35" fillId="13" borderId="18" xfId="1" applyNumberFormat="1" applyFont="1" applyFill="1" applyBorder="1" applyAlignment="1">
      <alignment horizontal="center" vertical="center"/>
    </xf>
  </cellXfs>
  <cellStyles count="10">
    <cellStyle name="40% - 輔色2" xfId="2" builtinId="35"/>
    <cellStyle name="40% - 輔色3" xfId="4" builtinId="39"/>
    <cellStyle name="40% - 輔色4" xfId="5" builtinId="43"/>
    <cellStyle name="40% - 輔色6" xfId="8" builtinId="51"/>
    <cellStyle name="60% - 輔色2" xfId="3" builtinId="36"/>
    <cellStyle name="60% - 輔色4" xfId="6" builtinId="44"/>
    <cellStyle name="60% - 輔色5" xfId="7" builtinId="48"/>
    <cellStyle name="60% - 輔色6" xfId="9" builtinId="52"/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AED0EC"/>
      <color rgb="FF98CEF6"/>
      <color rgb="FF68B7F2"/>
      <color rgb="FFEB6B6B"/>
      <color rgb="FFED7777"/>
      <color rgb="FFEE22C2"/>
      <color rgb="FFF363D4"/>
      <color rgb="FFF8A6E6"/>
      <color rgb="FFFDD7D7"/>
      <color rgb="FFF8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U35"/>
  <sheetViews>
    <sheetView topLeftCell="A4" workbookViewId="0">
      <selection activeCell="Q9" sqref="Q9"/>
    </sheetView>
  </sheetViews>
  <sheetFormatPr defaultRowHeight="16.5" x14ac:dyDescent="0.25"/>
  <cols>
    <col min="1" max="1" width="25.25" bestFit="1" customWidth="1"/>
    <col min="2" max="2" width="10.75" bestFit="1" customWidth="1"/>
    <col min="3" max="3" width="9.75" bestFit="1" customWidth="1"/>
    <col min="4" max="4" width="11.25" bestFit="1" customWidth="1"/>
    <col min="5" max="5" width="24.125" customWidth="1"/>
    <col min="6" max="6" width="14" customWidth="1"/>
    <col min="7" max="8" width="8.75" bestFit="1" customWidth="1"/>
    <col min="9" max="9" width="9.75" bestFit="1" customWidth="1"/>
    <col min="10" max="10" width="8.75" bestFit="1" customWidth="1"/>
    <col min="11" max="11" width="11.25" bestFit="1" customWidth="1"/>
    <col min="12" max="12" width="8.75" customWidth="1"/>
    <col min="13" max="13" width="9.75" customWidth="1"/>
    <col min="14" max="15" width="8.75" bestFit="1" customWidth="1"/>
    <col min="16" max="16" width="9.75" bestFit="1" customWidth="1"/>
    <col min="17" max="17" width="8.75" bestFit="1" customWidth="1"/>
    <col min="18" max="18" width="14.125" bestFit="1" customWidth="1"/>
    <col min="19" max="19" width="9.625" bestFit="1" customWidth="1"/>
    <col min="20" max="20" width="9.75" bestFit="1" customWidth="1"/>
    <col min="21" max="21" width="8.5" bestFit="1" customWidth="1"/>
  </cols>
  <sheetData>
    <row r="1" spans="4:21" ht="16.5" customHeight="1" x14ac:dyDescent="0.25">
      <c r="K1" s="32"/>
      <c r="L1" s="32"/>
      <c r="M1" s="32"/>
      <c r="N1" s="32"/>
      <c r="O1" s="32"/>
      <c r="P1" s="32"/>
      <c r="Q1" s="32"/>
      <c r="R1" s="1"/>
      <c r="S1" s="1"/>
      <c r="T1" s="1"/>
      <c r="U1" s="1"/>
    </row>
    <row r="2" spans="4:21" ht="16.5" customHeight="1" thickBot="1" x14ac:dyDescent="0.3">
      <c r="E2" s="45"/>
      <c r="F2" s="45"/>
      <c r="G2" s="45"/>
      <c r="H2" s="45"/>
      <c r="I2" s="45"/>
      <c r="J2" s="45"/>
      <c r="K2" s="111"/>
      <c r="L2" s="111"/>
      <c r="M2" s="111"/>
      <c r="N2" s="111"/>
      <c r="O2" s="32"/>
      <c r="P2" s="32"/>
      <c r="Q2" s="32"/>
      <c r="R2" s="1"/>
      <c r="S2" s="1"/>
      <c r="T2" s="1"/>
      <c r="U2" s="1"/>
    </row>
    <row r="3" spans="4:21" ht="21" customHeight="1" x14ac:dyDescent="0.25">
      <c r="D3" s="43"/>
      <c r="E3" s="239" t="s">
        <v>47</v>
      </c>
      <c r="F3" s="239"/>
      <c r="G3" s="239"/>
      <c r="H3" s="239"/>
      <c r="I3" s="239"/>
      <c r="J3" s="239"/>
      <c r="K3" s="239"/>
      <c r="L3" s="239"/>
      <c r="M3" s="239"/>
      <c r="N3" s="240"/>
    </row>
    <row r="4" spans="4:21" ht="17.25" thickBot="1" x14ac:dyDescent="0.3">
      <c r="D4" s="43"/>
      <c r="E4" s="241"/>
      <c r="F4" s="241"/>
      <c r="G4" s="241"/>
      <c r="H4" s="241"/>
      <c r="I4" s="241"/>
      <c r="J4" s="241"/>
      <c r="K4" s="241"/>
      <c r="L4" s="241"/>
      <c r="M4" s="241"/>
      <c r="N4" s="242"/>
    </row>
    <row r="5" spans="4:21" x14ac:dyDescent="0.25">
      <c r="D5" s="43"/>
      <c r="E5" s="36" t="s">
        <v>83</v>
      </c>
      <c r="F5" s="236" t="s">
        <v>46</v>
      </c>
      <c r="G5" s="236"/>
      <c r="H5" s="236"/>
      <c r="I5" s="236" t="s">
        <v>45</v>
      </c>
      <c r="J5" s="236"/>
      <c r="K5" s="236"/>
      <c r="L5" s="1"/>
      <c r="M5" s="1"/>
      <c r="N5" s="67"/>
    </row>
    <row r="6" spans="4:21" x14ac:dyDescent="0.25">
      <c r="D6" s="43"/>
      <c r="E6" s="54" t="s">
        <v>16</v>
      </c>
      <c r="F6" s="74" t="s">
        <v>84</v>
      </c>
      <c r="G6" s="75" t="s">
        <v>85</v>
      </c>
      <c r="H6" s="76" t="s">
        <v>86</v>
      </c>
      <c r="I6" s="76" t="str">
        <f>F6</f>
        <v>150型</v>
      </c>
      <c r="J6" s="76" t="str">
        <f>G6</f>
        <v>100型</v>
      </c>
      <c r="K6" s="76" t="str">
        <f>H6</f>
        <v>50型</v>
      </c>
      <c r="L6" s="61"/>
      <c r="M6" s="61"/>
      <c r="N6" s="68"/>
    </row>
    <row r="7" spans="4:21" x14ac:dyDescent="0.25">
      <c r="D7" s="43"/>
      <c r="E7" s="27" t="s">
        <v>41</v>
      </c>
      <c r="F7" s="15">
        <v>3000</v>
      </c>
      <c r="G7" s="15">
        <v>5000</v>
      </c>
      <c r="H7" s="15">
        <v>7000</v>
      </c>
      <c r="I7" s="15">
        <v>4000</v>
      </c>
      <c r="J7" s="15">
        <v>7000</v>
      </c>
      <c r="K7" s="15">
        <v>8000</v>
      </c>
      <c r="L7" s="1"/>
      <c r="M7" s="1"/>
      <c r="N7" s="67"/>
    </row>
    <row r="8" spans="4:21" x14ac:dyDescent="0.25">
      <c r="D8" s="43"/>
      <c r="E8" s="46" t="s">
        <v>40</v>
      </c>
      <c r="F8" s="77">
        <v>175</v>
      </c>
      <c r="G8" s="77">
        <v>120</v>
      </c>
      <c r="H8" s="77">
        <v>90</v>
      </c>
      <c r="I8" s="77">
        <v>175</v>
      </c>
      <c r="J8" s="78">
        <v>120</v>
      </c>
      <c r="K8" s="78">
        <v>90</v>
      </c>
      <c r="L8" s="69"/>
      <c r="M8" s="69"/>
      <c r="N8" s="68"/>
    </row>
    <row r="9" spans="4:21" x14ac:dyDescent="0.25">
      <c r="D9" s="43"/>
      <c r="E9" s="1"/>
      <c r="F9" s="7"/>
      <c r="G9" s="7"/>
      <c r="H9" s="7"/>
      <c r="I9" s="7"/>
      <c r="J9" s="7"/>
      <c r="K9" s="7"/>
      <c r="L9" s="1"/>
      <c r="M9" s="1"/>
      <c r="N9" s="67"/>
    </row>
    <row r="10" spans="4:21" x14ac:dyDescent="0.25">
      <c r="D10" s="43"/>
      <c r="E10" s="46" t="s">
        <v>65</v>
      </c>
      <c r="F10" s="57" t="s">
        <v>44</v>
      </c>
      <c r="G10" s="48" t="s">
        <v>43</v>
      </c>
      <c r="H10" s="58" t="s">
        <v>42</v>
      </c>
      <c r="I10" s="56"/>
      <c r="J10" s="47"/>
      <c r="K10" s="56"/>
      <c r="L10" s="61"/>
      <c r="M10" s="50"/>
      <c r="N10" s="70"/>
    </row>
    <row r="11" spans="4:21" x14ac:dyDescent="0.25">
      <c r="D11" s="43"/>
      <c r="E11" s="27" t="s">
        <v>66</v>
      </c>
      <c r="F11" s="15">
        <v>30000</v>
      </c>
      <c r="G11" s="15">
        <v>8000</v>
      </c>
      <c r="H11" s="15">
        <v>2000</v>
      </c>
      <c r="I11" s="7"/>
      <c r="J11" s="7"/>
      <c r="K11" s="7"/>
      <c r="L11" s="1"/>
      <c r="M11" s="1"/>
      <c r="N11" s="67"/>
    </row>
    <row r="12" spans="4:21" x14ac:dyDescent="0.25">
      <c r="D12" s="43"/>
      <c r="E12" s="49" t="s">
        <v>67</v>
      </c>
      <c r="F12" s="77">
        <v>40000</v>
      </c>
      <c r="G12" s="77">
        <v>10000</v>
      </c>
      <c r="H12" s="77">
        <v>1500</v>
      </c>
      <c r="I12" s="55"/>
      <c r="J12" s="55"/>
      <c r="K12" s="47"/>
      <c r="L12" s="61"/>
      <c r="M12" s="61"/>
      <c r="N12" s="70"/>
      <c r="R12" s="1"/>
      <c r="S12" s="1"/>
      <c r="T12" s="1"/>
      <c r="U12" s="1"/>
    </row>
    <row r="13" spans="4:21" x14ac:dyDescent="0.25">
      <c r="D13" s="43"/>
      <c r="E13" s="34" t="s">
        <v>68</v>
      </c>
      <c r="F13" s="79">
        <v>0.75</v>
      </c>
      <c r="G13" s="79">
        <v>15</v>
      </c>
      <c r="H13" s="79">
        <v>2</v>
      </c>
      <c r="I13" s="7"/>
      <c r="J13" s="7"/>
      <c r="K13" s="7"/>
      <c r="L13" s="1"/>
      <c r="M13" s="1"/>
      <c r="N13" s="67"/>
      <c r="R13" s="1"/>
      <c r="S13" s="1"/>
      <c r="T13" s="1"/>
      <c r="U13" s="1"/>
    </row>
    <row r="14" spans="4:21" x14ac:dyDescent="0.25">
      <c r="D14" s="43"/>
      <c r="E14" s="50"/>
      <c r="F14" s="61"/>
      <c r="G14" s="50"/>
      <c r="H14" s="61"/>
      <c r="I14" s="47"/>
      <c r="J14" s="56"/>
      <c r="K14" s="56"/>
      <c r="L14" s="61"/>
      <c r="M14" s="50"/>
      <c r="N14" s="70"/>
      <c r="P14" s="40"/>
      <c r="T14" s="1"/>
      <c r="U14" s="1"/>
    </row>
    <row r="15" spans="4:21" x14ac:dyDescent="0.25">
      <c r="D15" s="43"/>
      <c r="E15" s="35" t="s">
        <v>16</v>
      </c>
      <c r="F15" s="19" t="str">
        <f>F6</f>
        <v>150型</v>
      </c>
      <c r="G15" s="19" t="str">
        <f t="shared" ref="G15:H15" si="0">G6</f>
        <v>100型</v>
      </c>
      <c r="H15" s="19" t="str">
        <f t="shared" si="0"/>
        <v>50型</v>
      </c>
      <c r="I15" s="7"/>
      <c r="J15" s="7"/>
      <c r="K15" s="7"/>
      <c r="L15" s="1"/>
      <c r="M15" s="1"/>
      <c r="N15" s="67"/>
    </row>
    <row r="16" spans="4:21" x14ac:dyDescent="0.25">
      <c r="D16" s="43"/>
      <c r="E16" s="46" t="s">
        <v>36</v>
      </c>
      <c r="F16" s="77">
        <v>200</v>
      </c>
      <c r="G16" s="77">
        <v>400</v>
      </c>
      <c r="H16" s="80">
        <v>300</v>
      </c>
      <c r="I16" s="56"/>
      <c r="J16" s="47"/>
      <c r="K16" s="61"/>
      <c r="L16" s="61"/>
      <c r="M16" s="50"/>
      <c r="N16" s="70"/>
    </row>
    <row r="17" spans="4:14" x14ac:dyDescent="0.25">
      <c r="D17" s="43"/>
      <c r="E17" s="27" t="s">
        <v>35</v>
      </c>
      <c r="F17" s="15">
        <v>200</v>
      </c>
      <c r="G17" s="15">
        <v>300</v>
      </c>
      <c r="H17" s="15">
        <v>400</v>
      </c>
      <c r="I17" s="1"/>
      <c r="J17" s="1"/>
      <c r="K17" s="1"/>
      <c r="L17" s="1"/>
      <c r="M17" s="1"/>
      <c r="N17" s="67"/>
    </row>
    <row r="18" spans="4:14" x14ac:dyDescent="0.25">
      <c r="D18" s="43"/>
      <c r="E18" s="62" t="s">
        <v>69</v>
      </c>
      <c r="F18" s="80">
        <v>98</v>
      </c>
      <c r="G18" s="81">
        <v>62</v>
      </c>
      <c r="H18" s="77">
        <v>47</v>
      </c>
      <c r="I18" s="61"/>
      <c r="J18" s="50"/>
      <c r="K18" s="61"/>
      <c r="L18" s="50"/>
      <c r="M18" s="61"/>
      <c r="N18" s="68"/>
    </row>
    <row r="19" spans="4:14" x14ac:dyDescent="0.25">
      <c r="D19" s="43"/>
      <c r="E19" s="109"/>
      <c r="F19" s="109"/>
      <c r="G19" s="109"/>
      <c r="H19" s="109"/>
      <c r="I19" s="109"/>
      <c r="J19" s="109"/>
      <c r="K19" s="109"/>
      <c r="L19" s="109"/>
      <c r="M19" s="109"/>
      <c r="N19" s="110"/>
    </row>
    <row r="20" spans="4:14" x14ac:dyDescent="0.25">
      <c r="D20" s="43"/>
      <c r="E20" s="51" t="s">
        <v>16</v>
      </c>
      <c r="F20" s="237" t="str">
        <f>I6</f>
        <v>150型</v>
      </c>
      <c r="G20" s="237"/>
      <c r="H20" s="237"/>
      <c r="I20" s="237" t="str">
        <f>J6</f>
        <v>100型</v>
      </c>
      <c r="J20" s="237"/>
      <c r="K20" s="237"/>
      <c r="L20" s="237" t="str">
        <f>K6</f>
        <v>50型</v>
      </c>
      <c r="M20" s="237"/>
      <c r="N20" s="238"/>
    </row>
    <row r="21" spans="4:14" x14ac:dyDescent="0.25">
      <c r="D21" s="43"/>
      <c r="E21" s="34" t="s">
        <v>65</v>
      </c>
      <c r="F21" s="26" t="str">
        <f>$F$10</f>
        <v>木材</v>
      </c>
      <c r="G21" s="26" t="str">
        <f>$G$10</f>
        <v>擴音喇叭</v>
      </c>
      <c r="H21" s="26" t="str">
        <f>$H$10</f>
        <v>塗料</v>
      </c>
      <c r="I21" s="26" t="str">
        <f>$F$10</f>
        <v>木材</v>
      </c>
      <c r="J21" s="26" t="str">
        <f>$G$10</f>
        <v>擴音喇叭</v>
      </c>
      <c r="K21" s="26" t="str">
        <f>$H$10</f>
        <v>塗料</v>
      </c>
      <c r="L21" s="26" t="str">
        <f>$F$10</f>
        <v>木材</v>
      </c>
      <c r="M21" s="26" t="str">
        <f>$G$10</f>
        <v>擴音喇叭</v>
      </c>
      <c r="N21" s="41" t="str">
        <f>$H$10</f>
        <v>塗料</v>
      </c>
    </row>
    <row r="22" spans="4:14" x14ac:dyDescent="0.25">
      <c r="D22" s="43"/>
      <c r="E22" s="62" t="s">
        <v>70</v>
      </c>
      <c r="F22" s="82">
        <v>12</v>
      </c>
      <c r="G22" s="83">
        <v>5</v>
      </c>
      <c r="H22" s="84">
        <v>2</v>
      </c>
      <c r="I22" s="84">
        <v>8</v>
      </c>
      <c r="J22" s="84">
        <v>3</v>
      </c>
      <c r="K22" s="84">
        <v>1</v>
      </c>
      <c r="L22" s="84">
        <v>6</v>
      </c>
      <c r="M22" s="84">
        <v>2</v>
      </c>
      <c r="N22" s="85">
        <v>1</v>
      </c>
    </row>
    <row r="23" spans="4:14" x14ac:dyDescent="0.25">
      <c r="D23" s="43"/>
      <c r="E23" s="27" t="s">
        <v>71</v>
      </c>
      <c r="F23" s="86">
        <f>F22*$F$13</f>
        <v>9</v>
      </c>
      <c r="G23" s="86">
        <f>G22*$G$13</f>
        <v>75</v>
      </c>
      <c r="H23" s="86">
        <f>H22*$H$13</f>
        <v>4</v>
      </c>
      <c r="I23" s="86">
        <f>I22*$F$13</f>
        <v>6</v>
      </c>
      <c r="J23" s="86">
        <f>J22*$G$13</f>
        <v>45</v>
      </c>
      <c r="K23" s="86">
        <f>K22*$H$13</f>
        <v>2</v>
      </c>
      <c r="L23" s="86">
        <f>L22*$F$13</f>
        <v>4.5</v>
      </c>
      <c r="M23" s="86">
        <f>M22*$G$13</f>
        <v>30</v>
      </c>
      <c r="N23" s="87">
        <f>N22*$H$13</f>
        <v>2</v>
      </c>
    </row>
    <row r="24" spans="4:14" x14ac:dyDescent="0.25">
      <c r="D24" s="43"/>
      <c r="E24" s="62" t="s">
        <v>72</v>
      </c>
      <c r="F24" s="52" t="s">
        <v>39</v>
      </c>
      <c r="G24" s="64" t="s">
        <v>38</v>
      </c>
      <c r="H24" s="65" t="s">
        <v>37</v>
      </c>
      <c r="I24" s="52" t="s">
        <v>39</v>
      </c>
      <c r="J24" s="64" t="s">
        <v>38</v>
      </c>
      <c r="K24" s="65" t="s">
        <v>37</v>
      </c>
      <c r="L24" s="52" t="s">
        <v>39</v>
      </c>
      <c r="M24" s="64" t="s">
        <v>38</v>
      </c>
      <c r="N24" s="63" t="s">
        <v>37</v>
      </c>
    </row>
    <row r="25" spans="4:14" x14ac:dyDescent="0.25">
      <c r="D25" s="43"/>
      <c r="E25" s="27" t="s">
        <v>73</v>
      </c>
      <c r="F25" s="88">
        <v>0.375</v>
      </c>
      <c r="G25" s="88">
        <v>2</v>
      </c>
      <c r="H25" s="88">
        <v>0.375</v>
      </c>
      <c r="I25" s="88">
        <v>0.375</v>
      </c>
      <c r="J25" s="88">
        <v>1.5</v>
      </c>
      <c r="K25" s="88">
        <v>0.25</v>
      </c>
      <c r="L25" s="88">
        <v>0.375</v>
      </c>
      <c r="M25" s="88">
        <v>1.5</v>
      </c>
      <c r="N25" s="89">
        <v>0.25</v>
      </c>
    </row>
    <row r="26" spans="4:14" x14ac:dyDescent="0.25">
      <c r="D26" s="43"/>
      <c r="E26" s="46" t="s">
        <v>74</v>
      </c>
      <c r="F26" s="90">
        <v>6</v>
      </c>
      <c r="G26" s="90">
        <v>5</v>
      </c>
      <c r="H26" s="90">
        <v>4</v>
      </c>
      <c r="I26" s="90">
        <f>$F$26</f>
        <v>6</v>
      </c>
      <c r="J26" s="90">
        <f>$G$26</f>
        <v>5</v>
      </c>
      <c r="K26" s="90">
        <f>$H$26</f>
        <v>4</v>
      </c>
      <c r="L26" s="90">
        <f>$F$26</f>
        <v>6</v>
      </c>
      <c r="M26" s="90">
        <f>$G$26</f>
        <v>5</v>
      </c>
      <c r="N26" s="91">
        <f>$H$26</f>
        <v>4</v>
      </c>
    </row>
    <row r="27" spans="4:14" x14ac:dyDescent="0.25">
      <c r="D27" s="43"/>
      <c r="E27" s="27" t="s">
        <v>75</v>
      </c>
      <c r="F27" s="86">
        <f t="shared" ref="F27:N27" si="1">F25*F26</f>
        <v>2.25</v>
      </c>
      <c r="G27" s="86">
        <f t="shared" si="1"/>
        <v>10</v>
      </c>
      <c r="H27" s="86">
        <f t="shared" si="1"/>
        <v>1.5</v>
      </c>
      <c r="I27" s="86">
        <f t="shared" si="1"/>
        <v>2.25</v>
      </c>
      <c r="J27" s="86">
        <f t="shared" si="1"/>
        <v>7.5</v>
      </c>
      <c r="K27" s="86">
        <f t="shared" si="1"/>
        <v>1</v>
      </c>
      <c r="L27" s="86">
        <f t="shared" si="1"/>
        <v>2.25</v>
      </c>
      <c r="M27" s="86">
        <f t="shared" si="1"/>
        <v>7.5</v>
      </c>
      <c r="N27" s="87">
        <f t="shared" si="1"/>
        <v>1</v>
      </c>
    </row>
    <row r="28" spans="4:14" x14ac:dyDescent="0.25">
      <c r="D28" s="43"/>
      <c r="E28" s="62" t="s">
        <v>76</v>
      </c>
      <c r="F28" s="92">
        <v>1</v>
      </c>
      <c r="G28" s="83">
        <v>2</v>
      </c>
      <c r="H28" s="82">
        <v>0.75</v>
      </c>
      <c r="I28" s="93">
        <v>1</v>
      </c>
      <c r="J28" s="83">
        <v>1.5</v>
      </c>
      <c r="K28" s="82">
        <v>0.5</v>
      </c>
      <c r="L28" s="83">
        <v>1</v>
      </c>
      <c r="M28" s="82">
        <v>1.5</v>
      </c>
      <c r="N28" s="85">
        <v>0.5</v>
      </c>
    </row>
    <row r="29" spans="4:14" x14ac:dyDescent="0.25">
      <c r="D29" s="43"/>
      <c r="E29" s="27" t="s">
        <v>77</v>
      </c>
      <c r="F29" s="86">
        <f t="shared" ref="F29:N29" si="2">F25*F28</f>
        <v>0.375</v>
      </c>
      <c r="G29" s="86">
        <f t="shared" si="2"/>
        <v>4</v>
      </c>
      <c r="H29" s="86">
        <f t="shared" si="2"/>
        <v>0.28125</v>
      </c>
      <c r="I29" s="86">
        <f t="shared" si="2"/>
        <v>0.375</v>
      </c>
      <c r="J29" s="86">
        <f t="shared" si="2"/>
        <v>2.25</v>
      </c>
      <c r="K29" s="86">
        <f t="shared" si="2"/>
        <v>0.125</v>
      </c>
      <c r="L29" s="86">
        <f t="shared" si="2"/>
        <v>0.375</v>
      </c>
      <c r="M29" s="86">
        <f t="shared" si="2"/>
        <v>2.25</v>
      </c>
      <c r="N29" s="87">
        <f t="shared" si="2"/>
        <v>0.125</v>
      </c>
    </row>
    <row r="30" spans="4:14" x14ac:dyDescent="0.25">
      <c r="D30" s="43"/>
      <c r="E30" s="53" t="s">
        <v>78</v>
      </c>
      <c r="F30" s="94">
        <f t="shared" ref="F30:N30" si="3">F23+F27+F29</f>
        <v>11.625</v>
      </c>
      <c r="G30" s="94">
        <f t="shared" si="3"/>
        <v>89</v>
      </c>
      <c r="H30" s="95">
        <f t="shared" si="3"/>
        <v>5.78125</v>
      </c>
      <c r="I30" s="95">
        <f t="shared" si="3"/>
        <v>8.625</v>
      </c>
      <c r="J30" s="95">
        <f t="shared" si="3"/>
        <v>54.75</v>
      </c>
      <c r="K30" s="96">
        <f t="shared" si="3"/>
        <v>3.125</v>
      </c>
      <c r="L30" s="94">
        <f t="shared" si="3"/>
        <v>7.125</v>
      </c>
      <c r="M30" s="94">
        <f t="shared" si="3"/>
        <v>39.75</v>
      </c>
      <c r="N30" s="97">
        <f t="shared" si="3"/>
        <v>3.125</v>
      </c>
    </row>
    <row r="31" spans="4:14" x14ac:dyDescent="0.25">
      <c r="D31" s="43"/>
      <c r="E31" s="27" t="s">
        <v>79</v>
      </c>
      <c r="F31" s="243">
        <f>ROUNDUP(F30+G30+H30,0)</f>
        <v>107</v>
      </c>
      <c r="G31" s="243"/>
      <c r="H31" s="243"/>
      <c r="I31" s="33">
        <f t="shared" ref="I31" si="4">ROUNDUP(I30+J30+K30,0)</f>
        <v>67</v>
      </c>
      <c r="J31" s="33"/>
      <c r="K31" s="33"/>
      <c r="L31" s="66">
        <f t="shared" ref="L31" si="5">ROUNDUP(L30+M30+N30,0)</f>
        <v>50</v>
      </c>
      <c r="M31" s="66"/>
      <c r="N31" s="42"/>
    </row>
    <row r="32" spans="4:14" x14ac:dyDescent="0.25">
      <c r="D32" s="43"/>
      <c r="E32" s="69"/>
      <c r="F32" s="69"/>
      <c r="G32" s="50"/>
      <c r="H32" s="61"/>
      <c r="I32" s="69"/>
      <c r="J32" s="69"/>
      <c r="K32" s="50"/>
      <c r="L32" s="61"/>
      <c r="M32" s="61"/>
      <c r="N32" s="70"/>
    </row>
    <row r="33" spans="4:14" x14ac:dyDescent="0.25">
      <c r="D33" s="43"/>
      <c r="E33" s="25" t="s">
        <v>80</v>
      </c>
      <c r="F33" s="7">
        <v>500000</v>
      </c>
      <c r="G33" s="1"/>
      <c r="H33" s="1"/>
      <c r="I33" s="1"/>
      <c r="J33" s="1"/>
      <c r="K33" s="1"/>
      <c r="L33" s="1"/>
      <c r="M33" s="1"/>
      <c r="N33" s="67"/>
    </row>
    <row r="34" spans="4:14" x14ac:dyDescent="0.25">
      <c r="D34" s="43"/>
      <c r="E34" s="71" t="s">
        <v>81</v>
      </c>
      <c r="F34" s="59">
        <v>300000</v>
      </c>
      <c r="G34" s="60"/>
      <c r="H34" s="61"/>
      <c r="I34" s="61"/>
      <c r="J34" s="69"/>
      <c r="K34" s="71"/>
      <c r="L34" s="61"/>
      <c r="M34" s="71"/>
      <c r="N34" s="70"/>
    </row>
    <row r="35" spans="4:14" ht="17.25" thickBot="1" x14ac:dyDescent="0.3">
      <c r="D35" s="43"/>
      <c r="E35" s="44" t="s">
        <v>82</v>
      </c>
      <c r="F35" s="72">
        <v>0.5</v>
      </c>
      <c r="G35" s="44"/>
      <c r="H35" s="44"/>
      <c r="I35" s="44"/>
      <c r="J35" s="44"/>
      <c r="K35" s="44"/>
      <c r="L35" s="44"/>
      <c r="M35" s="44"/>
      <c r="N35" s="73"/>
    </row>
  </sheetData>
  <mergeCells count="7">
    <mergeCell ref="I5:K5"/>
    <mergeCell ref="I20:K20"/>
    <mergeCell ref="L20:N20"/>
    <mergeCell ref="E3:N4"/>
    <mergeCell ref="F31:H31"/>
    <mergeCell ref="F5:H5"/>
    <mergeCell ref="F20:H2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G1:I12"/>
  <sheetViews>
    <sheetView workbookViewId="0">
      <selection activeCell="I12" sqref="I12"/>
    </sheetView>
  </sheetViews>
  <sheetFormatPr defaultRowHeight="16.5" x14ac:dyDescent="0.25"/>
  <cols>
    <col min="1" max="1" width="20.5" bestFit="1" customWidth="1"/>
    <col min="2" max="2" width="12.875" bestFit="1" customWidth="1"/>
    <col min="7" max="7" width="9" customWidth="1"/>
    <col min="8" max="8" width="19" customWidth="1"/>
    <col min="9" max="9" width="22.125" customWidth="1"/>
  </cols>
  <sheetData>
    <row r="1" spans="7:9" ht="17.25" thickBot="1" x14ac:dyDescent="0.3">
      <c r="H1" s="140"/>
      <c r="I1" s="140"/>
    </row>
    <row r="2" spans="7:9" x14ac:dyDescent="0.25">
      <c r="G2" s="139"/>
      <c r="H2" s="302" t="s">
        <v>6</v>
      </c>
      <c r="I2" s="303"/>
    </row>
    <row r="3" spans="7:9" x14ac:dyDescent="0.25">
      <c r="G3" s="139"/>
      <c r="H3" s="302"/>
      <c r="I3" s="303"/>
    </row>
    <row r="4" spans="7:9" x14ac:dyDescent="0.25">
      <c r="G4" s="139"/>
      <c r="H4" s="250" t="s">
        <v>15</v>
      </c>
      <c r="I4" s="304"/>
    </row>
    <row r="5" spans="7:9" x14ac:dyDescent="0.25">
      <c r="G5" s="139"/>
      <c r="H5" s="305" t="s">
        <v>14</v>
      </c>
      <c r="I5" s="306"/>
    </row>
    <row r="6" spans="7:9" x14ac:dyDescent="0.25">
      <c r="G6" s="139"/>
      <c r="H6" s="9" t="s">
        <v>13</v>
      </c>
      <c r="I6" s="218">
        <f>生產用料成本預算!I12</f>
        <v>1801150</v>
      </c>
    </row>
    <row r="7" spans="7:9" x14ac:dyDescent="0.25">
      <c r="G7" s="139"/>
      <c r="H7" s="220" t="s">
        <v>12</v>
      </c>
      <c r="I7" s="221">
        <f>人工預算!G10+人工預算!J10+人工預算!M10</f>
        <v>386500</v>
      </c>
    </row>
    <row r="8" spans="7:9" x14ac:dyDescent="0.25">
      <c r="G8" s="139"/>
      <c r="H8" s="9" t="s">
        <v>11</v>
      </c>
      <c r="I8" s="218">
        <f>製造費用!H8+製造費用!K8+製造費用!N8</f>
        <v>153488.28125</v>
      </c>
    </row>
    <row r="9" spans="7:9" x14ac:dyDescent="0.25">
      <c r="G9" s="139"/>
      <c r="H9" s="220" t="s">
        <v>10</v>
      </c>
      <c r="I9" s="221">
        <f>I6+I7+I8</f>
        <v>2341138.28125</v>
      </c>
    </row>
    <row r="10" spans="7:9" x14ac:dyDescent="0.25">
      <c r="G10" s="139"/>
      <c r="H10" s="9" t="s">
        <v>95</v>
      </c>
      <c r="I10" s="218">
        <f>' 期初及期末存貨 						'!J7</f>
        <v>57000</v>
      </c>
    </row>
    <row r="11" spans="7:9" x14ac:dyDescent="0.25">
      <c r="G11" s="139"/>
      <c r="H11" s="220" t="s">
        <v>96</v>
      </c>
      <c r="I11" s="221">
        <f>' 期初及期末存貨 						'!J10</f>
        <v>63200</v>
      </c>
    </row>
    <row r="12" spans="7:9" ht="17.25" thickBot="1" x14ac:dyDescent="0.3">
      <c r="G12" s="139"/>
      <c r="H12" s="217" t="s">
        <v>9</v>
      </c>
      <c r="I12" s="219">
        <f>I9+I10-I11</f>
        <v>2334938.28125</v>
      </c>
    </row>
  </sheetData>
  <mergeCells count="3">
    <mergeCell ref="H2:I3"/>
    <mergeCell ref="H4:I4"/>
    <mergeCell ref="H5:I5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J6"/>
  <sheetViews>
    <sheetView workbookViewId="0">
      <selection activeCell="K13" sqref="K13"/>
    </sheetView>
  </sheetViews>
  <sheetFormatPr defaultRowHeight="16.5" x14ac:dyDescent="0.25"/>
  <cols>
    <col min="1" max="1" width="13.875" bestFit="1" customWidth="1"/>
    <col min="2" max="2" width="11" bestFit="1" customWidth="1"/>
    <col min="9" max="9" width="13.75" customWidth="1"/>
    <col min="10" max="10" width="14.875" customWidth="1"/>
  </cols>
  <sheetData>
    <row r="1" spans="3:10" x14ac:dyDescent="0.25">
      <c r="C1" s="13"/>
      <c r="D1" s="13"/>
    </row>
    <row r="2" spans="3:10" ht="17.25" thickBot="1" x14ac:dyDescent="0.3">
      <c r="C2" s="8"/>
      <c r="D2" s="8"/>
      <c r="I2" s="122"/>
      <c r="J2" s="122"/>
    </row>
    <row r="3" spans="3:10" ht="36.75" customHeight="1" x14ac:dyDescent="0.25">
      <c r="C3" s="8"/>
      <c r="D3" s="8"/>
      <c r="H3" s="116"/>
      <c r="I3" s="307" t="s">
        <v>8</v>
      </c>
      <c r="J3" s="308"/>
    </row>
    <row r="4" spans="3:10" x14ac:dyDescent="0.25">
      <c r="C4" s="11"/>
      <c r="D4" s="11"/>
      <c r="H4" s="116"/>
      <c r="I4" s="9" t="str">
        <f>輸入區!E33</f>
        <v xml:space="preserve">  行銷費用</v>
      </c>
      <c r="J4" s="223">
        <f>輸入區!F33</f>
        <v>500000</v>
      </c>
    </row>
    <row r="5" spans="3:10" x14ac:dyDescent="0.25">
      <c r="H5" s="116"/>
      <c r="I5" s="225" t="str">
        <f>輸入區!E34</f>
        <v xml:space="preserve">  管理費用</v>
      </c>
      <c r="J5" s="225">
        <f>輸入區!$F$34</f>
        <v>300000</v>
      </c>
    </row>
    <row r="6" spans="3:10" ht="17.25" thickBot="1" x14ac:dyDescent="0.3">
      <c r="H6" s="116"/>
      <c r="I6" s="222" t="s">
        <v>7</v>
      </c>
      <c r="J6" s="224">
        <f>J4+J5</f>
        <v>800000</v>
      </c>
    </row>
  </sheetData>
  <mergeCells count="1">
    <mergeCell ref="I3:J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3"/>
  <sheetViews>
    <sheetView workbookViewId="0">
      <selection activeCell="J35" sqref="J35"/>
    </sheetView>
  </sheetViews>
  <sheetFormatPr defaultRowHeight="16.5" x14ac:dyDescent="0.25"/>
  <cols>
    <col min="1" max="1" width="11.625" bestFit="1" customWidth="1"/>
    <col min="2" max="2" width="13.875" bestFit="1" customWidth="1"/>
    <col min="3" max="3" width="11.125" bestFit="1" customWidth="1"/>
    <col min="4" max="4" width="10.25" bestFit="1" customWidth="1"/>
    <col min="5" max="5" width="11" bestFit="1" customWidth="1"/>
    <col min="6" max="6" width="11.125" bestFit="1" customWidth="1"/>
    <col min="7" max="7" width="10.25" bestFit="1" customWidth="1"/>
    <col min="8" max="8" width="13.5" customWidth="1"/>
    <col min="9" max="9" width="14.75" customWidth="1"/>
    <col min="10" max="10" width="9.625" bestFit="1" customWidth="1"/>
    <col min="11" max="11" width="10.75" bestFit="1" customWidth="1"/>
    <col min="12" max="12" width="12.625" bestFit="1" customWidth="1"/>
    <col min="13" max="13" width="9.625" bestFit="1" customWidth="1"/>
    <col min="14" max="14" width="12.625" bestFit="1" customWidth="1"/>
  </cols>
  <sheetData>
    <row r="1" spans="3:15" ht="16.5" customHeight="1" x14ac:dyDescent="0.25">
      <c r="C1" s="14"/>
      <c r="D1" s="14"/>
      <c r="H1" s="1"/>
      <c r="I1" s="1"/>
      <c r="J1" s="1"/>
      <c r="K1" s="1"/>
      <c r="L1" s="1"/>
      <c r="M1" s="1"/>
      <c r="N1" s="1"/>
      <c r="O1" s="1"/>
    </row>
    <row r="2" spans="3:15" ht="16.5" customHeight="1" thickBot="1" x14ac:dyDescent="0.3">
      <c r="C2" s="14"/>
      <c r="D2" s="14"/>
      <c r="H2" s="228"/>
      <c r="I2" s="228"/>
      <c r="J2" s="1"/>
      <c r="K2" s="1"/>
      <c r="L2" s="1"/>
      <c r="M2" s="1"/>
      <c r="N2" s="1"/>
      <c r="O2" s="1"/>
    </row>
    <row r="3" spans="3:15" x14ac:dyDescent="0.25">
      <c r="C3" s="10"/>
      <c r="D3" s="10"/>
      <c r="G3" s="139"/>
      <c r="H3" s="302" t="s">
        <v>6</v>
      </c>
      <c r="I3" s="303"/>
      <c r="J3" s="1"/>
      <c r="K3" s="1"/>
      <c r="L3" s="1"/>
      <c r="M3" s="1"/>
      <c r="N3" s="1"/>
      <c r="O3" s="1"/>
    </row>
    <row r="4" spans="3:15" x14ac:dyDescent="0.25">
      <c r="G4" s="139"/>
      <c r="H4" s="302"/>
      <c r="I4" s="303"/>
    </row>
    <row r="5" spans="3:15" x14ac:dyDescent="0.25">
      <c r="C5" s="8"/>
      <c r="D5" s="8"/>
      <c r="G5" s="139"/>
      <c r="H5" s="250" t="s">
        <v>5</v>
      </c>
      <c r="I5" s="304"/>
      <c r="J5" s="1"/>
      <c r="K5" s="1"/>
      <c r="L5" s="1"/>
      <c r="M5" s="1"/>
      <c r="N5" s="1"/>
      <c r="O5" s="1"/>
    </row>
    <row r="6" spans="3:15" x14ac:dyDescent="0.25">
      <c r="C6" s="6"/>
      <c r="D6" s="6"/>
      <c r="E6" s="23"/>
      <c r="F6" s="23"/>
      <c r="G6" s="226"/>
      <c r="H6" s="305" t="s">
        <v>14</v>
      </c>
      <c r="I6" s="306"/>
      <c r="J6" s="1"/>
      <c r="K6" s="1"/>
      <c r="L6" s="1"/>
      <c r="M6" s="1"/>
      <c r="N6" s="1"/>
      <c r="O6" s="1"/>
    </row>
    <row r="7" spans="3:15" x14ac:dyDescent="0.25">
      <c r="C7" s="8"/>
      <c r="D7" s="8"/>
      <c r="G7" s="139"/>
      <c r="H7" s="9" t="s">
        <v>4</v>
      </c>
      <c r="I7" s="218">
        <f>銷售預算!I8+銷售預算!L8</f>
        <v>4015000</v>
      </c>
      <c r="J7" s="1"/>
      <c r="K7" s="1"/>
      <c r="L7" s="1"/>
      <c r="M7" s="1"/>
      <c r="N7" s="1"/>
      <c r="O7" s="1"/>
    </row>
    <row r="8" spans="3:15" x14ac:dyDescent="0.25">
      <c r="C8" s="6"/>
      <c r="D8" s="6"/>
      <c r="G8" s="139"/>
      <c r="H8" s="220" t="s">
        <v>3</v>
      </c>
      <c r="I8" s="221">
        <f>銷貨成本預算!I12</f>
        <v>2334938.28125</v>
      </c>
      <c r="J8" s="1"/>
      <c r="K8" s="1"/>
      <c r="L8" s="1"/>
      <c r="M8" s="1"/>
      <c r="N8" s="1"/>
      <c r="O8" s="1"/>
    </row>
    <row r="9" spans="3:15" x14ac:dyDescent="0.25">
      <c r="C9" s="4"/>
      <c r="D9" s="4"/>
      <c r="G9" s="139"/>
      <c r="H9" s="9" t="s">
        <v>2</v>
      </c>
      <c r="I9" s="218">
        <f>I7-I8</f>
        <v>1680061.71875</v>
      </c>
      <c r="J9" s="1"/>
      <c r="K9" s="1"/>
      <c r="L9" s="1"/>
      <c r="M9" s="1"/>
      <c r="N9" s="1"/>
      <c r="O9" s="1"/>
    </row>
    <row r="10" spans="3:15" x14ac:dyDescent="0.25">
      <c r="C10" s="3"/>
      <c r="D10" s="2"/>
      <c r="G10" s="139"/>
      <c r="H10" s="220" t="s">
        <v>1</v>
      </c>
      <c r="I10" s="221">
        <f>銷管費用預算!J6</f>
        <v>800000</v>
      </c>
      <c r="J10" s="1"/>
      <c r="K10" s="1"/>
      <c r="L10" s="1"/>
      <c r="M10" s="1"/>
      <c r="N10" s="1"/>
      <c r="O10" s="1"/>
    </row>
    <row r="11" spans="3:15" x14ac:dyDescent="0.25">
      <c r="C11" s="1"/>
      <c r="D11" s="1"/>
      <c r="G11" s="139"/>
      <c r="H11" s="5" t="s">
        <v>0</v>
      </c>
      <c r="I11" s="227">
        <f>I9-I10</f>
        <v>880061.71875</v>
      </c>
      <c r="J11" s="1"/>
      <c r="K11" s="1"/>
      <c r="L11" s="1"/>
      <c r="M11" s="1"/>
      <c r="N11" s="1"/>
      <c r="O11" s="1"/>
    </row>
    <row r="12" spans="3:15" x14ac:dyDescent="0.25">
      <c r="G12" s="139"/>
      <c r="H12" s="142" t="s">
        <v>93</v>
      </c>
      <c r="I12" s="229">
        <f>I11*輸入區!F35</f>
        <v>440030.859375</v>
      </c>
      <c r="J12" s="1"/>
      <c r="K12" s="1"/>
      <c r="L12" s="1"/>
      <c r="M12" s="1"/>
      <c r="N12" s="1"/>
      <c r="O12" s="1"/>
    </row>
    <row r="13" spans="3:15" ht="17.25" thickBot="1" x14ac:dyDescent="0.3">
      <c r="G13" s="139"/>
      <c r="H13" s="234" t="s">
        <v>94</v>
      </c>
      <c r="I13" s="235">
        <f>ROUND(I11-I12,0)</f>
        <v>440031</v>
      </c>
      <c r="J13" s="1"/>
      <c r="K13" s="1"/>
      <c r="L13" s="1"/>
      <c r="M13" s="1"/>
      <c r="N13" s="1"/>
      <c r="O13" s="1"/>
    </row>
    <row r="14" spans="3:15" x14ac:dyDescent="0.25">
      <c r="H14" s="1"/>
      <c r="I14" s="1"/>
      <c r="J14" s="1"/>
      <c r="K14" s="1"/>
      <c r="L14" s="1"/>
      <c r="M14" s="1"/>
      <c r="N14" s="1"/>
      <c r="O14" s="1"/>
    </row>
    <row r="15" spans="3:15" x14ac:dyDescent="0.25">
      <c r="H15" s="1"/>
      <c r="I15" s="1"/>
      <c r="J15" s="1"/>
      <c r="K15" s="1"/>
      <c r="L15" s="1"/>
      <c r="M15" s="1"/>
      <c r="N15" s="1"/>
      <c r="O15" s="1"/>
    </row>
    <row r="16" spans="3:15" x14ac:dyDescent="0.25">
      <c r="H16" s="1"/>
      <c r="I16" s="1"/>
      <c r="J16" s="1"/>
      <c r="K16" s="1"/>
      <c r="L16" s="1"/>
      <c r="M16" s="1"/>
      <c r="N16" s="1"/>
      <c r="O16" s="1"/>
    </row>
    <row r="17" spans="1:15" x14ac:dyDescent="0.25">
      <c r="O17" s="1"/>
    </row>
    <row r="18" spans="1:15" x14ac:dyDescent="0.25">
      <c r="O18" s="1"/>
    </row>
    <row r="19" spans="1:15" x14ac:dyDescent="0.25">
      <c r="O19" s="1"/>
    </row>
    <row r="20" spans="1:15" x14ac:dyDescent="0.25">
      <c r="O20" s="1"/>
    </row>
    <row r="21" spans="1:15" x14ac:dyDescent="0.25">
      <c r="O21" s="1"/>
    </row>
    <row r="22" spans="1:15" x14ac:dyDescent="0.25">
      <c r="O22" s="1"/>
    </row>
    <row r="23" spans="1:15" x14ac:dyDescent="0.25">
      <c r="O23" s="1"/>
    </row>
    <row r="24" spans="1:15" x14ac:dyDescent="0.25">
      <c r="O24" s="1"/>
    </row>
    <row r="25" spans="1:15" x14ac:dyDescent="0.25">
      <c r="O25" s="1"/>
    </row>
    <row r="26" spans="1:15" x14ac:dyDescent="0.25">
      <c r="O26" s="1"/>
    </row>
    <row r="27" spans="1:15" x14ac:dyDescent="0.25">
      <c r="O27" s="1"/>
    </row>
    <row r="28" spans="1:15" x14ac:dyDescent="0.25">
      <c r="O28" s="1"/>
    </row>
    <row r="29" spans="1:15" x14ac:dyDescent="0.25">
      <c r="O29" s="1"/>
    </row>
    <row r="30" spans="1:15" x14ac:dyDescent="0.25">
      <c r="A30" s="7"/>
      <c r="B30" s="19"/>
      <c r="C30" s="19"/>
      <c r="D30" s="19"/>
      <c r="E30" s="19"/>
      <c r="F30" s="19"/>
      <c r="G30" s="19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K31" s="1"/>
      <c r="L31" s="1"/>
      <c r="M31" s="1"/>
      <c r="N31" s="1"/>
      <c r="O31" s="1"/>
    </row>
    <row r="32" spans="1:15" x14ac:dyDescent="0.25">
      <c r="K32" s="1"/>
      <c r="L32" s="1"/>
      <c r="M32" s="1"/>
      <c r="N32" s="1"/>
      <c r="O32" s="1"/>
    </row>
    <row r="33" spans="1:15" x14ac:dyDescent="0.25">
      <c r="K33" s="1"/>
      <c r="L33" s="1"/>
      <c r="M33" s="1"/>
      <c r="N33" s="1"/>
      <c r="O33" s="1"/>
    </row>
    <row r="34" spans="1:15" x14ac:dyDescent="0.25">
      <c r="K34" s="1"/>
      <c r="L34" s="1"/>
      <c r="M34" s="1"/>
      <c r="N34" s="1"/>
      <c r="O34" s="1"/>
    </row>
    <row r="35" spans="1:15" x14ac:dyDescent="0.25">
      <c r="K35" s="1"/>
      <c r="L35" s="1"/>
      <c r="M35" s="1"/>
      <c r="N35" s="1"/>
      <c r="O35" s="1"/>
    </row>
    <row r="36" spans="1:15" x14ac:dyDescent="0.25">
      <c r="K36" s="1"/>
      <c r="L36" s="1"/>
      <c r="M36" s="1"/>
      <c r="N36" s="1"/>
      <c r="O36" s="1"/>
    </row>
    <row r="37" spans="1:15" x14ac:dyDescent="0.25">
      <c r="K37" s="1"/>
      <c r="L37" s="1"/>
      <c r="M37" s="1"/>
      <c r="N37" s="1"/>
      <c r="O37" s="1"/>
    </row>
    <row r="38" spans="1:15" x14ac:dyDescent="0.25">
      <c r="K38" s="1"/>
      <c r="L38" s="1"/>
      <c r="M38" s="1"/>
      <c r="N38" s="1"/>
      <c r="O38" s="1"/>
    </row>
    <row r="39" spans="1:15" x14ac:dyDescent="0.25"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K41" s="1"/>
      <c r="L41" s="1"/>
      <c r="M41" s="1"/>
      <c r="N41" s="1"/>
      <c r="O41" s="1"/>
    </row>
    <row r="42" spans="1:15" x14ac:dyDescent="0.25">
      <c r="K42" s="1"/>
      <c r="L42" s="1"/>
      <c r="M42" s="1"/>
      <c r="N42" s="1"/>
      <c r="O42" s="1"/>
    </row>
    <row r="43" spans="1:15" x14ac:dyDescent="0.25">
      <c r="K43" s="1"/>
      <c r="L43" s="1"/>
      <c r="M43" s="1"/>
      <c r="N43" s="1"/>
      <c r="O43" s="1"/>
    </row>
    <row r="44" spans="1:15" x14ac:dyDescent="0.25">
      <c r="K44" s="1"/>
      <c r="L44" s="1"/>
      <c r="M44" s="1"/>
      <c r="N44" s="1"/>
      <c r="O44" s="1"/>
    </row>
    <row r="45" spans="1:15" x14ac:dyDescent="0.25">
      <c r="K45" s="1"/>
      <c r="L45" s="1"/>
      <c r="M45" s="1"/>
      <c r="N45" s="1"/>
      <c r="O45" s="1"/>
    </row>
    <row r="46" spans="1:15" x14ac:dyDescent="0.25">
      <c r="K46" s="1"/>
      <c r="L46" s="1"/>
      <c r="M46" s="1"/>
      <c r="N46" s="1"/>
      <c r="O46" s="1"/>
    </row>
    <row r="47" spans="1:15" x14ac:dyDescent="0.25"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H49" s="1"/>
      <c r="I49" s="1"/>
      <c r="J49" s="1"/>
      <c r="K49" s="1"/>
      <c r="L49" s="1"/>
      <c r="M49" s="1"/>
      <c r="N49" s="1"/>
      <c r="O49" s="1"/>
    </row>
    <row r="50" spans="1:15" x14ac:dyDescent="0.25">
      <c r="H50" s="1"/>
      <c r="I50" s="1"/>
      <c r="J50" s="1"/>
      <c r="K50" s="1"/>
      <c r="L50" s="1"/>
      <c r="M50" s="1"/>
      <c r="N50" s="1"/>
      <c r="O50" s="1"/>
    </row>
    <row r="51" spans="1:15" x14ac:dyDescent="0.25">
      <c r="H51" s="1"/>
      <c r="I51" s="1"/>
      <c r="J51" s="1"/>
      <c r="K51" s="1"/>
      <c r="L51" s="1"/>
      <c r="M51" s="1"/>
      <c r="N51" s="1"/>
      <c r="O51" s="1"/>
    </row>
    <row r="52" spans="1:15" x14ac:dyDescent="0.25">
      <c r="H52" s="1"/>
      <c r="I52" s="1"/>
      <c r="J52" s="1"/>
      <c r="K52" s="1"/>
      <c r="L52" s="1"/>
      <c r="M52" s="1"/>
      <c r="N52" s="1"/>
      <c r="O52" s="1"/>
    </row>
    <row r="53" spans="1:15" x14ac:dyDescent="0.25"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7"/>
      <c r="B54" s="7"/>
      <c r="C54" s="7"/>
      <c r="D54" s="7"/>
      <c r="E54" s="7"/>
      <c r="F54" s="7"/>
      <c r="G54" s="7"/>
      <c r="H54" s="1"/>
      <c r="I54" s="1"/>
      <c r="J54" s="1"/>
      <c r="K54" s="1"/>
      <c r="L54" s="1"/>
      <c r="M54" s="1"/>
      <c r="N54" s="1"/>
      <c r="O54" s="1"/>
    </row>
    <row r="55" spans="1:15" ht="21" x14ac:dyDescent="0.25">
      <c r="C55" s="14"/>
      <c r="D55" s="14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21" x14ac:dyDescent="0.25">
      <c r="C56" s="14"/>
      <c r="D56" s="14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C57" s="10"/>
      <c r="D57" s="1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C58" s="13"/>
      <c r="D58" s="1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C59" s="8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C60" s="6"/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C61" s="8"/>
      <c r="D61" s="8"/>
      <c r="E61" s="1"/>
      <c r="F61" s="1"/>
      <c r="G61" s="1"/>
      <c r="H61" s="1"/>
      <c r="I61" s="1"/>
      <c r="J61" s="1"/>
      <c r="K61" s="1"/>
      <c r="L61" s="1"/>
      <c r="M61" s="10"/>
      <c r="N61" s="10"/>
      <c r="O61" s="10"/>
    </row>
    <row r="62" spans="1:15" x14ac:dyDescent="0.25">
      <c r="C62" s="6"/>
      <c r="D62" s="6"/>
      <c r="E62" s="1"/>
      <c r="F62" s="1"/>
      <c r="G62" s="1"/>
      <c r="H62" s="1"/>
      <c r="I62" s="1"/>
      <c r="J62" s="1"/>
      <c r="K62" s="1"/>
      <c r="L62" s="1"/>
      <c r="M62" s="10"/>
      <c r="N62" s="10"/>
      <c r="O62" s="10"/>
    </row>
    <row r="63" spans="1:15" x14ac:dyDescent="0.25">
      <c r="C63" s="8"/>
      <c r="D63" s="8"/>
      <c r="E63" s="1"/>
      <c r="F63" s="1"/>
      <c r="G63" s="1"/>
      <c r="H63" s="1"/>
      <c r="I63" s="1"/>
      <c r="J63" s="1"/>
      <c r="K63" s="1"/>
      <c r="L63" s="1"/>
      <c r="M63" s="10"/>
      <c r="N63" s="10"/>
      <c r="O63" s="10"/>
    </row>
    <row r="64" spans="1:15" x14ac:dyDescent="0.25"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0"/>
      <c r="O64" s="10"/>
    </row>
    <row r="65" spans="1:15" x14ac:dyDescent="0.25">
      <c r="C65" s="12"/>
      <c r="D65" s="12"/>
      <c r="E65" s="1"/>
      <c r="F65" s="1"/>
      <c r="G65" s="1"/>
      <c r="H65" s="1"/>
      <c r="I65" s="1"/>
      <c r="J65" s="1"/>
      <c r="K65" s="1"/>
      <c r="L65" s="1"/>
      <c r="M65" s="1"/>
      <c r="N65" s="10"/>
      <c r="O65" s="10"/>
    </row>
    <row r="66" spans="1:15" x14ac:dyDescent="0.25">
      <c r="A66" s="9"/>
      <c r="B66" s="8"/>
      <c r="C66" s="8"/>
      <c r="D66" s="8"/>
      <c r="E66" s="1"/>
      <c r="F66" s="1"/>
      <c r="G66" s="1"/>
      <c r="H66" s="1"/>
      <c r="I66" s="1"/>
      <c r="J66" s="1"/>
      <c r="K66" s="1"/>
      <c r="L66" s="1"/>
      <c r="M66" s="1"/>
      <c r="N66" s="10"/>
      <c r="O66" s="10"/>
    </row>
    <row r="67" spans="1:15" x14ac:dyDescent="0.25">
      <c r="E67" s="1"/>
      <c r="F67" s="1"/>
      <c r="G67" s="1"/>
      <c r="H67" s="1"/>
      <c r="I67" s="1"/>
      <c r="J67" s="1"/>
      <c r="K67" s="1"/>
      <c r="L67" s="1"/>
      <c r="M67" s="1"/>
      <c r="N67" s="10"/>
      <c r="O67" s="10"/>
    </row>
    <row r="68" spans="1:15" x14ac:dyDescent="0.25">
      <c r="E68" s="1"/>
      <c r="F68" s="1"/>
      <c r="G68" s="1"/>
      <c r="H68" s="1"/>
      <c r="I68" s="1"/>
      <c r="J68" s="1"/>
      <c r="K68" s="1"/>
      <c r="L68" s="1"/>
      <c r="M68" s="1"/>
      <c r="N68" s="10"/>
      <c r="O68" s="10"/>
    </row>
    <row r="69" spans="1:15" x14ac:dyDescent="0.25">
      <c r="E69" s="1"/>
      <c r="F69" s="1"/>
      <c r="G69" s="1"/>
      <c r="H69" s="1"/>
      <c r="I69" s="1"/>
      <c r="J69" s="1"/>
      <c r="K69" s="1"/>
      <c r="L69" s="1"/>
      <c r="M69" s="1"/>
      <c r="N69" s="10"/>
      <c r="O69" s="10"/>
    </row>
    <row r="70" spans="1:15" x14ac:dyDescent="0.25">
      <c r="E70" s="1"/>
      <c r="F70" s="1"/>
      <c r="G70" s="1"/>
      <c r="H70" s="1"/>
      <c r="I70" s="1"/>
      <c r="J70" s="1"/>
      <c r="K70" s="1"/>
      <c r="L70" s="1"/>
      <c r="M70" s="1"/>
      <c r="N70" s="10"/>
      <c r="O70" s="10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0"/>
      <c r="O71" s="10"/>
    </row>
    <row r="72" spans="1:15" x14ac:dyDescent="0.25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5:15" x14ac:dyDescent="0.25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5:15" x14ac:dyDescent="0.25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5:15" x14ac:dyDescent="0.25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</sheetData>
  <mergeCells count="3">
    <mergeCell ref="H5:I5"/>
    <mergeCell ref="H6:I6"/>
    <mergeCell ref="H3:I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I4" sqref="I4"/>
    </sheetView>
  </sheetViews>
  <sheetFormatPr defaultRowHeight="16.5" x14ac:dyDescent="0.25"/>
  <cols>
    <col min="1" max="1" width="18.25" bestFit="1" customWidth="1"/>
    <col min="2" max="2" width="8.75" bestFit="1" customWidth="1"/>
    <col min="3" max="4" width="9.875" bestFit="1" customWidth="1"/>
    <col min="7" max="7" width="16.5" customWidth="1"/>
    <col min="8" max="8" width="9.75" bestFit="1" customWidth="1"/>
    <col min="9" max="10" width="11" bestFit="1" customWidth="1"/>
  </cols>
  <sheetData>
    <row r="1" spans="1:10" ht="21.75" thickBot="1" x14ac:dyDescent="0.3">
      <c r="E1" s="29"/>
      <c r="F1" s="29"/>
      <c r="G1" s="105"/>
      <c r="H1" s="106"/>
      <c r="I1" s="106"/>
      <c r="J1" s="106"/>
    </row>
    <row r="2" spans="1:10" ht="21" x14ac:dyDescent="0.25">
      <c r="E2" s="29"/>
      <c r="F2" s="98"/>
      <c r="G2" s="244" t="s">
        <v>31</v>
      </c>
      <c r="H2" s="244"/>
      <c r="I2" s="244"/>
      <c r="J2" s="245"/>
    </row>
    <row r="3" spans="1:10" x14ac:dyDescent="0.25">
      <c r="E3" s="22"/>
      <c r="F3" s="99"/>
      <c r="G3" s="244"/>
      <c r="H3" s="244"/>
      <c r="I3" s="244"/>
      <c r="J3" s="245"/>
    </row>
    <row r="4" spans="1:10" x14ac:dyDescent="0.25">
      <c r="E4" s="15"/>
      <c r="F4" s="100"/>
      <c r="G4" s="38" t="str">
        <f>輸入區!E6</f>
        <v>產品名稱</v>
      </c>
      <c r="H4" s="107" t="str">
        <f>銷售預算!I5</f>
        <v>150型</v>
      </c>
      <c r="I4" s="107" t="str">
        <f>銷售預算!J5</f>
        <v>100型</v>
      </c>
      <c r="J4" s="108" t="str">
        <f>銷售預算!K5</f>
        <v>50型</v>
      </c>
    </row>
    <row r="5" spans="1:10" x14ac:dyDescent="0.25">
      <c r="E5" s="21"/>
      <c r="F5" s="101"/>
      <c r="G5" s="152" t="s">
        <v>30</v>
      </c>
      <c r="H5" s="153">
        <f>銷售預算!I6+銷售預算!L6</f>
        <v>7000</v>
      </c>
      <c r="I5" s="154">
        <f>銷售預算!J6+銷售預算!M6</f>
        <v>12000</v>
      </c>
      <c r="J5" s="155">
        <f>銷售預算!K6+銷售預算!N6</f>
        <v>15000</v>
      </c>
    </row>
    <row r="6" spans="1:10" x14ac:dyDescent="0.25">
      <c r="E6" s="15"/>
      <c r="F6" s="100"/>
      <c r="G6" s="38" t="s">
        <v>29</v>
      </c>
      <c r="H6" s="37">
        <f>輸入區!F16</f>
        <v>200</v>
      </c>
      <c r="I6" s="37">
        <f>輸入區!G16</f>
        <v>400</v>
      </c>
      <c r="J6" s="104">
        <f>輸入區!H16</f>
        <v>300</v>
      </c>
    </row>
    <row r="7" spans="1:10" x14ac:dyDescent="0.25">
      <c r="E7" s="21"/>
      <c r="F7" s="101"/>
      <c r="G7" s="156" t="s">
        <v>24</v>
      </c>
      <c r="H7" s="157">
        <f>H5+H6</f>
        <v>7200</v>
      </c>
      <c r="I7" s="157">
        <f>I5+I6</f>
        <v>12400</v>
      </c>
      <c r="J7" s="155">
        <f>J5+J6</f>
        <v>15300</v>
      </c>
    </row>
    <row r="8" spans="1:10" x14ac:dyDescent="0.25">
      <c r="E8" s="20"/>
      <c r="F8" s="102"/>
      <c r="G8" s="38" t="s">
        <v>28</v>
      </c>
      <c r="H8" s="37">
        <f>輸入區!F17</f>
        <v>200</v>
      </c>
      <c r="I8" s="37">
        <f>輸入區!G17</f>
        <v>300</v>
      </c>
      <c r="J8" s="104">
        <f>輸入區!H17</f>
        <v>400</v>
      </c>
    </row>
    <row r="9" spans="1:10" ht="17.25" thickBot="1" x14ac:dyDescent="0.3">
      <c r="A9" s="7"/>
      <c r="B9" s="7"/>
      <c r="C9" s="7"/>
      <c r="D9" s="7"/>
      <c r="E9" s="7"/>
      <c r="F9" s="103"/>
      <c r="G9" s="158" t="s">
        <v>22</v>
      </c>
      <c r="H9" s="159">
        <f>H7-H8</f>
        <v>7000</v>
      </c>
      <c r="I9" s="160">
        <f>I7-I8</f>
        <v>12100</v>
      </c>
      <c r="J9" s="161">
        <f>J7-J8</f>
        <v>14900</v>
      </c>
    </row>
  </sheetData>
  <mergeCells count="1">
    <mergeCell ref="G2:J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1:N10"/>
  <sheetViews>
    <sheetView workbookViewId="0">
      <selection activeCell="M5" sqref="M5"/>
    </sheetView>
  </sheetViews>
  <sheetFormatPr defaultRowHeight="16.5" x14ac:dyDescent="0.25"/>
  <cols>
    <col min="1" max="1" width="20.5" style="28" bestFit="1" customWidth="1"/>
    <col min="2" max="6" width="10.25" style="28" bestFit="1" customWidth="1"/>
    <col min="7" max="7" width="10.25" style="28" customWidth="1"/>
    <col min="8" max="8" width="19.25" style="28" customWidth="1"/>
    <col min="9" max="9" width="12.75" style="28" customWidth="1"/>
    <col min="10" max="10" width="12.875" style="28" customWidth="1"/>
    <col min="11" max="11" width="11.5" style="28" customWidth="1"/>
    <col min="12" max="12" width="14" style="28" customWidth="1"/>
    <col min="13" max="13" width="12" style="28" customWidth="1"/>
    <col min="14" max="14" width="11.875" style="28" customWidth="1"/>
    <col min="15" max="16384" width="9" style="28"/>
  </cols>
  <sheetData>
    <row r="1" spans="7:14" ht="21" customHeight="1" thickBot="1" x14ac:dyDescent="0.3">
      <c r="H1" s="114"/>
      <c r="I1" s="114"/>
      <c r="J1" s="114"/>
      <c r="K1" s="114"/>
      <c r="L1" s="114"/>
      <c r="M1" s="114"/>
      <c r="N1" s="114"/>
    </row>
    <row r="2" spans="7:14" ht="21" customHeight="1" x14ac:dyDescent="0.25">
      <c r="G2" s="112"/>
      <c r="H2" s="248" t="s">
        <v>33</v>
      </c>
      <c r="I2" s="248"/>
      <c r="J2" s="248"/>
      <c r="K2" s="248"/>
      <c r="L2" s="248"/>
      <c r="M2" s="248"/>
      <c r="N2" s="249"/>
    </row>
    <row r="3" spans="7:14" x14ac:dyDescent="0.25">
      <c r="G3" s="112"/>
      <c r="H3" s="248"/>
      <c r="I3" s="248"/>
      <c r="J3" s="248"/>
      <c r="K3" s="248"/>
      <c r="L3" s="248"/>
      <c r="M3" s="248"/>
      <c r="N3" s="249"/>
    </row>
    <row r="4" spans="7:14" x14ac:dyDescent="0.25">
      <c r="G4" s="112"/>
      <c r="H4" s="10" t="str">
        <f>輸入區!E5</f>
        <v xml:space="preserve">  區域</v>
      </c>
      <c r="I4" s="250" t="str">
        <f>輸入區!F5</f>
        <v>南區</v>
      </c>
      <c r="J4" s="250"/>
      <c r="K4" s="250"/>
      <c r="L4" s="250" t="str">
        <f>輸入區!I5</f>
        <v>西南區</v>
      </c>
      <c r="M4" s="250"/>
      <c r="N4" s="251"/>
    </row>
    <row r="5" spans="7:14" x14ac:dyDescent="0.25">
      <c r="G5" s="112"/>
      <c r="H5" s="131" t="str">
        <f>輸入區!E6</f>
        <v>產品名稱</v>
      </c>
      <c r="I5" s="128" t="str">
        <f>輸入區!$F$6</f>
        <v>150型</v>
      </c>
      <c r="J5" s="132" t="str">
        <f>輸入區!$G$6</f>
        <v>100型</v>
      </c>
      <c r="K5" s="135" t="str">
        <f>輸入區!$H$6</f>
        <v>50型</v>
      </c>
      <c r="L5" s="135" t="str">
        <f>輸入區!$F$6</f>
        <v>150型</v>
      </c>
      <c r="M5" s="128" t="str">
        <f>輸入區!$G$6</f>
        <v>100型</v>
      </c>
      <c r="N5" s="138" t="str">
        <f>輸入區!$H$6</f>
        <v>50型</v>
      </c>
    </row>
    <row r="6" spans="7:14" x14ac:dyDescent="0.25">
      <c r="G6" s="112"/>
      <c r="H6" s="7" t="s">
        <v>30</v>
      </c>
      <c r="I6" s="15">
        <f>輸入區!F7</f>
        <v>3000</v>
      </c>
      <c r="J6" s="15">
        <f>輸入區!G7</f>
        <v>5000</v>
      </c>
      <c r="K6" s="15">
        <f>輸入區!H7</f>
        <v>7000</v>
      </c>
      <c r="L6" s="15">
        <f>輸入區!I7</f>
        <v>4000</v>
      </c>
      <c r="M6" s="15">
        <f>輸入區!J7</f>
        <v>7000</v>
      </c>
      <c r="N6" s="113">
        <f>輸入區!K7</f>
        <v>8000</v>
      </c>
    </row>
    <row r="7" spans="7:14" x14ac:dyDescent="0.25">
      <c r="G7" s="112"/>
      <c r="H7" s="129" t="s">
        <v>32</v>
      </c>
      <c r="I7" s="133">
        <f>I6*輸入區!F8</f>
        <v>525000</v>
      </c>
      <c r="J7" s="133">
        <f>J6*輸入區!G8</f>
        <v>600000</v>
      </c>
      <c r="K7" s="136">
        <f>K6*輸入區!H8</f>
        <v>630000</v>
      </c>
      <c r="L7" s="136">
        <f>L6*輸入區!I8</f>
        <v>700000</v>
      </c>
      <c r="M7" s="130">
        <f>M6*輸入區!J8</f>
        <v>840000</v>
      </c>
      <c r="N7" s="137">
        <f>N6*輸入區!K8</f>
        <v>720000</v>
      </c>
    </row>
    <row r="8" spans="7:14" x14ac:dyDescent="0.25">
      <c r="G8" s="112"/>
      <c r="H8" s="7" t="s">
        <v>34</v>
      </c>
      <c r="I8" s="252">
        <f>I7+J7+K7</f>
        <v>1755000</v>
      </c>
      <c r="J8" s="252"/>
      <c r="K8" s="252"/>
      <c r="L8" s="253">
        <f>L7+M7+N7</f>
        <v>2260000</v>
      </c>
      <c r="M8" s="253"/>
      <c r="N8" s="254"/>
    </row>
    <row r="9" spans="7:14" ht="17.25" thickBot="1" x14ac:dyDescent="0.3">
      <c r="G9" s="112"/>
      <c r="H9" s="134" t="s">
        <v>27</v>
      </c>
      <c r="I9" s="246">
        <f>I8+L8</f>
        <v>4015000</v>
      </c>
      <c r="J9" s="246"/>
      <c r="K9" s="246"/>
      <c r="L9" s="246"/>
      <c r="M9" s="246"/>
      <c r="N9" s="247"/>
    </row>
    <row r="10" spans="7:14" x14ac:dyDescent="0.25">
      <c r="G10" s="115"/>
    </row>
  </sheetData>
  <mergeCells count="6">
    <mergeCell ref="I9:N9"/>
    <mergeCell ref="H2:N3"/>
    <mergeCell ref="I4:K4"/>
    <mergeCell ref="L4:N4"/>
    <mergeCell ref="I8:K8"/>
    <mergeCell ref="L8:N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O14"/>
  <sheetViews>
    <sheetView workbookViewId="0">
      <selection activeCell="E6" sqref="E6"/>
    </sheetView>
  </sheetViews>
  <sheetFormatPr defaultRowHeight="16.5" x14ac:dyDescent="0.25"/>
  <cols>
    <col min="1" max="1" width="20.5" bestFit="1" customWidth="1"/>
    <col min="2" max="2" width="5.5" bestFit="1" customWidth="1"/>
    <col min="3" max="3" width="9.5" bestFit="1" customWidth="1"/>
    <col min="4" max="4" width="5.5" bestFit="1" customWidth="1"/>
    <col min="5" max="5" width="19.375" customWidth="1"/>
    <col min="6" max="6" width="11.125" customWidth="1"/>
    <col min="7" max="7" width="10.875" customWidth="1"/>
    <col min="8" max="9" width="11" customWidth="1"/>
    <col min="10" max="10" width="11.125" customWidth="1"/>
    <col min="11" max="11" width="10.875" customWidth="1"/>
    <col min="12" max="12" width="11" customWidth="1"/>
    <col min="13" max="13" width="11.125" customWidth="1"/>
    <col min="14" max="14" width="10.875" customWidth="1"/>
  </cols>
  <sheetData>
    <row r="2" spans="4:15" ht="17.25" thickBot="1" x14ac:dyDescent="0.3"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17"/>
    </row>
    <row r="3" spans="4:15" x14ac:dyDescent="0.25">
      <c r="D3" s="123"/>
      <c r="E3" s="256" t="s">
        <v>63</v>
      </c>
      <c r="F3" s="256"/>
      <c r="G3" s="256"/>
      <c r="H3" s="256"/>
      <c r="I3" s="256"/>
      <c r="J3" s="256"/>
      <c r="K3" s="256"/>
      <c r="L3" s="256"/>
      <c r="M3" s="256"/>
      <c r="N3" s="257"/>
      <c r="O3" s="117"/>
    </row>
    <row r="4" spans="4:15" x14ac:dyDescent="0.25">
      <c r="D4" s="123"/>
      <c r="E4" s="256"/>
      <c r="F4" s="256"/>
      <c r="G4" s="256"/>
      <c r="H4" s="256"/>
      <c r="I4" s="256"/>
      <c r="J4" s="256"/>
      <c r="K4" s="256"/>
      <c r="L4" s="256"/>
      <c r="M4" s="256"/>
      <c r="N4" s="257"/>
    </row>
    <row r="5" spans="4:15" x14ac:dyDescent="0.25">
      <c r="D5" s="123"/>
      <c r="E5" s="118" t="str">
        <f xml:space="preserve"> 輸入區!E20</f>
        <v>產品名稱</v>
      </c>
      <c r="F5" s="255" t="str">
        <f>輸入區!F20</f>
        <v>150型</v>
      </c>
      <c r="G5" s="255"/>
      <c r="H5" s="255"/>
      <c r="I5" s="255" t="str">
        <f>輸入區!I20</f>
        <v>100型</v>
      </c>
      <c r="J5" s="255"/>
      <c r="K5" s="255"/>
      <c r="L5" s="255" t="str">
        <f>輸入區!L20</f>
        <v>50型</v>
      </c>
      <c r="M5" s="255"/>
      <c r="N5" s="259"/>
    </row>
    <row r="6" spans="4:15" x14ac:dyDescent="0.25">
      <c r="D6" s="123"/>
      <c r="E6" s="62" t="str">
        <f>輸入區!E21</f>
        <v xml:space="preserve">  材料名稱</v>
      </c>
      <c r="F6" s="119" t="str">
        <f>輸入區!F21</f>
        <v>木材</v>
      </c>
      <c r="G6" s="120" t="str">
        <f>輸入區!G21</f>
        <v>擴音喇叭</v>
      </c>
      <c r="H6" s="120" t="str">
        <f>輸入區!H21</f>
        <v>塗料</v>
      </c>
      <c r="I6" s="64" t="str">
        <f>輸入區!I21</f>
        <v>木材</v>
      </c>
      <c r="J6" s="64" t="str">
        <f>輸入區!J21</f>
        <v>擴音喇叭</v>
      </c>
      <c r="K6" s="52" t="str">
        <f>輸入區!K21</f>
        <v>塗料</v>
      </c>
      <c r="L6" s="64" t="str">
        <f>輸入區!L21</f>
        <v>木材</v>
      </c>
      <c r="M6" s="64" t="str">
        <f>輸入區!M21</f>
        <v>擴音喇叭</v>
      </c>
      <c r="N6" s="124" t="str">
        <f>輸入區!N21</f>
        <v>塗料</v>
      </c>
    </row>
    <row r="7" spans="4:15" x14ac:dyDescent="0.25">
      <c r="D7" s="123"/>
      <c r="E7" s="27" t="s">
        <v>26</v>
      </c>
      <c r="F7" s="86">
        <f>輸入區!F22</f>
        <v>12</v>
      </c>
      <c r="G7" s="86">
        <f>輸入區!G22</f>
        <v>5</v>
      </c>
      <c r="H7" s="86">
        <f>輸入區!H22</f>
        <v>2</v>
      </c>
      <c r="I7" s="86">
        <f>輸入區!I22</f>
        <v>8</v>
      </c>
      <c r="J7" s="86">
        <f>輸入區!J22</f>
        <v>3</v>
      </c>
      <c r="K7" s="86">
        <f>輸入區!K22</f>
        <v>1</v>
      </c>
      <c r="L7" s="86">
        <f>輸入區!L22</f>
        <v>6</v>
      </c>
      <c r="M7" s="86">
        <f>輸入區!M22</f>
        <v>2</v>
      </c>
      <c r="N7" s="125">
        <f>輸入區!N22</f>
        <v>1</v>
      </c>
    </row>
    <row r="8" spans="4:15" x14ac:dyDescent="0.25">
      <c r="D8" s="123"/>
      <c r="E8" s="62" t="str">
        <f>輸入區!E13</f>
        <v xml:space="preserve">  預計單位成本</v>
      </c>
      <c r="F8" s="121">
        <f>輸入區!$F$13</f>
        <v>0.75</v>
      </c>
      <c r="G8" s="82">
        <f>輸入區!$G$13</f>
        <v>15</v>
      </c>
      <c r="H8" s="83">
        <f>輸入區!$H$13</f>
        <v>2</v>
      </c>
      <c r="I8" s="84">
        <f>輸入區!$F$13</f>
        <v>0.75</v>
      </c>
      <c r="J8" s="84">
        <f>輸入區!$G$13</f>
        <v>15</v>
      </c>
      <c r="K8" s="82">
        <f>輸入區!$H$13</f>
        <v>2</v>
      </c>
      <c r="L8" s="83">
        <f>輸入區!$F$13</f>
        <v>0.75</v>
      </c>
      <c r="M8" s="84">
        <f>輸入區!$G$13</f>
        <v>15</v>
      </c>
      <c r="N8" s="126">
        <f>輸入區!$H$13</f>
        <v>2</v>
      </c>
    </row>
    <row r="9" spans="4:15" ht="17.25" thickBot="1" x14ac:dyDescent="0.3">
      <c r="D9" s="123"/>
      <c r="E9" s="231" t="s">
        <v>64</v>
      </c>
      <c r="F9" s="258">
        <f>F7*F8+G7*G8+H7*H8</f>
        <v>88</v>
      </c>
      <c r="G9" s="258"/>
      <c r="H9" s="258"/>
      <c r="I9" s="258">
        <f t="shared" ref="I9" si="0">I7*I8+J7*J8+K7*K8</f>
        <v>53</v>
      </c>
      <c r="J9" s="258"/>
      <c r="K9" s="258"/>
      <c r="L9" s="258">
        <f t="shared" ref="L9" si="1">L7*L8+M7*M8+N7*N8</f>
        <v>36.5</v>
      </c>
      <c r="M9" s="258"/>
      <c r="N9" s="260"/>
    </row>
    <row r="14" spans="4:15" x14ac:dyDescent="0.25">
      <c r="H14" s="31"/>
    </row>
  </sheetData>
  <mergeCells count="7">
    <mergeCell ref="F5:H5"/>
    <mergeCell ref="E3:N4"/>
    <mergeCell ref="F9:H9"/>
    <mergeCell ref="I5:K5"/>
    <mergeCell ref="L5:N5"/>
    <mergeCell ref="I9:K9"/>
    <mergeCell ref="L9:N9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1:K11"/>
  <sheetViews>
    <sheetView workbookViewId="0">
      <selection activeCell="K4" sqref="K4"/>
    </sheetView>
  </sheetViews>
  <sheetFormatPr defaultRowHeight="16.5" x14ac:dyDescent="0.25"/>
  <cols>
    <col min="1" max="1" width="13.875" bestFit="1" customWidth="1"/>
    <col min="2" max="2" width="9.25" bestFit="1" customWidth="1"/>
    <col min="3" max="3" width="10.875" bestFit="1" customWidth="1"/>
    <col min="4" max="4" width="8.25" bestFit="1" customWidth="1"/>
    <col min="8" max="8" width="14.875" customWidth="1"/>
    <col min="9" max="9" width="11.625" customWidth="1"/>
    <col min="10" max="10" width="12.125" customWidth="1"/>
    <col min="11" max="11" width="11.625" customWidth="1"/>
  </cols>
  <sheetData>
    <row r="1" spans="5:11" ht="17.25" thickBot="1" x14ac:dyDescent="0.3">
      <c r="H1" s="140"/>
      <c r="I1" s="140"/>
      <c r="J1" s="140"/>
      <c r="K1" s="140"/>
    </row>
    <row r="2" spans="5:11" x14ac:dyDescent="0.25">
      <c r="G2" s="139"/>
      <c r="H2" s="261" t="s">
        <v>50</v>
      </c>
      <c r="I2" s="261"/>
      <c r="J2" s="261"/>
      <c r="K2" s="262"/>
    </row>
    <row r="3" spans="5:11" x14ac:dyDescent="0.25">
      <c r="G3" s="139"/>
      <c r="H3" s="261"/>
      <c r="I3" s="261"/>
      <c r="J3" s="261"/>
      <c r="K3" s="262"/>
    </row>
    <row r="4" spans="5:11" x14ac:dyDescent="0.25">
      <c r="G4" s="139"/>
      <c r="H4" s="1" t="str">
        <f>輸入區!E21</f>
        <v xml:space="preserve">  材料名稱</v>
      </c>
      <c r="I4" s="24" t="str">
        <f>輸入區!F21</f>
        <v>木材</v>
      </c>
      <c r="J4" s="24" t="str">
        <f>輸入區!G21</f>
        <v>擴音喇叭</v>
      </c>
      <c r="K4" s="141" t="str">
        <f>輸入區!H21</f>
        <v>塗料</v>
      </c>
    </row>
    <row r="5" spans="5:11" x14ac:dyDescent="0.25">
      <c r="E5" s="31"/>
      <c r="F5" s="31"/>
      <c r="G5" s="139"/>
      <c r="H5" s="148" t="s">
        <v>87</v>
      </c>
      <c r="I5" s="149">
        <f>生產用料成本預算!I10</f>
        <v>270200</v>
      </c>
      <c r="J5" s="143">
        <f>生產用料成本預算!L10</f>
        <v>101100</v>
      </c>
      <c r="K5" s="150">
        <f>生產用料成本預算!O10</f>
        <v>41000</v>
      </c>
    </row>
    <row r="6" spans="5:11" x14ac:dyDescent="0.25">
      <c r="E6" s="31"/>
      <c r="F6" s="31"/>
      <c r="G6" s="139"/>
      <c r="H6" s="27" t="s">
        <v>66</v>
      </c>
      <c r="I6" s="144">
        <f>輸入區!F11</f>
        <v>30000</v>
      </c>
      <c r="J6" s="144">
        <f>輸入區!G11</f>
        <v>8000</v>
      </c>
      <c r="K6" s="145">
        <f>輸入區!H11</f>
        <v>2000</v>
      </c>
    </row>
    <row r="7" spans="5:11" x14ac:dyDescent="0.25">
      <c r="E7" s="31"/>
      <c r="F7" s="31"/>
      <c r="G7" s="139"/>
      <c r="H7" s="146" t="s">
        <v>88</v>
      </c>
      <c r="I7" s="149">
        <f>生產用料成本預算!I10+I6</f>
        <v>300200</v>
      </c>
      <c r="J7" s="149">
        <f>生產用料成本預算!L10+J6</f>
        <v>109100</v>
      </c>
      <c r="K7" s="150">
        <f>生產用料成本預算!O10+K6</f>
        <v>43000</v>
      </c>
    </row>
    <row r="8" spans="5:11" x14ac:dyDescent="0.25">
      <c r="E8" s="31"/>
      <c r="F8" s="31"/>
      <c r="G8" s="139"/>
      <c r="H8" s="27" t="s">
        <v>89</v>
      </c>
      <c r="I8" s="144">
        <f>輸入區!F12</f>
        <v>40000</v>
      </c>
      <c r="J8" s="144">
        <f>輸入區!G12</f>
        <v>10000</v>
      </c>
      <c r="K8" s="145">
        <f>輸入區!H12</f>
        <v>1500</v>
      </c>
    </row>
    <row r="9" spans="5:11" x14ac:dyDescent="0.25">
      <c r="E9" s="31"/>
      <c r="F9" s="31"/>
      <c r="G9" s="139"/>
      <c r="H9" s="151" t="s">
        <v>90</v>
      </c>
      <c r="I9" s="149">
        <f>採購預算!I7-採購預算!I8</f>
        <v>260200</v>
      </c>
      <c r="J9" s="143">
        <f>採購預算!J7-採購預算!J8</f>
        <v>99100</v>
      </c>
      <c r="K9" s="150">
        <f>採購預算!K7-採購預算!K8</f>
        <v>41500</v>
      </c>
    </row>
    <row r="10" spans="5:11" x14ac:dyDescent="0.25">
      <c r="G10" s="139"/>
      <c r="H10" s="27" t="s">
        <v>92</v>
      </c>
      <c r="I10" s="144">
        <f>I9*輸入區!F13</f>
        <v>195150</v>
      </c>
      <c r="J10" s="144">
        <f>J9*輸入區!G13</f>
        <v>1486500</v>
      </c>
      <c r="K10" s="145">
        <f>K9*輸入區!H13</f>
        <v>83000</v>
      </c>
    </row>
    <row r="11" spans="5:11" ht="17.25" thickBot="1" x14ac:dyDescent="0.3">
      <c r="G11" s="139"/>
      <c r="H11" s="147" t="s">
        <v>91</v>
      </c>
      <c r="I11" s="263">
        <f>I10+J10+K10</f>
        <v>1764650</v>
      </c>
      <c r="J11" s="264"/>
      <c r="K11" s="265"/>
    </row>
  </sheetData>
  <mergeCells count="2">
    <mergeCell ref="H2:K3"/>
    <mergeCell ref="I11:K1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G1:Q12"/>
  <sheetViews>
    <sheetView workbookViewId="0">
      <selection activeCell="P6" sqref="P6"/>
    </sheetView>
  </sheetViews>
  <sheetFormatPr defaultRowHeight="16.5" x14ac:dyDescent="0.25"/>
  <cols>
    <col min="1" max="1" width="16.125" style="30" bestFit="1" customWidth="1"/>
    <col min="2" max="7" width="8.25" style="30" bestFit="1" customWidth="1"/>
    <col min="8" max="8" width="16.875" style="30" customWidth="1"/>
    <col min="9" max="17" width="9.625" style="30" bestFit="1" customWidth="1"/>
    <col min="18" max="16384" width="9" style="30"/>
  </cols>
  <sheetData>
    <row r="1" spans="7:17" ht="16.5" customHeight="1" x14ac:dyDescent="0.25"/>
    <row r="2" spans="7:17" ht="16.5" customHeight="1" thickBot="1" x14ac:dyDescent="0.3"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7:17" ht="16.5" customHeight="1" x14ac:dyDescent="0.25">
      <c r="G3" s="162"/>
      <c r="H3" s="269" t="s">
        <v>62</v>
      </c>
      <c r="I3" s="269"/>
      <c r="J3" s="269"/>
      <c r="K3" s="269"/>
      <c r="L3" s="269"/>
      <c r="M3" s="269"/>
      <c r="N3" s="269"/>
      <c r="O3" s="269"/>
      <c r="P3" s="269"/>
      <c r="Q3" s="270"/>
    </row>
    <row r="4" spans="7:17" ht="16.5" customHeight="1" x14ac:dyDescent="0.25">
      <c r="G4" s="162"/>
      <c r="H4" s="269"/>
      <c r="I4" s="269"/>
      <c r="J4" s="269"/>
      <c r="K4" s="269"/>
      <c r="L4" s="269"/>
      <c r="M4" s="269"/>
      <c r="N4" s="269"/>
      <c r="O4" s="269"/>
      <c r="P4" s="269"/>
      <c r="Q4" s="270"/>
    </row>
    <row r="5" spans="7:17" x14ac:dyDescent="0.25">
      <c r="G5" s="162"/>
      <c r="H5" s="164" t="str">
        <f>輸入區!E21</f>
        <v xml:space="preserve">  材料名稱</v>
      </c>
      <c r="I5" s="255" t="str">
        <f>輸入區!F21</f>
        <v>木材</v>
      </c>
      <c r="J5" s="255"/>
      <c r="K5" s="255"/>
      <c r="L5" s="255" t="str">
        <f>輸入區!G21</f>
        <v>擴音喇叭</v>
      </c>
      <c r="M5" s="255"/>
      <c r="N5" s="255"/>
      <c r="O5" s="255" t="str">
        <f>輸入區!H21</f>
        <v>塗料</v>
      </c>
      <c r="P5" s="255"/>
      <c r="Q5" s="266"/>
    </row>
    <row r="6" spans="7:17" x14ac:dyDescent="0.25">
      <c r="G6" s="162"/>
      <c r="H6" s="165" t="str">
        <f>輸入區!E6</f>
        <v>產品名稱</v>
      </c>
      <c r="I6" s="166" t="str">
        <f>輸入區!$F$6</f>
        <v>150型</v>
      </c>
      <c r="J6" s="167" t="str">
        <f>輸入區!$G$6</f>
        <v>100型</v>
      </c>
      <c r="K6" s="166" t="str">
        <f>輸入區!$H$6</f>
        <v>50型</v>
      </c>
      <c r="L6" s="167" t="str">
        <f>輸入區!$F$6</f>
        <v>150型</v>
      </c>
      <c r="M6" s="166" t="str">
        <f>輸入區!$G$6</f>
        <v>100型</v>
      </c>
      <c r="N6" s="166" t="str">
        <f>輸入區!$H$6</f>
        <v>50型</v>
      </c>
      <c r="O6" s="167" t="str">
        <f>輸入區!$F$6</f>
        <v>150型</v>
      </c>
      <c r="P6" s="168" t="str">
        <f>輸入區!$G$6</f>
        <v>100型</v>
      </c>
      <c r="Q6" s="169" t="str">
        <f>輸入區!$H$6</f>
        <v>50型</v>
      </c>
    </row>
    <row r="7" spans="7:17" x14ac:dyDescent="0.25">
      <c r="G7" s="162"/>
      <c r="H7" s="109" t="str">
        <f>輸入區!E7</f>
        <v xml:space="preserve">  銷售目標量</v>
      </c>
      <c r="I7" s="171">
        <f>生產預算!H9</f>
        <v>7000</v>
      </c>
      <c r="J7" s="171">
        <f>生產預算!I9</f>
        <v>12100</v>
      </c>
      <c r="K7" s="171">
        <f>生產預算!J9</f>
        <v>14900</v>
      </c>
      <c r="L7" s="171">
        <f>I7</f>
        <v>7000</v>
      </c>
      <c r="M7" s="171">
        <f>J7</f>
        <v>12100</v>
      </c>
      <c r="N7" s="171">
        <f>K7</f>
        <v>14900</v>
      </c>
      <c r="O7" s="171">
        <f>I7</f>
        <v>7000</v>
      </c>
      <c r="P7" s="171">
        <f>J7</f>
        <v>12100</v>
      </c>
      <c r="Q7" s="172">
        <f>K7</f>
        <v>14900</v>
      </c>
    </row>
    <row r="8" spans="7:17" x14ac:dyDescent="0.25">
      <c r="G8" s="162"/>
      <c r="H8" s="165" t="s">
        <v>26</v>
      </c>
      <c r="I8" s="173">
        <f>輸入區!F22</f>
        <v>12</v>
      </c>
      <c r="J8" s="174">
        <f>輸入區!I22</f>
        <v>8</v>
      </c>
      <c r="K8" s="173">
        <f>輸入區!L22</f>
        <v>6</v>
      </c>
      <c r="L8" s="174">
        <f>輸入區!G22</f>
        <v>5</v>
      </c>
      <c r="M8" s="173">
        <f>輸入區!J22</f>
        <v>3</v>
      </c>
      <c r="N8" s="173">
        <f>輸入區!M22</f>
        <v>2</v>
      </c>
      <c r="O8" s="173">
        <f>輸入區!H22</f>
        <v>2</v>
      </c>
      <c r="P8" s="174">
        <f>輸入區!K22</f>
        <v>1</v>
      </c>
      <c r="Q8" s="175">
        <f>輸入區!N22</f>
        <v>1</v>
      </c>
    </row>
    <row r="9" spans="7:17" x14ac:dyDescent="0.25">
      <c r="G9" s="162"/>
      <c r="H9" s="109" t="s">
        <v>25</v>
      </c>
      <c r="I9" s="171">
        <f t="shared" ref="I9:Q9" si="0">I7*I8</f>
        <v>84000</v>
      </c>
      <c r="J9" s="171">
        <f t="shared" si="0"/>
        <v>96800</v>
      </c>
      <c r="K9" s="171">
        <f t="shared" si="0"/>
        <v>89400</v>
      </c>
      <c r="L9" s="171">
        <f t="shared" si="0"/>
        <v>35000</v>
      </c>
      <c r="M9" s="171">
        <f t="shared" si="0"/>
        <v>36300</v>
      </c>
      <c r="N9" s="171">
        <f t="shared" si="0"/>
        <v>29800</v>
      </c>
      <c r="O9" s="171">
        <f t="shared" si="0"/>
        <v>14000</v>
      </c>
      <c r="P9" s="171">
        <f t="shared" si="0"/>
        <v>12100</v>
      </c>
      <c r="Q9" s="172">
        <f t="shared" si="0"/>
        <v>14900</v>
      </c>
    </row>
    <row r="10" spans="7:17" x14ac:dyDescent="0.25">
      <c r="G10" s="162"/>
      <c r="H10" s="170" t="s">
        <v>34</v>
      </c>
      <c r="I10" s="271">
        <f>I9+J9+K9</f>
        <v>270200</v>
      </c>
      <c r="J10" s="272"/>
      <c r="K10" s="273"/>
      <c r="L10" s="271">
        <f>L9+M9+N9</f>
        <v>101100</v>
      </c>
      <c r="M10" s="272"/>
      <c r="N10" s="273"/>
      <c r="O10" s="271">
        <f>O9+P9+Q9</f>
        <v>41000</v>
      </c>
      <c r="P10" s="272"/>
      <c r="Q10" s="274"/>
    </row>
    <row r="11" spans="7:17" x14ac:dyDescent="0.25">
      <c r="G11" s="162"/>
      <c r="H11" s="109" t="s">
        <v>48</v>
      </c>
      <c r="I11" s="275">
        <f>I10*輸入區!F13</f>
        <v>202650</v>
      </c>
      <c r="J11" s="275"/>
      <c r="K11" s="275"/>
      <c r="L11" s="275">
        <f>L10*輸入區!G13</f>
        <v>1516500</v>
      </c>
      <c r="M11" s="275"/>
      <c r="N11" s="275"/>
      <c r="O11" s="275">
        <f>生產用料成本預算!O10*輸入區!H13</f>
        <v>82000</v>
      </c>
      <c r="P11" s="275"/>
      <c r="Q11" s="276"/>
    </row>
    <row r="12" spans="7:17" ht="17.25" thickBot="1" x14ac:dyDescent="0.3">
      <c r="G12" s="232"/>
      <c r="H12" s="233" t="s">
        <v>49</v>
      </c>
      <c r="I12" s="267">
        <f>I11+L11+O11</f>
        <v>1801150</v>
      </c>
      <c r="J12" s="267"/>
      <c r="K12" s="267"/>
      <c r="L12" s="267"/>
      <c r="M12" s="267"/>
      <c r="N12" s="267"/>
      <c r="O12" s="267"/>
      <c r="P12" s="267"/>
      <c r="Q12" s="268"/>
    </row>
  </sheetData>
  <mergeCells count="11">
    <mergeCell ref="O5:Q5"/>
    <mergeCell ref="I12:Q12"/>
    <mergeCell ref="H3:Q4"/>
    <mergeCell ref="I10:K10"/>
    <mergeCell ref="L10:N10"/>
    <mergeCell ref="O10:Q10"/>
    <mergeCell ref="I11:K11"/>
    <mergeCell ref="L11:N11"/>
    <mergeCell ref="O11:Q11"/>
    <mergeCell ref="I5:K5"/>
    <mergeCell ref="L5:N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1:O11"/>
  <sheetViews>
    <sheetView workbookViewId="0">
      <selection activeCell="M4" sqref="M4:O4"/>
    </sheetView>
  </sheetViews>
  <sheetFormatPr defaultRowHeight="16.5" x14ac:dyDescent="0.25"/>
  <cols>
    <col min="1" max="1" width="22.75" bestFit="1" customWidth="1"/>
    <col min="2" max="5" width="9.125" bestFit="1" customWidth="1"/>
    <col min="6" max="6" width="20.875" customWidth="1"/>
    <col min="7" max="8" width="9.625" bestFit="1" customWidth="1"/>
    <col min="9" max="9" width="10.375" bestFit="1" customWidth="1"/>
    <col min="10" max="13" width="9.625" bestFit="1" customWidth="1"/>
    <col min="14" max="14" width="10.875" customWidth="1"/>
    <col min="15" max="15" width="9.625" bestFit="1" customWidth="1"/>
  </cols>
  <sheetData>
    <row r="1" spans="5:15" ht="21" customHeight="1" thickBot="1" x14ac:dyDescent="0.3"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5:15" ht="16.5" customHeight="1" x14ac:dyDescent="0.25">
      <c r="E2" s="176"/>
      <c r="F2" s="277" t="s">
        <v>23</v>
      </c>
      <c r="G2" s="277"/>
      <c r="H2" s="277"/>
      <c r="I2" s="277"/>
      <c r="J2" s="277"/>
      <c r="K2" s="277"/>
      <c r="L2" s="277"/>
      <c r="M2" s="277"/>
      <c r="N2" s="277"/>
      <c r="O2" s="278"/>
    </row>
    <row r="3" spans="5:15" x14ac:dyDescent="0.25">
      <c r="E3" s="176"/>
      <c r="F3" s="277"/>
      <c r="G3" s="277"/>
      <c r="H3" s="277"/>
      <c r="I3" s="277"/>
      <c r="J3" s="277"/>
      <c r="K3" s="277"/>
      <c r="L3" s="277"/>
      <c r="M3" s="277"/>
      <c r="N3" s="277"/>
      <c r="O3" s="278"/>
    </row>
    <row r="4" spans="5:15" x14ac:dyDescent="0.25">
      <c r="E4" s="176"/>
      <c r="F4" s="39" t="str">
        <f>輸入區!E20</f>
        <v>產品名稱</v>
      </c>
      <c r="G4" s="284" t="str">
        <f>輸入區!F20</f>
        <v>150型</v>
      </c>
      <c r="H4" s="284"/>
      <c r="I4" s="284"/>
      <c r="J4" s="284" t="str">
        <f>輸入區!I20</f>
        <v>100型</v>
      </c>
      <c r="K4" s="284"/>
      <c r="L4" s="284"/>
      <c r="M4" s="284" t="str">
        <f>輸入區!L20</f>
        <v>50型</v>
      </c>
      <c r="N4" s="284"/>
      <c r="O4" s="285"/>
    </row>
    <row r="5" spans="5:15" x14ac:dyDescent="0.25">
      <c r="E5" s="176"/>
      <c r="F5" s="181" t="s">
        <v>22</v>
      </c>
      <c r="G5" s="286">
        <f>生產預算!H9</f>
        <v>7000</v>
      </c>
      <c r="H5" s="286"/>
      <c r="I5" s="286"/>
      <c r="J5" s="287">
        <f>生產預算!I9</f>
        <v>12100</v>
      </c>
      <c r="K5" s="286"/>
      <c r="L5" s="286"/>
      <c r="M5" s="287">
        <f>生產預算!J9</f>
        <v>14900</v>
      </c>
      <c r="N5" s="286"/>
      <c r="O5" s="288"/>
    </row>
    <row r="6" spans="5:15" x14ac:dyDescent="0.25">
      <c r="E6" s="176"/>
      <c r="F6" s="27" t="str">
        <f>輸入區!E24</f>
        <v xml:space="preserve">  人工種類</v>
      </c>
      <c r="G6" s="24" t="str">
        <f>輸入區!$F$24</f>
        <v>裁切</v>
      </c>
      <c r="H6" s="24" t="str">
        <f>輸入區!$G$24</f>
        <v>裝配</v>
      </c>
      <c r="I6" s="24" t="str">
        <f>輸入區!$H$24</f>
        <v>完成</v>
      </c>
      <c r="J6" s="24" t="str">
        <f>輸入區!$F$24</f>
        <v>裁切</v>
      </c>
      <c r="K6" s="24" t="str">
        <f>輸入區!$G$24</f>
        <v>裝配</v>
      </c>
      <c r="L6" s="24" t="str">
        <f>輸入區!$H$24</f>
        <v>完成</v>
      </c>
      <c r="M6" s="24" t="str">
        <f>輸入區!$F$24</f>
        <v>裁切</v>
      </c>
      <c r="N6" s="24" t="str">
        <f>輸入區!$G$24</f>
        <v>裝配</v>
      </c>
      <c r="O6" s="177" t="str">
        <f>輸入區!$H$24</f>
        <v>完成</v>
      </c>
    </row>
    <row r="7" spans="5:15" x14ac:dyDescent="0.25">
      <c r="E7" s="176"/>
      <c r="F7" s="180" t="str">
        <f>輸入區!E25</f>
        <v xml:space="preserve">  各步驟工時</v>
      </c>
      <c r="G7" s="183">
        <f>輸入區!F25</f>
        <v>0.375</v>
      </c>
      <c r="H7" s="183">
        <f>輸入區!G25</f>
        <v>2</v>
      </c>
      <c r="I7" s="183">
        <f>輸入區!H25</f>
        <v>0.375</v>
      </c>
      <c r="J7" s="184">
        <f>輸入區!I25</f>
        <v>0.375</v>
      </c>
      <c r="K7" s="185">
        <f>輸入區!J25</f>
        <v>1.5</v>
      </c>
      <c r="L7" s="184">
        <f>輸入區!K25</f>
        <v>0.25</v>
      </c>
      <c r="M7" s="185">
        <f>輸入區!L25</f>
        <v>0.375</v>
      </c>
      <c r="N7" s="183">
        <f>輸入區!M25</f>
        <v>1.5</v>
      </c>
      <c r="O7" s="186">
        <f>輸入區!N25</f>
        <v>0.25</v>
      </c>
    </row>
    <row r="8" spans="5:15" x14ac:dyDescent="0.25">
      <c r="E8" s="176"/>
      <c r="F8" s="39" t="s">
        <v>21</v>
      </c>
      <c r="G8" s="17">
        <f>$G$5*G7</f>
        <v>2625</v>
      </c>
      <c r="H8" s="17">
        <f>$G$5*H7</f>
        <v>14000</v>
      </c>
      <c r="I8" s="17">
        <f>$G$5*I7</f>
        <v>2625</v>
      </c>
      <c r="J8" s="17">
        <f>$J$5*J7</f>
        <v>4537.5</v>
      </c>
      <c r="K8" s="17">
        <f>$J$5*K7</f>
        <v>18150</v>
      </c>
      <c r="L8" s="17">
        <f>$J$5*L7</f>
        <v>3025</v>
      </c>
      <c r="M8" s="17">
        <f>$M$5*M7</f>
        <v>5587.5</v>
      </c>
      <c r="N8" s="17">
        <f>$M$5*N7</f>
        <v>22350</v>
      </c>
      <c r="O8" s="187">
        <f>$M$5*O7</f>
        <v>3725</v>
      </c>
    </row>
    <row r="9" spans="5:15" x14ac:dyDescent="0.25">
      <c r="E9" s="176"/>
      <c r="F9" s="179" t="s">
        <v>20</v>
      </c>
      <c r="G9" s="188">
        <f>輸入區!F26*G8</f>
        <v>15750</v>
      </c>
      <c r="H9" s="188">
        <f>輸入區!G26*H8</f>
        <v>70000</v>
      </c>
      <c r="I9" s="188">
        <f>輸入區!H26*I8</f>
        <v>10500</v>
      </c>
      <c r="J9" s="188">
        <f>輸入區!I26*J8</f>
        <v>27225</v>
      </c>
      <c r="K9" s="188">
        <f>輸入區!J26*K8</f>
        <v>90750</v>
      </c>
      <c r="L9" s="188">
        <f>輸入區!K26*L8</f>
        <v>12100</v>
      </c>
      <c r="M9" s="188">
        <f>輸入區!L26*M8</f>
        <v>33525</v>
      </c>
      <c r="N9" s="188">
        <f>輸入區!M26*N8</f>
        <v>111750</v>
      </c>
      <c r="O9" s="189">
        <f>輸入區!N26*O8</f>
        <v>14900</v>
      </c>
    </row>
    <row r="10" spans="5:15" x14ac:dyDescent="0.25">
      <c r="E10" s="176"/>
      <c r="F10" s="39" t="s">
        <v>51</v>
      </c>
      <c r="G10" s="282">
        <f>G9+H9+I9</f>
        <v>96250</v>
      </c>
      <c r="H10" s="282"/>
      <c r="I10" s="282"/>
      <c r="J10" s="282">
        <f>J9+K9+L9</f>
        <v>130075</v>
      </c>
      <c r="K10" s="282"/>
      <c r="L10" s="282"/>
      <c r="M10" s="282">
        <f>M9+N9+O9</f>
        <v>160175</v>
      </c>
      <c r="N10" s="282"/>
      <c r="O10" s="283"/>
    </row>
    <row r="11" spans="5:15" ht="17.25" thickBot="1" x14ac:dyDescent="0.3">
      <c r="E11" s="176"/>
      <c r="F11" s="182" t="s">
        <v>52</v>
      </c>
      <c r="G11" s="279">
        <f>G10+J10+M10</f>
        <v>386500</v>
      </c>
      <c r="H11" s="280"/>
      <c r="I11" s="280"/>
      <c r="J11" s="280"/>
      <c r="K11" s="280"/>
      <c r="L11" s="280"/>
      <c r="M11" s="280"/>
      <c r="N11" s="280"/>
      <c r="O11" s="281"/>
    </row>
  </sheetData>
  <mergeCells count="11">
    <mergeCell ref="F2:O3"/>
    <mergeCell ref="G11:O11"/>
    <mergeCell ref="G10:I10"/>
    <mergeCell ref="J10:L10"/>
    <mergeCell ref="M10:O10"/>
    <mergeCell ref="M4:O4"/>
    <mergeCell ref="G5:I5"/>
    <mergeCell ref="J5:L5"/>
    <mergeCell ref="M5:O5"/>
    <mergeCell ref="G4:I4"/>
    <mergeCell ref="J4:L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1:P9"/>
  <sheetViews>
    <sheetView tabSelected="1" workbookViewId="0">
      <selection activeCell="G18" sqref="G18"/>
    </sheetView>
  </sheetViews>
  <sheetFormatPr defaultRowHeight="16.5" x14ac:dyDescent="0.25"/>
  <cols>
    <col min="1" max="1" width="22.75" bestFit="1" customWidth="1"/>
    <col min="2" max="2" width="8" bestFit="1" customWidth="1"/>
    <col min="3" max="3" width="9.125" bestFit="1" customWidth="1"/>
    <col min="4" max="5" width="8" bestFit="1" customWidth="1"/>
    <col min="6" max="6" width="9.125" bestFit="1" customWidth="1"/>
    <col min="7" max="7" width="21.25" customWidth="1"/>
    <col min="8" max="8" width="8.5" bestFit="1" customWidth="1"/>
    <col min="9" max="9" width="9.625" bestFit="1" customWidth="1"/>
    <col min="10" max="10" width="9.75" bestFit="1" customWidth="1"/>
    <col min="11" max="11" width="9.125" bestFit="1" customWidth="1"/>
    <col min="12" max="12" width="9.625" bestFit="1" customWidth="1"/>
    <col min="13" max="14" width="9.125" bestFit="1" customWidth="1"/>
    <col min="15" max="15" width="9.625" bestFit="1" customWidth="1"/>
    <col min="16" max="16" width="10.375" bestFit="1" customWidth="1"/>
  </cols>
  <sheetData>
    <row r="1" spans="6:16" ht="21" customHeight="1" thickBot="1" x14ac:dyDescent="0.3"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spans="6:16" ht="16.5" customHeight="1" x14ac:dyDescent="0.25">
      <c r="F2" s="192"/>
      <c r="G2" s="293" t="s">
        <v>19</v>
      </c>
      <c r="H2" s="293"/>
      <c r="I2" s="293"/>
      <c r="J2" s="293"/>
      <c r="K2" s="293"/>
      <c r="L2" s="293"/>
      <c r="M2" s="293"/>
      <c r="N2" s="293"/>
      <c r="O2" s="293"/>
      <c r="P2" s="294"/>
    </row>
    <row r="3" spans="6:16" x14ac:dyDescent="0.25">
      <c r="F3" s="192"/>
      <c r="G3" s="293"/>
      <c r="H3" s="293"/>
      <c r="I3" s="293"/>
      <c r="J3" s="293"/>
      <c r="K3" s="293"/>
      <c r="L3" s="293"/>
      <c r="M3" s="293"/>
      <c r="N3" s="293"/>
      <c r="O3" s="293"/>
      <c r="P3" s="294"/>
    </row>
    <row r="4" spans="6:16" x14ac:dyDescent="0.25">
      <c r="F4" s="192"/>
      <c r="G4" s="10" t="str">
        <f>輸入區!E20</f>
        <v>產品名稱</v>
      </c>
      <c r="H4" s="250" t="str">
        <f>輸入區!F20</f>
        <v>150型</v>
      </c>
      <c r="I4" s="250"/>
      <c r="J4" s="250"/>
      <c r="K4" s="250" t="str">
        <f>輸入區!I20</f>
        <v>100型</v>
      </c>
      <c r="L4" s="250"/>
      <c r="M4" s="250"/>
      <c r="N4" s="250" t="str">
        <f>輸入區!L20</f>
        <v>50型</v>
      </c>
      <c r="O4" s="250"/>
      <c r="P4" s="292"/>
    </row>
    <row r="5" spans="6:16" x14ac:dyDescent="0.25">
      <c r="F5" s="192"/>
      <c r="G5" s="195" t="str">
        <f>輸入區!E24</f>
        <v xml:space="preserve">  人工種類</v>
      </c>
      <c r="H5" s="190" t="str">
        <f>輸入區!F24</f>
        <v>裁切</v>
      </c>
      <c r="I5" s="196" t="str">
        <f>輸入區!G24</f>
        <v>裝配</v>
      </c>
      <c r="J5" s="196" t="str">
        <f>輸入區!H24</f>
        <v>完成</v>
      </c>
      <c r="K5" s="196" t="str">
        <f>輸入區!I24</f>
        <v>裁切</v>
      </c>
      <c r="L5" s="196" t="str">
        <f>輸入區!J24</f>
        <v>裝配</v>
      </c>
      <c r="M5" s="200" t="str">
        <f>輸入區!K24</f>
        <v>完成</v>
      </c>
      <c r="N5" s="190" t="str">
        <f>輸入區!L24</f>
        <v>裁切</v>
      </c>
      <c r="O5" s="196" t="str">
        <f>輸入區!M24</f>
        <v>裝配</v>
      </c>
      <c r="P5" s="202" t="str">
        <f>輸入區!N24</f>
        <v>完成</v>
      </c>
    </row>
    <row r="6" spans="6:16" x14ac:dyDescent="0.25">
      <c r="F6" s="192"/>
      <c r="G6" s="10" t="s">
        <v>18</v>
      </c>
      <c r="H6" s="16">
        <f>輸入區!F29</f>
        <v>0.375</v>
      </c>
      <c r="I6" s="16">
        <f>輸入區!G29</f>
        <v>4</v>
      </c>
      <c r="J6" s="16">
        <f>輸入區!H29</f>
        <v>0.28125</v>
      </c>
      <c r="K6" s="16">
        <f>輸入區!I29</f>
        <v>0.375</v>
      </c>
      <c r="L6" s="16">
        <f>輸入區!J29</f>
        <v>2.25</v>
      </c>
      <c r="M6" s="16">
        <f>輸入區!K29</f>
        <v>0.125</v>
      </c>
      <c r="N6" s="16">
        <f>輸入區!L29</f>
        <v>0.375</v>
      </c>
      <c r="O6" s="16">
        <f>輸入區!M29</f>
        <v>2.25</v>
      </c>
      <c r="P6" s="193">
        <f>輸入區!N29</f>
        <v>0.125</v>
      </c>
    </row>
    <row r="7" spans="6:16" x14ac:dyDescent="0.25">
      <c r="F7" s="192"/>
      <c r="G7" s="197" t="s">
        <v>17</v>
      </c>
      <c r="H7" s="191">
        <f>人工預算!G8*H6</f>
        <v>984.375</v>
      </c>
      <c r="I7" s="198">
        <f>人工預算!H8*I6</f>
        <v>56000</v>
      </c>
      <c r="J7" s="198">
        <f>人工預算!I8*J6</f>
        <v>738.28125</v>
      </c>
      <c r="K7" s="201">
        <f>人工預算!J8*K6</f>
        <v>1701.5625</v>
      </c>
      <c r="L7" s="191">
        <f>人工預算!K8*L6</f>
        <v>40837.5</v>
      </c>
      <c r="M7" s="198">
        <f>人工預算!L8*M6</f>
        <v>378.125</v>
      </c>
      <c r="N7" s="198">
        <f>人工預算!M8*N6</f>
        <v>2095.3125</v>
      </c>
      <c r="O7" s="198">
        <f>人工預算!N8*O6</f>
        <v>50287.5</v>
      </c>
      <c r="P7" s="203">
        <f>人工預算!O8*P6</f>
        <v>465.625</v>
      </c>
    </row>
    <row r="8" spans="6:16" x14ac:dyDescent="0.25">
      <c r="F8" s="192"/>
      <c r="G8" s="7" t="s">
        <v>53</v>
      </c>
      <c r="H8" s="295">
        <f>H7+I7+J7</f>
        <v>57722.65625</v>
      </c>
      <c r="I8" s="295"/>
      <c r="J8" s="295"/>
      <c r="K8" s="295">
        <f>K7+L7+M7</f>
        <v>42917.1875</v>
      </c>
      <c r="L8" s="295"/>
      <c r="M8" s="295"/>
      <c r="N8" s="296">
        <f>N7+O7+P7</f>
        <v>52848.4375</v>
      </c>
      <c r="O8" s="296"/>
      <c r="P8" s="297"/>
    </row>
    <row r="9" spans="6:16" ht="17.25" thickBot="1" x14ac:dyDescent="0.3">
      <c r="F9" s="192"/>
      <c r="G9" s="199" t="s">
        <v>54</v>
      </c>
      <c r="H9" s="289">
        <f>H8+K8+N8</f>
        <v>153488.28125</v>
      </c>
      <c r="I9" s="290"/>
      <c r="J9" s="290"/>
      <c r="K9" s="290"/>
      <c r="L9" s="290"/>
      <c r="M9" s="290"/>
      <c r="N9" s="290"/>
      <c r="O9" s="290"/>
      <c r="P9" s="291"/>
    </row>
  </sheetData>
  <mergeCells count="8">
    <mergeCell ref="H4:J4"/>
    <mergeCell ref="K4:M4"/>
    <mergeCell ref="H9:P9"/>
    <mergeCell ref="N4:P4"/>
    <mergeCell ref="G2:P3"/>
    <mergeCell ref="H8:J8"/>
    <mergeCell ref="K8:M8"/>
    <mergeCell ref="N8:P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F1:M10"/>
  <sheetViews>
    <sheetView workbookViewId="0">
      <selection activeCell="I26" sqref="I26"/>
    </sheetView>
  </sheetViews>
  <sheetFormatPr defaultRowHeight="16.5" x14ac:dyDescent="0.25"/>
  <cols>
    <col min="1" max="1" width="20.5" bestFit="1" customWidth="1"/>
    <col min="2" max="5" width="9.125" bestFit="1" customWidth="1"/>
    <col min="6" max="6" width="11.625" bestFit="1" customWidth="1"/>
    <col min="7" max="7" width="22.625" bestFit="1" customWidth="1"/>
    <col min="8" max="9" width="9.125" bestFit="1" customWidth="1"/>
    <col min="10" max="10" width="9.875" bestFit="1" customWidth="1"/>
    <col min="11" max="11" width="9.125" bestFit="1" customWidth="1"/>
    <col min="12" max="12" width="11.625" bestFit="1" customWidth="1"/>
    <col min="13" max="13" width="8" bestFit="1" customWidth="1"/>
  </cols>
  <sheetData>
    <row r="1" spans="6:13" ht="17.25" thickBot="1" x14ac:dyDescent="0.3">
      <c r="G1" s="206"/>
      <c r="H1" s="206"/>
      <c r="I1" s="206"/>
      <c r="J1" s="206"/>
      <c r="K1" s="206"/>
      <c r="L1" s="206"/>
      <c r="M1" s="206"/>
    </row>
    <row r="2" spans="6:13" x14ac:dyDescent="0.25">
      <c r="F2" s="204"/>
      <c r="G2" s="298" t="s">
        <v>55</v>
      </c>
      <c r="H2" s="298"/>
      <c r="I2" s="298"/>
      <c r="J2" s="298"/>
      <c r="K2" s="298"/>
      <c r="L2" s="298"/>
      <c r="M2" s="299"/>
    </row>
    <row r="3" spans="6:13" x14ac:dyDescent="0.25">
      <c r="F3" s="204"/>
      <c r="G3" s="298"/>
      <c r="H3" s="298"/>
      <c r="I3" s="298"/>
      <c r="J3" s="298"/>
      <c r="K3" s="298"/>
      <c r="L3" s="298"/>
      <c r="M3" s="299"/>
    </row>
    <row r="4" spans="6:13" x14ac:dyDescent="0.25">
      <c r="F4" s="204"/>
      <c r="G4" s="10" t="str">
        <f>輸入區!E6&amp;"/"&amp;輸入區!E10</f>
        <v>產品名稱/  材料名稱</v>
      </c>
      <c r="H4" s="19" t="str">
        <f>輸入區!F6</f>
        <v>150型</v>
      </c>
      <c r="I4" s="230" t="str">
        <f>輸入區!G6</f>
        <v>100型</v>
      </c>
      <c r="J4" s="230" t="str">
        <f>輸入區!H6</f>
        <v>50型</v>
      </c>
      <c r="K4" s="19" t="str">
        <f>輸入區!F21</f>
        <v>木材</v>
      </c>
      <c r="L4" s="19" t="str">
        <f>輸入區!G21</f>
        <v>擴音喇叭</v>
      </c>
      <c r="M4" s="211" t="str">
        <f>輸入區!H21</f>
        <v>塗料</v>
      </c>
    </row>
    <row r="5" spans="6:13" x14ac:dyDescent="0.25">
      <c r="F5" s="204"/>
      <c r="G5" s="207" t="s">
        <v>56</v>
      </c>
      <c r="H5" s="213">
        <f>輸入區!F17</f>
        <v>200</v>
      </c>
      <c r="I5" s="213">
        <f>輸入區!G17</f>
        <v>300</v>
      </c>
      <c r="J5" s="213">
        <f>輸入區!H17</f>
        <v>400</v>
      </c>
      <c r="K5" s="213">
        <f>輸入區!F12</f>
        <v>40000</v>
      </c>
      <c r="L5" s="214">
        <f>輸入區!G12</f>
        <v>10000</v>
      </c>
      <c r="M5" s="208">
        <f>輸入區!H12</f>
        <v>1500</v>
      </c>
    </row>
    <row r="6" spans="6:13" x14ac:dyDescent="0.25">
      <c r="F6" s="204"/>
      <c r="G6" s="7" t="s">
        <v>58</v>
      </c>
      <c r="H6" s="18">
        <f>H5*輸入區!F18</f>
        <v>19600</v>
      </c>
      <c r="I6" s="18">
        <f>I5*輸入區!G18</f>
        <v>18600</v>
      </c>
      <c r="J6" s="18">
        <f>J5*輸入區!H18</f>
        <v>18800</v>
      </c>
      <c r="K6" s="18">
        <f>K5*輸入區!F13</f>
        <v>30000</v>
      </c>
      <c r="L6" s="18">
        <f>L5*輸入區!G13</f>
        <v>150000</v>
      </c>
      <c r="M6" s="205">
        <f>M5*輸入區!H13</f>
        <v>3000</v>
      </c>
    </row>
    <row r="7" spans="6:13" x14ac:dyDescent="0.25">
      <c r="F7" s="204"/>
      <c r="G7" s="209" t="s">
        <v>61</v>
      </c>
      <c r="H7" s="310"/>
      <c r="I7" s="311"/>
      <c r="J7" s="312">
        <f>H6+I6+J6</f>
        <v>57000</v>
      </c>
      <c r="K7" s="313">
        <f>K6+L6+M6</f>
        <v>183000</v>
      </c>
      <c r="L7" s="313"/>
      <c r="M7" s="314"/>
    </row>
    <row r="8" spans="6:13" x14ac:dyDescent="0.25">
      <c r="F8" s="204"/>
      <c r="G8" s="7" t="s">
        <v>57</v>
      </c>
      <c r="H8" s="18">
        <f>輸入區!F16</f>
        <v>200</v>
      </c>
      <c r="I8" s="18">
        <f>輸入區!G16</f>
        <v>400</v>
      </c>
      <c r="J8" s="18">
        <f>輸入區!H16</f>
        <v>300</v>
      </c>
      <c r="K8" s="18">
        <f>輸入區!F11</f>
        <v>30000</v>
      </c>
      <c r="L8" s="18">
        <f>輸入區!G11</f>
        <v>8000</v>
      </c>
      <c r="M8" s="205">
        <f>輸入區!H11</f>
        <v>2000</v>
      </c>
    </row>
    <row r="9" spans="6:13" x14ac:dyDescent="0.25">
      <c r="F9" s="204"/>
      <c r="G9" s="207" t="s">
        <v>59</v>
      </c>
      <c r="H9" s="215">
        <f>H8*輸入區!F31</f>
        <v>21400</v>
      </c>
      <c r="I9" s="210">
        <f>I8*輸入區!I31</f>
        <v>26800</v>
      </c>
      <c r="J9" s="215">
        <f>J8*輸入區!L31</f>
        <v>15000</v>
      </c>
      <c r="K9" s="215">
        <f>K8*輸入區!F13</f>
        <v>22500</v>
      </c>
      <c r="L9" s="210">
        <f>L8*輸入區!G13</f>
        <v>120000</v>
      </c>
      <c r="M9" s="216">
        <f>M8*輸入區!H13</f>
        <v>4000</v>
      </c>
    </row>
    <row r="10" spans="6:13" ht="17.25" thickBot="1" x14ac:dyDescent="0.3">
      <c r="F10" s="204"/>
      <c r="G10" s="212" t="s">
        <v>60</v>
      </c>
      <c r="H10" s="309"/>
      <c r="I10" s="309"/>
      <c r="J10" s="309">
        <f>H9+I9+J9</f>
        <v>63200</v>
      </c>
      <c r="K10" s="300">
        <f>K9+L9+M9</f>
        <v>146500</v>
      </c>
      <c r="L10" s="300"/>
      <c r="M10" s="301"/>
    </row>
  </sheetData>
  <mergeCells count="3">
    <mergeCell ref="G2:M3"/>
    <mergeCell ref="K10:M10"/>
    <mergeCell ref="K7:M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輸入區</vt:lpstr>
      <vt:lpstr>生產預算</vt:lpstr>
      <vt:lpstr>銷售預算</vt:lpstr>
      <vt:lpstr>單位別直接材料預算</vt:lpstr>
      <vt:lpstr>採購預算</vt:lpstr>
      <vt:lpstr>生產用料成本預算</vt:lpstr>
      <vt:lpstr>人工預算</vt:lpstr>
      <vt:lpstr>製造費用</vt:lpstr>
      <vt:lpstr> 期初及期末存貨 						</vt:lpstr>
      <vt:lpstr>銷貨成本預算</vt:lpstr>
      <vt:lpstr>銷管費用預算</vt:lpstr>
      <vt:lpstr>預計損益表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陳銘宏</dc:creator>
  <cp:lastModifiedBy>陳銘宏</cp:lastModifiedBy>
  <dcterms:created xsi:type="dcterms:W3CDTF">2020-12-11T16:22:45Z</dcterms:created>
  <dcterms:modified xsi:type="dcterms:W3CDTF">2020-12-17T16:03:42Z</dcterms:modified>
</cp:coreProperties>
</file>