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rem\Google Drive\excel-challenge\"/>
    </mc:Choice>
  </mc:AlternateContent>
  <xr:revisionPtr revIDLastSave="0" documentId="13_ncr:1_{E88D3A47-FF3B-46B8-A915-4AAA7BF1C95B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PivotChart1" sheetId="3" r:id="rId2"/>
    <sheet name="PivotChart2" sheetId="4" r:id="rId3"/>
    <sheet name="PivotChart3" sheetId="5" r:id="rId4"/>
    <sheet name="Bonus" sheetId="6" r:id="rId5"/>
    <sheet name="Bonus Statistical Analysis" sheetId="7" r:id="rId6"/>
  </sheets>
  <definedNames>
    <definedName name="_xlnm._FilterDatabase" localSheetId="5" hidden="1">'Bonus Statistical Analysis'!$A$1:$E$1046647</definedName>
    <definedName name="_xlnm._FilterDatabase" localSheetId="0" hidden="1">Sheet1!$A$1:$T$4115</definedName>
  </definedName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" i="7" l="1"/>
  <c r="N7" i="7"/>
  <c r="M8" i="7"/>
  <c r="M7" i="7"/>
  <c r="N5" i="7"/>
  <c r="M5" i="7"/>
  <c r="N4" i="7"/>
  <c r="M4" i="7"/>
  <c r="N3" i="7"/>
  <c r="M3" i="7"/>
  <c r="J2" i="7" l="1"/>
  <c r="N2" i="7"/>
  <c r="M2" i="7"/>
  <c r="J7" i="7"/>
  <c r="I7" i="7"/>
  <c r="J6" i="7"/>
  <c r="I6" i="7"/>
  <c r="J5" i="7"/>
  <c r="I5" i="7"/>
  <c r="J4" i="7"/>
  <c r="I4" i="7"/>
  <c r="J3" i="7"/>
  <c r="I3" i="7"/>
  <c r="I2" i="7"/>
  <c r="D13" i="6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6" i="6"/>
  <c r="B7" i="6"/>
  <c r="B8" i="6"/>
  <c r="B9" i="6"/>
  <c r="B10" i="6"/>
  <c r="B11" i="6"/>
  <c r="E11" i="6" s="1"/>
  <c r="B12" i="6"/>
  <c r="B13" i="6"/>
  <c r="B5" i="6"/>
  <c r="B4" i="6"/>
  <c r="B3" i="6"/>
  <c r="E3" i="6" s="1"/>
  <c r="B2" i="6"/>
  <c r="B21" i="3"/>
  <c r="B20" i="3"/>
  <c r="E7" i="6" l="1"/>
  <c r="G3" i="6"/>
  <c r="G7" i="6"/>
  <c r="G11" i="6"/>
  <c r="H3" i="6"/>
  <c r="H7" i="6"/>
  <c r="H11" i="6"/>
  <c r="E2" i="6"/>
  <c r="F2" i="6" s="1"/>
  <c r="E10" i="6"/>
  <c r="H10" i="6" s="1"/>
  <c r="E6" i="6"/>
  <c r="G6" i="6" s="1"/>
  <c r="F11" i="6"/>
  <c r="F7" i="6"/>
  <c r="F3" i="6"/>
  <c r="E13" i="6"/>
  <c r="F13" i="6" s="1"/>
  <c r="E9" i="6"/>
  <c r="H9" i="6" s="1"/>
  <c r="E5" i="6"/>
  <c r="G5" i="6" s="1"/>
  <c r="E12" i="6"/>
  <c r="F12" i="6" s="1"/>
  <c r="E8" i="6"/>
  <c r="G8" i="6" s="1"/>
  <c r="E4" i="6"/>
  <c r="F4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9" i="6" l="1"/>
  <c r="H6" i="6"/>
  <c r="G4" i="6"/>
  <c r="H5" i="6"/>
  <c r="H4" i="6"/>
  <c r="F6" i="6"/>
  <c r="G13" i="6"/>
  <c r="H2" i="6"/>
  <c r="G2" i="6"/>
  <c r="F10" i="6"/>
  <c r="F8" i="6"/>
  <c r="H13" i="6"/>
  <c r="G10" i="6"/>
  <c r="F5" i="6"/>
  <c r="H12" i="6"/>
  <c r="G9" i="6"/>
  <c r="G12" i="6"/>
  <c r="H8" i="6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<sst xmlns="http://schemas.openxmlformats.org/spreadsheetml/2006/main" count="36787" uniqueCount="8418">
  <si>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</si>
  <si>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</si>
  <si>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</si>
  <si>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</si>
  <si>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</si>
  <si>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</si>
  <si>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</si>
  <si>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</si>
  <si>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</si>
  <si>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</si>
  <si>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</si>
  <si>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</si>
  <si>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</si>
  <si>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</si>
  <si>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</si>
  <si>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</si>
  <si>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</si>
  <si>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</si>
  <si>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</si>
  <si>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</si>
  <si>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</si>
  <si>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</si>
  <si>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</si>
  <si>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</si>
  <si>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</si>
  <si>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</si>
  <si>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</si>
  <si>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</si>
  <si>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</si>
  <si>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</si>
  <si>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</si>
  <si>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</si>
  <si>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</si>
  <si>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</si>
  <si>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</si>
  <si>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</si>
  <si>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</si>
  <si>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</si>
  <si>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</si>
  <si>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</si>
  <si>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</si>
  <si>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</si>
  <si>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</si>
  <si>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</si>
  <si>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</si>
  <si>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</si>
  <si>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</si>
  <si>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</si>
  <si>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</si>
  <si>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</si>
  <si>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</si>
  <si>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</si>
  <si>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</si>
  <si>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</si>
  <si>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</si>
  <si>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</si>
  <si>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</si>
  <si>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</si>
  <si>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</si>
  <si>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</si>
  <si>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</si>
  <si>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</si>
  <si>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</si>
  <si>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</si>
  <si>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</si>
  <si>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</si>
  <si>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</si>
  <si>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</si>
  <si>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</si>
  <si>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</si>
  <si>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</si>
  <si>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</si>
  <si>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</si>
  <si>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</si>
  <si>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</si>
  <si>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</si>
  <si>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</si>
  <si>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</si>
  <si>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</si>
  <si>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</si>
  <si>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</si>
  <si>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</si>
  <si>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</si>
  <si>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</si>
  <si>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</si>
  <si>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</si>
  <si>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</si>
  <si>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</si>
  <si>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</si>
  <si>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</si>
  <si>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</si>
  <si>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</si>
  <si>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</si>
  <si>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</si>
  <si>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</si>
  <si>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</si>
  <si>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</si>
  <si>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</si>
  <si>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</si>
  <si>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</si>
  <si>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</si>
  <si>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</si>
  <si>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</si>
  <si>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</si>
  <si>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</si>
  <si>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</si>
  <si>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</si>
  <si>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</si>
  <si>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</si>
  <si>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</si>
  <si>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</si>
  <si>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</si>
  <si>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</si>
  <si>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</si>
  <si>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</si>
  <si>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</si>
  <si>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</si>
  <si>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</si>
  <si>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</si>
  <si>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</si>
  <si>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</si>
  <si>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</si>
  <si>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</si>
  <si>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</si>
  <si>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</si>
  <si>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</si>
  <si>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</si>
  <si>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</si>
  <si>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</si>
  <si>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</si>
  <si>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</si>
  <si>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</si>
  <si>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</si>
  <si>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</si>
  <si>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</si>
  <si>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</si>
  <si>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</si>
  <si>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</si>
  <si>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</si>
  <si>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</si>
  <si>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</si>
  <si>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</si>
  <si>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</si>
  <si>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</si>
  <si>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</si>
  <si>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</si>
  <si>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</si>
  <si>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</si>
  <si>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</si>
  <si>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</si>
  <si>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</si>
  <si>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</si>
  <si>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</si>
  <si>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</si>
  <si>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</si>
  <si>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</si>
  <si>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</si>
  <si>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</si>
  <si>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</si>
  <si>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</si>
  <si>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</si>
  <si>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</si>
  <si>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</si>
  <si>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</si>
  <si>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</si>
  <si>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</si>
  <si>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</si>
  <si>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</si>
  <si>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</si>
  <si>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</si>
  <si>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</si>
  <si>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</si>
  <si>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</si>
  <si>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</si>
  <si>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</si>
  <si>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</si>
  <si>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</si>
  <si>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</si>
  <si>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</si>
  <si>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</si>
  <si>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</si>
  <si>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</si>
  <si>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</si>
  <si>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</si>
  <si>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</si>
  <si>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</si>
  <si>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</si>
  <si>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</si>
  <si>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</si>
  <si>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</si>
  <si>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</si>
  <si>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</si>
  <si>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</si>
  <si>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</si>
  <si>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</si>
  <si>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</si>
  <si>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</si>
  <si>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</si>
  <si>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</si>
  <si>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</si>
  <si>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</si>
  <si>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</si>
  <si>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</si>
  <si>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</si>
  <si>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</si>
  <si>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</si>
  <si>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</si>
  <si>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</si>
  <si>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</si>
  <si>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</si>
  <si>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</si>
  <si>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</si>
  <si>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</si>
  <si>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</si>
  <si>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</si>
  <si>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</si>
  <si>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</si>
  <si>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</si>
  <si>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</si>
  <si>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</si>
  <si>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</si>
  <si>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</si>
  <si>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</si>
  <si>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</si>
  <si>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</si>
  <si>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</si>
  <si>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</si>
  <si>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</si>
  <si>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</si>
  <si>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</si>
  <si>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</si>
  <si>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</si>
  <si>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</si>
  <si>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</si>
  <si>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</si>
  <si>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</si>
  <si>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</si>
  <si>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</si>
  <si>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</si>
  <si>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</si>
  <si>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</si>
  <si>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</si>
  <si>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</si>
  <si>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</si>
  <si>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</si>
  <si>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</si>
  <si>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</si>
  <si>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</si>
  <si>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</si>
  <si>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</si>
  <si>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</si>
  <si>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</si>
  <si>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</si>
  <si>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</si>
  <si>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</si>
  <si>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</si>
  <si>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</si>
  <si>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</si>
  <si>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</si>
  <si>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</si>
  <si>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</si>
  <si>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</si>
  <si>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</si>
  <si>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</si>
  <si>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</si>
  <si>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</si>
  <si>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</si>
  <si>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</si>
  <si>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</si>
  <si>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</si>
  <si>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</si>
  <si>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</si>
  <si>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</si>
  <si>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</si>
  <si>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</si>
  <si>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</si>
  <si>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</si>
  <si>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</si>
  <si>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</si>
  <si>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</si>
  <si>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</si>
  <si>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</si>
  <si>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</si>
  <si>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</si>
  <si>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</si>
  <si>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</si>
  <si>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</si>
  <si>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</si>
  <si>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</si>
  <si>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</si>
  <si>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</si>
  <si>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</si>
  <si>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</si>
  <si>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</si>
  <si>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</si>
  <si>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</si>
  <si>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</si>
  <si>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</si>
  <si>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</si>
  <si>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</si>
  <si>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</si>
  <si>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</si>
  <si>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</si>
  <si>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</si>
  <si>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</si>
  <si>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</si>
  <si>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</si>
  <si>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</si>
  <si>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</si>
  <si>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</si>
  <si>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</si>
  <si>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</si>
  <si>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</si>
  <si>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</si>
  <si>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</si>
  <si>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</si>
  <si>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</si>
  <si>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</si>
  <si>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</si>
  <si>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</si>
  <si>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</si>
  <si>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</si>
  <si>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</si>
  <si>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</si>
  <si>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</si>
  <si>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</si>
  <si>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</si>
  <si>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</si>
  <si>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</si>
  <si>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</si>
  <si>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</si>
  <si>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</si>
  <si>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</si>
  <si>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</si>
  <si>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</si>
  <si>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</si>
  <si>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</si>
  <si>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</si>
  <si>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</si>
  <si>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</si>
  <si>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</si>
  <si>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</si>
  <si>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</si>
  <si>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</si>
  <si>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</si>
  <si>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</si>
  <si>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</si>
  <si>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</si>
  <si>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</si>
  <si>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</si>
  <si>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</si>
  <si>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</si>
  <si>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</si>
  <si>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</si>
  <si>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</si>
  <si>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</si>
  <si>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</si>
  <si>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</si>
  <si>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</si>
  <si>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</si>
  <si>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</si>
  <si>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</si>
  <si>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</si>
  <si>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</si>
  <si>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</si>
  <si>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</si>
  <si>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</si>
  <si>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</si>
  <si>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</si>
  <si>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</si>
  <si>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</si>
  <si>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</si>
  <si>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</si>
  <si>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</si>
  <si>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</si>
  <si>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</si>
  <si>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</si>
  <si>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</si>
  <si>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</si>
  <si>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</si>
  <si>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</si>
  <si>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</si>
  <si>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</si>
  <si>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</si>
  <si>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</si>
  <si>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</si>
  <si>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</si>
  <si>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</si>
  <si>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</si>
  <si>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</si>
  <si>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</si>
  <si>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</si>
  <si>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</si>
  <si>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</si>
  <si>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</si>
  <si>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</si>
  <si>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</si>
  <si>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</si>
  <si>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</si>
  <si>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</si>
  <si>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</si>
  <si>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</si>
  <si>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</si>
  <si>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</si>
  <si>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</si>
  <si>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</si>
  <si>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</si>
  <si>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</si>
  <si>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</si>
  <si>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</si>
  <si>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</si>
  <si>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</si>
  <si>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</si>
  <si>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</si>
  <si>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</si>
  <si>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</si>
  <si>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</si>
  <si>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</si>
  <si>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</si>
  <si>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</si>
  <si>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</si>
  <si>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</si>
  <si>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</si>
  <si>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</si>
  <si>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</si>
  <si>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</si>
  <si>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</si>
  <si>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</si>
  <si>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</si>
  <si>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</si>
  <si>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</si>
  <si>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</si>
  <si>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</si>
  <si>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</si>
  <si>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</si>
  <si>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</si>
  <si>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</si>
  <si>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</si>
  <si>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</si>
  <si>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</si>
  <si>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</si>
  <si>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</si>
  <si>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</si>
  <si>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</si>
  <si>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</si>
  <si>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</si>
  <si>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</si>
  <si>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</si>
  <si>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</si>
  <si>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</si>
  <si>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</si>
  <si>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</si>
  <si>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</si>
  <si>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</si>
  <si>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</si>
  <si>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</si>
  <si>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</si>
  <si>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</si>
  <si>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</si>
  <si>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</si>
  <si>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</si>
  <si>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</si>
  <si>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</si>
  <si>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</si>
  <si>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</si>
  <si>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</si>
  <si>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</si>
  <si>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</si>
  <si>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</si>
  <si>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</si>
  <si>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</si>
  <si>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</si>
  <si>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</si>
  <si>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</si>
  <si>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</si>
  <si>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</si>
  <si>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</si>
  <si>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</si>
  <si>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</si>
  <si>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</si>
  <si>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</si>
  <si>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</si>
  <si>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</si>
  <si>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</si>
  <si>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</si>
  <si>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</si>
  <si>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</si>
  <si>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</si>
  <si>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</si>
  <si>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</si>
  <si>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</si>
  <si>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</si>
  <si>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</si>
  <si>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</si>
  <si>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</si>
  <si>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</si>
  <si>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</si>
  <si>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</si>
  <si>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</si>
  <si>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</si>
  <si>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</si>
  <si>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</si>
  <si>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</si>
  <si>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</si>
  <si>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</si>
  <si>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</si>
  <si>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</si>
  <si>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</si>
  <si>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</si>
  <si>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</si>
  <si>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</si>
  <si>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</si>
  <si>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</si>
  <si>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</si>
  <si>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</si>
  <si>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</si>
  <si>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</si>
  <si>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</si>
  <si>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</si>
  <si>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</si>
  <si>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</si>
  <si>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</si>
  <si>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</si>
  <si>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</si>
  <si>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</si>
  <si>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</si>
  <si>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</si>
  <si>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</si>
  <si>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</si>
  <si>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</si>
  <si>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</si>
  <si>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</si>
  <si>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</si>
  <si>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</si>
  <si>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</si>
  <si>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</si>
  <si>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</si>
  <si>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</si>
  <si>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</si>
  <si>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</si>
  <si>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</si>
  <si>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</si>
  <si>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</si>
  <si>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</si>
  <si>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</si>
  <si>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</si>
  <si>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</si>
  <si>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</si>
  <si>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</si>
  <si>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</si>
  <si>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</si>
  <si>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</si>
  <si>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</si>
  <si>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</si>
  <si>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</si>
  <si>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</si>
  <si>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</si>
  <si>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</si>
  <si>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</si>
  <si>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</si>
  <si>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</si>
  <si>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</si>
  <si>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</si>
  <si>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</si>
  <si>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</si>
  <si>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</si>
  <si>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</si>
  <si>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</si>
  <si>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</si>
  <si>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</si>
  <si>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</si>
  <si>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</si>
  <si>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</si>
  <si>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</si>
  <si>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</si>
  <si>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</si>
  <si>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</si>
  <si>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</si>
  <si>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</si>
  <si>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</si>
  <si>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</si>
  <si>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</si>
  <si>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</si>
  <si>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</si>
  <si>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</si>
  <si>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</si>
  <si>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</si>
  <si>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</si>
  <si>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</si>
  <si>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</si>
  <si>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</si>
  <si>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</si>
  <si>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</si>
  <si>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</si>
  <si>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</si>
  <si>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</si>
  <si>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</si>
  <si>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</si>
  <si>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</si>
  <si>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</si>
  <si>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</si>
  <si>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</si>
  <si>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</si>
  <si>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</si>
  <si>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</si>
  <si>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</si>
  <si>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</si>
  <si>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</si>
  <si>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</si>
  <si>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</si>
  <si>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</si>
  <si>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</si>
  <si>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</si>
  <si>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</si>
  <si>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</si>
  <si>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</si>
  <si>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</si>
  <si>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</si>
  <si>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</si>
  <si>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</si>
  <si>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</si>
  <si>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</si>
  <si>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</si>
  <si>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</si>
  <si>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</si>
  <si>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</si>
  <si>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</si>
  <si>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</si>
  <si>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</si>
  <si>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</si>
  <si>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</si>
  <si>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</si>
  <si>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</si>
  <si>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</si>
  <si>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</si>
  <si>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</si>
  <si>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</si>
  <si>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</si>
  <si>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</si>
  <si>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</si>
  <si>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</si>
  <si>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</si>
  <si>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</si>
  <si>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</si>
  <si>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</si>
  <si>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</si>
  <si>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</si>
  <si>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</si>
  <si>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</si>
  <si>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</si>
  <si>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</si>
  <si>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</si>
  <si>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</si>
  <si>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</si>
  <si>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</si>
  <si>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</si>
  <si>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</si>
  <si>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</si>
  <si>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</si>
  <si>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</si>
  <si>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</si>
  <si>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</si>
  <si>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</si>
  <si>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</si>
  <si>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</si>
  <si>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</si>
  <si>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</si>
  <si>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</si>
  <si>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</si>
  <si>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</si>
  <si>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</si>
  <si>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</si>
  <si>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</si>
  <si>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</si>
  <si>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</si>
  <si>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</si>
  <si>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</si>
  <si>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</si>
  <si>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</si>
  <si>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</si>
  <si>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</si>
  <si>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</si>
  <si>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</si>
  <si>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</si>
  <si>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</si>
  <si>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</si>
  <si>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</si>
  <si>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</si>
  <si>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</si>
  <si>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</si>
  <si>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</si>
  <si>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</si>
  <si>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</si>
  <si>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</si>
  <si>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</si>
  <si>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</si>
  <si>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</si>
  <si>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</si>
  <si>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</si>
  <si>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</si>
  <si>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</si>
  <si>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</si>
  <si>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</si>
  <si>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</si>
  <si>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</si>
  <si>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</si>
  <si>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</si>
  <si>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</si>
  <si>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</si>
  <si>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</si>
  <si>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</si>
  <si>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</si>
  <si>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</si>
  <si>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</si>
  <si>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</si>
  <si>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</si>
  <si>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</si>
  <si>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</si>
  <si>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</si>
  <si>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</si>
  <si>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</si>
  <si>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</si>
  <si>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</si>
  <si>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</si>
  <si>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</si>
  <si>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</si>
  <si>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</si>
  <si>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</si>
  <si>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</si>
  <si>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</si>
  <si>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</si>
  <si>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</si>
  <si>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</si>
  <si>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</si>
  <si>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</si>
  <si>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</si>
  <si>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</si>
  <si>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</si>
  <si>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</si>
  <si>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</si>
  <si>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</si>
  <si>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</si>
  <si>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</si>
  <si>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</si>
  <si>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</si>
  <si>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</si>
  <si>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</si>
  <si>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</si>
  <si>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</si>
  <si>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</si>
  <si>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</si>
  <si>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</si>
  <si>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</si>
  <si>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</si>
  <si>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</si>
  <si>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</si>
  <si>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</si>
  <si>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</si>
  <si>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</si>
  <si>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</si>
  <si>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</si>
  <si>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</si>
  <si>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</si>
  <si>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</si>
  <si>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</si>
  <si>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</si>
  <si>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</si>
  <si>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</si>
  <si>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</si>
  <si>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</si>
  <si>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</si>
  <si>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</si>
  <si>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</si>
  <si>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</si>
  <si>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</si>
  <si>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</si>
  <si>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</si>
  <si>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</si>
  <si>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</si>
  <si>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</si>
  <si>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</si>
  <si>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</si>
  <si>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</si>
  <si>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</si>
  <si>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</si>
  <si>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</si>
  <si>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</si>
  <si>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</si>
  <si>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</si>
  <si>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</si>
  <si>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</si>
  <si>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</si>
  <si>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</si>
  <si>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</si>
  <si>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</si>
  <si>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</si>
  <si>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</si>
  <si>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</si>
  <si>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</si>
  <si>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</si>
  <si>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</si>
  <si>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</si>
  <si>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</si>
  <si>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</si>
  <si>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</si>
  <si>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</si>
  <si>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</si>
  <si>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</si>
  <si>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</si>
  <si>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</si>
  <si>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</si>
  <si>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</si>
  <si>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</si>
  <si>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</si>
  <si>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</si>
  <si>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</si>
  <si>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</si>
  <si>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</si>
  <si>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</si>
  <si>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</si>
  <si>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</si>
  <si>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</si>
  <si>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</si>
  <si>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</si>
  <si>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</si>
  <si>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</si>
  <si>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</si>
  <si>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</si>
  <si>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</si>
  <si>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</si>
  <si>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</si>
  <si>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</si>
  <si>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</si>
  <si>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</si>
  <si>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</si>
  <si>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</si>
  <si>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</si>
  <si>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</si>
  <si>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</si>
  <si>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</si>
  <si>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</si>
  <si>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</si>
  <si>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</si>
  <si>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</si>
  <si>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</si>
  <si>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</si>
  <si>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</si>
  <si>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</si>
  <si>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</si>
  <si>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</si>
  <si>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</si>
  <si>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</si>
  <si>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</si>
  <si>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</si>
  <si>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</si>
  <si>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</si>
  <si>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</si>
  <si>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</si>
  <si>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</si>
  <si>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</si>
  <si>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</si>
  <si>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</si>
  <si>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</si>
  <si>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</si>
  <si>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</si>
  <si>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</si>
  <si>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</si>
  <si>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</si>
  <si>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</si>
  <si>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</si>
  <si>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</si>
  <si>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</si>
  <si>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</si>
  <si>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</si>
  <si>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</si>
  <si>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</si>
  <si>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</si>
  <si>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</si>
  <si>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</si>
  <si>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</si>
  <si>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</si>
  <si>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</si>
  <si>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</si>
  <si>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</si>
  <si>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</si>
  <si>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</si>
  <si>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</si>
  <si>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</si>
  <si>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</si>
  <si>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</si>
  <si>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</si>
  <si>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</si>
  <si>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</si>
  <si>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</si>
  <si>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</si>
  <si>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</si>
  <si>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</si>
  <si>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</si>
  <si>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</si>
  <si>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</si>
  <si>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</si>
  <si>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</si>
  <si>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</si>
  <si>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</si>
  <si>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</si>
  <si>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</si>
  <si>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</si>
  <si>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</si>
  <si>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</si>
  <si>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</si>
  <si>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</si>
  <si>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</si>
  <si>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</si>
  <si>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</si>
  <si>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</si>
  <si>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</si>
  <si>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</si>
  <si>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</si>
  <si>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</si>
  <si>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</si>
  <si>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</si>
  <si>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</si>
  <si>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</si>
  <si>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</si>
  <si>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</si>
  <si>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</si>
  <si>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</si>
  <si>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</si>
  <si>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</si>
  <si>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</si>
  <si>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</si>
  <si>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</si>
  <si>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</si>
  <si>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</si>
  <si>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</si>
  <si>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</si>
  <si>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</si>
  <si>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</si>
  <si>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</si>
  <si>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</si>
  <si>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</si>
  <si>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</si>
  <si>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</si>
  <si>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</si>
  <si>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</si>
  <si>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</si>
  <si>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</si>
  <si>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</si>
  <si>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</si>
  <si>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</si>
  <si>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</si>
  <si>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</si>
  <si>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</si>
  <si>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</si>
  <si>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</si>
  <si>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</si>
  <si>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</si>
  <si>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</si>
  <si>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</si>
  <si>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</si>
  <si>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</si>
  <si>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</si>
  <si>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</si>
  <si>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</si>
  <si>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</si>
  <si>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</si>
  <si>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</si>
  <si>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</si>
  <si>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</si>
  <si>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</si>
  <si>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</si>
  <si>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</si>
  <si>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</si>
  <si>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</si>
  <si>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</si>
  <si>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</si>
  <si>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</si>
  <si>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</si>
  <si>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</si>
  <si>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</si>
  <si>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</si>
  <si>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</si>
  <si>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</si>
  <si>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</si>
  <si>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</si>
  <si>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</si>
  <si>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</si>
  <si>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</si>
  <si>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</si>
  <si>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</si>
  <si>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</si>
  <si>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</si>
  <si>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</si>
  <si>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</si>
  <si>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</si>
  <si>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</si>
  <si>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</si>
  <si>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</si>
  <si>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</si>
  <si>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</si>
  <si>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</si>
  <si>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</si>
  <si>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</si>
  <si>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</si>
  <si>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</si>
  <si>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</si>
  <si>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</si>
  <si>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</si>
  <si>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</si>
  <si>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</si>
  <si>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</si>
  <si>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</si>
  <si>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</si>
  <si>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</si>
  <si>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</si>
  <si>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</si>
  <si>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</si>
  <si>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</si>
  <si>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</si>
  <si>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</si>
  <si>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</si>
  <si>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</si>
  <si>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</si>
  <si>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</si>
  <si>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</si>
  <si>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</si>
  <si>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</si>
  <si>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</si>
  <si>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</si>
  <si>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</si>
  <si>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</si>
  <si>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</si>
  <si>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</si>
  <si>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</si>
  <si>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</si>
  <si>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</si>
  <si>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</si>
  <si>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</si>
  <si>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</si>
  <si>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</si>
  <si>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</si>
  <si>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</si>
  <si>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</si>
  <si>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</si>
  <si>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</si>
  <si>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</si>
  <si>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</si>
  <si>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</si>
  <si>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</si>
  <si>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</si>
  <si>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</si>
  <si>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</si>
  <si>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</si>
  <si>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</si>
  <si>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</si>
  <si>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</si>
  <si>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</si>
  <si>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</si>
  <si>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</si>
  <si>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</si>
  <si>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</si>
  <si>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</si>
  <si>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</si>
  <si>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</si>
  <si>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</si>
  <si>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</si>
  <si>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</si>
  <si>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</si>
  <si>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</si>
  <si>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</si>
  <si>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</si>
  <si>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</si>
  <si>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</si>
  <si>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</si>
  <si>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</si>
  <si>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</si>
  <si>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</si>
  <si>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</si>
  <si>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</si>
  <si>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</si>
  <si>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</si>
  <si>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</si>
  <si>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</si>
  <si>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</si>
  <si>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</si>
  <si>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</si>
  <si>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</si>
  <si>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</si>
  <si>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</si>
  <si>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</si>
  <si>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</si>
  <si>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</si>
  <si>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</si>
  <si>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</si>
  <si>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</si>
  <si>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</si>
  <si>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</si>
  <si>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</si>
  <si>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</si>
  <si>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</si>
  <si>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</si>
  <si>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</si>
  <si>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</si>
  <si>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</si>
  <si>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</si>
  <si>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</si>
  <si>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</si>
  <si>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</si>
  <si>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</si>
  <si>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</si>
  <si>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</si>
  <si>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</si>
  <si>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</si>
  <si>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</si>
  <si>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</si>
  <si>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</si>
  <si>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</si>
  <si>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</si>
  <si>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</si>
  <si>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</si>
  <si>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</si>
  <si>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</si>
  <si>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</si>
  <si>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</si>
  <si>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</si>
  <si>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</si>
  <si>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</si>
  <si>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</si>
  <si>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</si>
  <si>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</si>
  <si>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</si>
  <si>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</si>
  <si>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</si>
  <si>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</si>
  <si>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</si>
  <si>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</si>
  <si>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</si>
  <si>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</si>
  <si>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</si>
  <si>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</si>
  <si>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</si>
  <si>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</si>
  <si>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</si>
  <si>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</si>
  <si>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</si>
  <si>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</si>
  <si>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</si>
  <si>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</si>
  <si>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</si>
  <si>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</si>
  <si>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</si>
  <si>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</si>
  <si>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</si>
  <si>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</si>
  <si>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</si>
  <si>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</si>
  <si>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</si>
  <si>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</si>
  <si>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</si>
  <si>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</si>
  <si>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</si>
  <si>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</si>
  <si>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</si>
  <si>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</si>
  <si>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</si>
  <si>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</si>
  <si>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</si>
  <si>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</si>
  <si>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</si>
  <si>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</si>
  <si>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</si>
  <si>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</si>
  <si>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</si>
  <si>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</si>
  <si>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</si>
  <si>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</si>
  <si>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</si>
  <si>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</si>
  <si>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</si>
  <si>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</si>
  <si>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</si>
  <si>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</si>
  <si>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</si>
  <si>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</si>
  <si>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</si>
  <si>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</si>
  <si>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</si>
  <si>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</si>
  <si>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</si>
  <si>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</si>
  <si>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</si>
  <si>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</si>
  <si>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</si>
  <si>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</si>
  <si>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</si>
  <si>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</si>
  <si>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</si>
  <si>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</si>
  <si>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</si>
  <si>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</si>
  <si>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</si>
  <si>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</si>
  <si>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</si>
  <si>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</si>
  <si>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</si>
  <si>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</si>
  <si>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</si>
  <si>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</si>
  <si>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</si>
  <si>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</si>
  <si>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</si>
  <si>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</si>
  <si>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</si>
  <si>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</si>
  <si>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</si>
  <si>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</si>
  <si>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</si>
  <si>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</si>
  <si>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</si>
  <si>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</si>
  <si>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</si>
  <si>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</si>
  <si>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</si>
  <si>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</si>
  <si>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</si>
  <si>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</si>
  <si>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</si>
  <si>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</si>
  <si>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</si>
  <si>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</si>
  <si>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</si>
  <si>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</si>
  <si>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</si>
  <si>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</si>
  <si>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</si>
  <si>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</si>
  <si>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</si>
  <si>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</si>
  <si>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</si>
  <si>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</si>
  <si>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</si>
  <si>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</si>
  <si>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</si>
  <si>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</si>
  <si>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</si>
  <si>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</si>
  <si>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</si>
  <si>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</si>
  <si>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</si>
  <si>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</si>
  <si>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</si>
  <si>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</si>
  <si>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</si>
  <si>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</si>
  <si>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</si>
  <si>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</si>
  <si>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</si>
  <si>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</si>
  <si>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</si>
  <si>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</si>
  <si>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</si>
  <si>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</si>
  <si>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</si>
  <si>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</si>
  <si>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</si>
  <si>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</si>
  <si>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</si>
  <si>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</si>
  <si>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</si>
  <si>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</si>
  <si>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</si>
  <si>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</si>
  <si>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</si>
  <si>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</si>
  <si>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</si>
  <si>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</si>
  <si>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</si>
  <si>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</si>
  <si>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</si>
  <si>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</si>
  <si>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</si>
  <si>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</si>
  <si>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</si>
  <si>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</si>
  <si>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</si>
  <si>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</si>
  <si>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</si>
  <si>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</si>
  <si>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</si>
  <si>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</si>
  <si>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</si>
  <si>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</si>
  <si>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</si>
  <si>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</si>
  <si>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</si>
  <si>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</si>
  <si>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</si>
  <si>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</si>
  <si>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</si>
  <si>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</si>
  <si>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</si>
  <si>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</si>
  <si>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</si>
  <si>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</si>
  <si>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</si>
  <si>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</si>
  <si>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</si>
  <si>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</si>
  <si>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</si>
  <si>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</si>
  <si>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</si>
  <si>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</si>
  <si>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</si>
  <si>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</si>
  <si>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</si>
  <si>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</si>
  <si>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</si>
  <si>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</si>
  <si>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</si>
  <si>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</si>
  <si>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</si>
  <si>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</si>
  <si>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</si>
  <si>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</si>
  <si>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</si>
  <si>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</si>
  <si>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</si>
  <si>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</si>
  <si>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</si>
  <si>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</si>
  <si>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</si>
  <si>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</si>
  <si>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</si>
  <si>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</si>
  <si>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</si>
  <si>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</si>
  <si>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</si>
  <si>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</si>
  <si>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</si>
  <si>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</si>
  <si>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</si>
  <si>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</si>
  <si>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</si>
  <si>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</si>
  <si>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</si>
  <si>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</si>
  <si>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</si>
  <si>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</si>
  <si>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</si>
  <si>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</si>
  <si>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</si>
  <si>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</si>
  <si>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</si>
  <si>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</si>
  <si>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</si>
  <si>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</si>
  <si>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</si>
  <si>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</si>
  <si>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</si>
  <si>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</si>
  <si>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</si>
  <si>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</si>
  <si>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</si>
  <si>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</si>
  <si>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</si>
  <si>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</si>
  <si>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</si>
  <si>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</si>
  <si>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</si>
  <si>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</si>
  <si>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</si>
  <si>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</si>
  <si>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</si>
  <si>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</si>
  <si>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</si>
  <si>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</si>
  <si>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</si>
  <si>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</si>
  <si>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</si>
  <si>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</si>
  <si>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</si>
  <si>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</si>
  <si>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</si>
  <si>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</si>
  <si>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</si>
  <si>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</si>
  <si>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</si>
  <si>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</si>
  <si>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</si>
  <si>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</si>
  <si>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</si>
  <si>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</si>
  <si>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</si>
  <si>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</si>
  <si>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</si>
  <si>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</si>
  <si>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</si>
  <si>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</si>
  <si>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</si>
  <si>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</si>
  <si>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</si>
  <si>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</si>
  <si>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</si>
  <si>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</si>
  <si>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</si>
  <si>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</si>
  <si>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</si>
  <si>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</si>
  <si>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</si>
  <si>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</si>
  <si>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</si>
  <si>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</si>
  <si>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</si>
  <si>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</si>
  <si>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</si>
  <si>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</si>
  <si>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</si>
  <si>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</si>
  <si>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</si>
  <si>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</si>
  <si>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</si>
  <si>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</si>
  <si>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</si>
  <si>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</si>
  <si>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</si>
  <si>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</si>
  <si>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</si>
  <si>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</si>
  <si>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</si>
  <si>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</si>
  <si>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</si>
  <si>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</si>
  <si>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</si>
  <si>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</si>
  <si>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</si>
  <si>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</si>
  <si>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</si>
  <si>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</si>
  <si>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</si>
  <si>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</si>
  <si>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</si>
  <si>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</si>
  <si>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</si>
  <si>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</si>
  <si>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</si>
  <si>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</si>
  <si>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</si>
  <si>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</si>
  <si>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</si>
  <si>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</si>
  <si>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</si>
  <si>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</si>
  <si>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</si>
  <si>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</si>
  <si>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</si>
  <si>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</si>
  <si>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</si>
  <si>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</si>
  <si>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</si>
  <si>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</si>
  <si>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</si>
  <si>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</si>
  <si>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</si>
  <si>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</si>
  <si>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</si>
  <si>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</si>
  <si>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</si>
  <si>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</si>
  <si>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</si>
  <si>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</si>
  <si>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</si>
  <si>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</si>
  <si>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</si>
  <si>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</si>
  <si>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</si>
  <si>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</si>
  <si>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</si>
  <si>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</si>
  <si>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</si>
  <si>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</si>
  <si>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</si>
  <si>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</si>
  <si>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</si>
  <si>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</si>
  <si>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</si>
  <si>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</si>
  <si>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</si>
  <si>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</si>
  <si>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</si>
  <si>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</si>
  <si>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</si>
  <si>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</si>
  <si>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</si>
  <si>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</si>
  <si>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</si>
  <si>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</si>
  <si>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</si>
  <si>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</si>
  <si>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</si>
  <si>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</si>
  <si>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</si>
  <si>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</si>
  <si>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</si>
  <si>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</si>
  <si>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</si>
  <si>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</si>
  <si>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</si>
  <si>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</si>
  <si>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</si>
  <si>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</si>
  <si>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</si>
  <si>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</si>
  <si>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</si>
  <si>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</si>
  <si>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</si>
  <si>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</si>
  <si>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</si>
  <si>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</si>
  <si>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</si>
  <si>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</si>
  <si>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</si>
  <si>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</si>
  <si>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</si>
  <si>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</si>
  <si>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</si>
  <si>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</si>
  <si>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</si>
  <si>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</si>
  <si>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</si>
  <si>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</si>
  <si>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</si>
  <si>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</si>
  <si>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</si>
  <si>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</si>
  <si>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</si>
  <si>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</si>
  <si>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</si>
  <si>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</si>
  <si>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</si>
  <si>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</si>
  <si>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</si>
  <si>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</si>
  <si>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</si>
  <si>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</si>
  <si>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</si>
  <si>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</si>
  <si>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</si>
  <si>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</si>
  <si>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</si>
  <si>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</si>
  <si>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</si>
  <si>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</si>
  <si>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</si>
  <si>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</si>
  <si>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</si>
  <si>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</si>
  <si>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</si>
  <si>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</si>
  <si>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</si>
  <si>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</si>
  <si>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</si>
  <si>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</si>
  <si>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</si>
  <si>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</si>
  <si>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</si>
  <si>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</si>
  <si>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</si>
  <si>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</si>
  <si>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</si>
  <si>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</si>
  <si>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</si>
  <si>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</si>
  <si>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</si>
  <si>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</si>
  <si>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</si>
  <si>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</si>
  <si>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</si>
  <si>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</si>
  <si>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</si>
  <si>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</si>
  <si>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</si>
  <si>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</si>
  <si>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</si>
  <si>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</si>
  <si>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</si>
  <si>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</si>
  <si>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</si>
  <si>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</si>
  <si>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</si>
  <si>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</si>
  <si>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</si>
  <si>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</si>
  <si>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</si>
  <si>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</si>
  <si>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</si>
  <si>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</si>
  <si>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</si>
  <si>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</si>
  <si>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</si>
  <si>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</si>
  <si>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</si>
  <si>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</si>
  <si>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</si>
  <si>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</si>
  <si>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</si>
  <si>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</si>
  <si>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</si>
  <si>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</si>
  <si>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</si>
  <si>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</si>
  <si>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</si>
  <si>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</si>
  <si>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</si>
  <si>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</si>
  <si>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</si>
  <si>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</si>
  <si>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</si>
  <si>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</si>
  <si>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</si>
  <si>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</si>
  <si>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</si>
  <si>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</si>
  <si>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</si>
  <si>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</si>
  <si>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</si>
  <si>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</si>
  <si>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</si>
  <si>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</si>
  <si>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</si>
  <si>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</si>
  <si>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</si>
  <si>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</si>
  <si>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</si>
  <si>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</si>
  <si>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</si>
  <si>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</si>
  <si>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</si>
  <si>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</si>
  <si>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</si>
  <si>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</si>
  <si>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</si>
  <si>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</si>
  <si>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</si>
  <si>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</si>
  <si>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</si>
  <si>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</si>
  <si>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</si>
  <si>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</si>
  <si>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</si>
  <si>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</si>
  <si>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</si>
  <si>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</si>
  <si>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</si>
  <si>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</si>
  <si>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</si>
  <si>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</si>
  <si>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</si>
  <si>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</si>
  <si>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</si>
  <si>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</si>
  <si>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</si>
  <si>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</si>
  <si>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</si>
  <si>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</si>
  <si>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</si>
  <si>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</si>
  <si>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</si>
  <si>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</si>
  <si>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</si>
  <si>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</si>
  <si>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</si>
  <si>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</si>
  <si>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</si>
  <si>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</si>
  <si>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</si>
  <si>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</si>
  <si>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</si>
  <si>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</si>
  <si>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</si>
  <si>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</si>
  <si>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</si>
  <si>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</si>
  <si>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</si>
  <si>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</si>
  <si>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</si>
  <si>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</si>
  <si>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</si>
  <si>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</si>
  <si>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</si>
  <si>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</si>
  <si>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</si>
  <si>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</si>
  <si>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</si>
  <si>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</si>
  <si>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</si>
  <si>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</si>
  <si>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</si>
  <si>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</si>
  <si>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</si>
  <si>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</si>
  <si>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</si>
  <si>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</si>
  <si>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</si>
  <si>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</si>
  <si>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</si>
  <si>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</si>
  <si>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</si>
  <si>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</si>
  <si>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</si>
  <si>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</si>
  <si>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</si>
  <si>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</si>
  <si>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</si>
  <si>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</si>
  <si>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</si>
  <si>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</si>
  <si>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</si>
  <si>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</si>
  <si>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</si>
  <si>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</si>
  <si>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</si>
  <si>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</si>
  <si>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</si>
  <si>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</si>
  <si>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</si>
  <si>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</si>
  <si>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</si>
  <si>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</si>
  <si>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</si>
  <si>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</si>
  <si>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</si>
  <si>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</si>
  <si>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</si>
  <si>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</si>
  <si>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</si>
  <si>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</si>
  <si>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</si>
  <si>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</si>
  <si>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</si>
  <si>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</si>
  <si>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</si>
  <si>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</si>
  <si>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</si>
  <si>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</si>
  <si>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</si>
  <si>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</si>
  <si>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</si>
  <si>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</si>
  <si>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</si>
  <si>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</si>
  <si>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</si>
  <si>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</si>
  <si>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</si>
  <si>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</si>
  <si>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</si>
  <si>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</si>
  <si>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</si>
  <si>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</si>
  <si>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</si>
  <si>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</si>
  <si>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</si>
  <si>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</si>
  <si>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</si>
  <si>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</si>
  <si>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</si>
  <si>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</si>
  <si>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</si>
  <si>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</si>
  <si>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</si>
  <si>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</si>
  <si>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</si>
  <si>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</si>
  <si>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</si>
  <si>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</si>
  <si>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</si>
  <si>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</si>
  <si>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</si>
  <si>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</si>
  <si>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</si>
  <si>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</si>
  <si>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</si>
  <si>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</si>
  <si>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</si>
  <si>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</si>
  <si>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</si>
  <si>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</si>
  <si>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</si>
  <si>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</si>
  <si>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</si>
  <si>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</si>
  <si>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</si>
  <si>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</si>
  <si>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</si>
  <si>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</si>
  <si>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</si>
  <si>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</si>
  <si>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</si>
  <si>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</si>
  <si>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</si>
  <si>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</si>
  <si>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</si>
  <si>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</si>
  <si>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</si>
  <si>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</si>
  <si>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</si>
  <si>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</si>
  <si>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</si>
  <si>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</si>
  <si>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</si>
  <si>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</si>
  <si>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</si>
  <si>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</si>
  <si>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</si>
  <si>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</si>
  <si>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</si>
  <si>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</si>
  <si>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</si>
  <si>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</si>
  <si>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</si>
  <si>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</si>
  <si>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</si>
  <si>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</si>
  <si>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</si>
  <si>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</si>
  <si>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</si>
  <si>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</si>
  <si>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</si>
  <si>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</si>
  <si>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</si>
  <si>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</si>
  <si>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</si>
  <si>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</si>
  <si>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</si>
  <si>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</si>
  <si>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</si>
  <si>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</si>
  <si>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</si>
  <si>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</si>
  <si>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</si>
  <si>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</si>
  <si>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</si>
  <si>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</si>
  <si>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</si>
  <si>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</si>
  <si>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</si>
  <si>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</si>
  <si>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</si>
  <si>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</si>
  <si>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</si>
  <si>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</si>
  <si>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</si>
  <si>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</si>
  <si>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</si>
  <si>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</si>
  <si>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</si>
  <si>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</si>
  <si>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</si>
  <si>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</si>
  <si>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</si>
  <si>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</si>
  <si>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</si>
  <si>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</si>
  <si>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</si>
  <si>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</si>
  <si>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</si>
  <si>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</si>
  <si>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</si>
  <si>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</si>
  <si>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</si>
  <si>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</si>
  <si>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</si>
  <si>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</si>
  <si>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</si>
  <si>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</si>
  <si>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</si>
  <si>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</si>
  <si>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</si>
  <si>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</si>
  <si>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</si>
  <si>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</si>
  <si>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</si>
  <si>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</si>
  <si>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</si>
  <si>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</si>
  <si>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</si>
  <si>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</si>
  <si>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</si>
  <si>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</si>
  <si>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</si>
  <si>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</si>
  <si>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</si>
  <si>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</si>
  <si>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</si>
  <si>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</si>
  <si>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</si>
  <si>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</si>
  <si>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</si>
  <si>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</si>
  <si>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</si>
  <si>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</si>
  <si>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</si>
  <si>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</si>
  <si>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</si>
  <si>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</si>
  <si>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</si>
  <si>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</si>
  <si>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</si>
  <si>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</si>
  <si>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</si>
  <si>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</si>
  <si>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</si>
  <si>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</si>
  <si>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</si>
  <si>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</si>
  <si>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</si>
  <si>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</si>
  <si>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</si>
  <si>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</si>
  <si>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</si>
  <si>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</si>
  <si>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</si>
  <si>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</si>
  <si>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</si>
  <si>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</si>
  <si>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</si>
  <si>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</si>
  <si>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</si>
  <si>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</si>
  <si>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</si>
  <si>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</si>
  <si>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</si>
  <si>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</si>
  <si>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</si>
  <si>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</si>
  <si>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</si>
  <si>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</si>
  <si>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</si>
  <si>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</si>
  <si>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</si>
  <si>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</si>
  <si>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</si>
  <si>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</si>
  <si>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</si>
  <si>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</si>
  <si>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</si>
  <si>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</si>
  <si>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</si>
  <si>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</si>
  <si>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</si>
  <si>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</si>
  <si>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</si>
  <si>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</si>
  <si>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</si>
  <si>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</si>
  <si>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</si>
  <si>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</si>
  <si>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</si>
  <si>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</si>
  <si>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</si>
  <si>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</si>
  <si>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</si>
  <si>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</si>
  <si>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</si>
  <si>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</si>
  <si>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</si>
  <si>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</si>
  <si>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</si>
  <si>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</si>
  <si>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</si>
  <si>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</si>
  <si>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</si>
  <si>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</si>
  <si>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</si>
  <si>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</si>
  <si>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</si>
  <si>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</si>
  <si>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</si>
  <si>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</si>
  <si>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</si>
  <si>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</si>
  <si>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</si>
  <si>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</si>
  <si>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</si>
  <si>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</si>
  <si>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</si>
  <si>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</si>
  <si>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</si>
  <si>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</si>
  <si>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</si>
  <si>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</si>
  <si>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</si>
  <si>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</si>
  <si>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</si>
  <si>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</si>
  <si>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</si>
  <si>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</si>
  <si>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</si>
  <si>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</si>
  <si>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</si>
  <si>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</si>
  <si>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</si>
  <si>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</si>
  <si>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</si>
  <si>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</si>
  <si>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</si>
  <si>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</si>
  <si>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</si>
  <si>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</si>
  <si>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</si>
  <si>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</si>
  <si>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</si>
  <si>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</si>
  <si>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</si>
  <si>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</si>
  <si>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</si>
  <si>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</si>
  <si>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</si>
  <si>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</si>
  <si>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</si>
  <si>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</si>
  <si>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</si>
  <si>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</si>
  <si>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</si>
  <si>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</si>
  <si>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</si>
  <si>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</si>
  <si>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</si>
  <si>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</si>
  <si>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</si>
  <si>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</si>
  <si>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</si>
  <si>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</si>
  <si>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</si>
  <si>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</si>
  <si>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</si>
  <si>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</si>
  <si>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</si>
  <si>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</si>
  <si>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</si>
  <si>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</si>
  <si>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</si>
  <si>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</si>
  <si>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</si>
  <si>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</si>
  <si>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</si>
  <si>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</si>
  <si>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</si>
  <si>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</si>
  <si>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</si>
  <si>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</si>
  <si>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</si>
  <si>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</si>
  <si>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</si>
  <si>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</si>
  <si>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</si>
  <si>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</si>
  <si>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</si>
  <si>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</si>
  <si>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</si>
  <si>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</si>
  <si>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</si>
  <si>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</si>
  <si>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</si>
  <si>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</si>
  <si>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</si>
  <si>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</si>
  <si>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</si>
  <si>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</si>
  <si>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</si>
  <si>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</si>
  <si>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</si>
  <si>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</si>
  <si>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</si>
  <si>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</si>
  <si>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</si>
  <si>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</si>
  <si>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</si>
  <si>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</si>
  <si>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</si>
  <si>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</si>
  <si>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</si>
  <si>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</si>
  <si>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</si>
  <si>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</si>
  <si>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</si>
  <si>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</si>
  <si>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</si>
  <si>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</si>
  <si>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</si>
  <si>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</si>
  <si>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</si>
  <si>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</si>
  <si>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</si>
  <si>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</si>
  <si>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</si>
  <si>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</si>
  <si>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</si>
  <si>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</si>
  <si>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</si>
  <si>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</si>
  <si>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</si>
  <si>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</si>
  <si>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</si>
  <si>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</si>
  <si>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</si>
  <si>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</si>
  <si>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</si>
  <si>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</si>
  <si>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</si>
  <si>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</si>
  <si>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</si>
  <si>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</si>
  <si>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</si>
  <si>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</si>
  <si>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</si>
  <si>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</si>
  <si>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</si>
  <si>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</si>
  <si>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</si>
  <si>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</si>
  <si>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</si>
  <si>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</si>
  <si>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</si>
  <si>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</si>
  <si>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</si>
  <si>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</si>
  <si>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</si>
  <si>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</si>
  <si>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</si>
  <si>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</si>
  <si>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</si>
  <si>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</si>
  <si>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</si>
  <si>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</si>
  <si>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</si>
  <si>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</si>
  <si>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</si>
  <si>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</si>
  <si>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</si>
  <si>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</si>
  <si>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</si>
  <si>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</si>
  <si>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</si>
  <si>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</si>
  <si>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</si>
  <si>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</si>
  <si>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</si>
  <si>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</si>
  <si>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</si>
  <si>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</si>
  <si>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</si>
  <si>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</si>
  <si>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</si>
  <si>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</si>
  <si>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</si>
  <si>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</si>
  <si>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</si>
  <si>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</si>
  <si>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</si>
  <si>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</si>
  <si>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</si>
  <si>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</si>
  <si>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</si>
  <si>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</si>
  <si>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</si>
  <si>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</si>
  <si>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</si>
  <si>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</si>
  <si>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</si>
  <si>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</si>
  <si>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</si>
  <si>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</si>
  <si>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</si>
  <si>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</si>
  <si>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</si>
  <si>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</si>
  <si>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</si>
  <si>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</si>
  <si>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</si>
  <si>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</si>
  <si>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</si>
  <si>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</si>
  <si>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</si>
  <si>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</si>
  <si>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</si>
  <si>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</si>
  <si>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</si>
  <si>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</si>
  <si>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</si>
  <si>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</si>
  <si>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</si>
  <si>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</si>
  <si>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</si>
  <si>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</si>
  <si>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</si>
  <si>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</si>
  <si>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</si>
  <si>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</si>
  <si>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</si>
  <si>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</si>
  <si>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</si>
  <si>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</si>
  <si>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</si>
  <si>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</si>
  <si>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</si>
  <si>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</si>
  <si>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</si>
  <si>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</si>
  <si>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</si>
  <si>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</si>
  <si>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</si>
  <si>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</si>
  <si>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</si>
  <si>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</si>
  <si>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</si>
  <si>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</si>
  <si>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</si>
  <si>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</si>
  <si>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</si>
  <si>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</si>
  <si>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</si>
  <si>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</si>
  <si>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</si>
  <si>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</si>
  <si>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</si>
  <si>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</si>
  <si>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</si>
  <si>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</si>
  <si>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</si>
  <si>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</si>
  <si>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</si>
  <si>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</si>
  <si>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</si>
  <si>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</si>
  <si>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</si>
  <si>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</si>
  <si>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</si>
  <si>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</si>
  <si>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</si>
  <si>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</si>
  <si>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</si>
  <si>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</si>
  <si>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</si>
  <si>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</si>
  <si>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</si>
  <si>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</si>
  <si>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</si>
  <si>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</si>
  <si>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</si>
  <si>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</si>
  <si>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</si>
  <si>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</si>
  <si>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</si>
  <si>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</si>
  <si>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</si>
  <si>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</si>
  <si>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</si>
  <si>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</si>
  <si>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</si>
  <si>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</si>
  <si>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</si>
  <si>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</si>
  <si>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</si>
  <si>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</si>
  <si>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</si>
  <si>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</si>
  <si>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</si>
  <si>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</si>
  <si>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</si>
  <si>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</si>
  <si>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</si>
  <si>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</si>
  <si>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</si>
  <si>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</si>
  <si>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</si>
  <si>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</si>
  <si>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</si>
  <si>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</si>
  <si>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</si>
  <si>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</si>
  <si>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</si>
  <si>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</si>
  <si>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</si>
  <si>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</si>
  <si>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</si>
  <si>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</si>
  <si>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</si>
  <si>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</si>
  <si>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</si>
  <si>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</si>
  <si>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</si>
  <si>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</si>
  <si>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</si>
  <si>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</si>
  <si>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</si>
  <si>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</si>
  <si>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</si>
  <si>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</si>
  <si>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</si>
  <si>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</si>
  <si>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</si>
  <si>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</si>
  <si>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</si>
  <si>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</si>
  <si>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</si>
  <si>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</si>
  <si>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</si>
  <si>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</si>
  <si>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</si>
  <si>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</si>
  <si>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</si>
  <si>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</si>
  <si>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</si>
  <si>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</si>
  <si>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</si>
  <si>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</si>
  <si>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</si>
  <si>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</si>
  <si>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</si>
  <si>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</si>
  <si>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</si>
  <si>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</si>
  <si>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</si>
  <si>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</si>
  <si>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</si>
  <si>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</si>
  <si>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</si>
  <si>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</si>
  <si>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</si>
  <si>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</si>
  <si>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</si>
  <si>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</si>
  <si>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</si>
  <si>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</si>
  <si>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</si>
  <si>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</si>
  <si>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</si>
  <si>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</si>
  <si>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</si>
  <si>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</si>
  <si>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</si>
  <si>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</si>
  <si>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</si>
  <si>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</si>
  <si>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</si>
  <si>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</si>
  <si>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</si>
  <si>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</si>
  <si>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</si>
  <si>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</si>
  <si>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</si>
  <si>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</si>
  <si>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</si>
  <si>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</si>
  <si>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</si>
  <si>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</si>
  <si>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</si>
  <si>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</si>
  <si>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</si>
  <si>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</si>
  <si>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</si>
  <si>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</si>
  <si>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</si>
  <si>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</si>
  <si>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</si>
  <si>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</si>
  <si>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</si>
  <si>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</si>
  <si>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</si>
  <si>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</si>
  <si>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</si>
  <si>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</si>
  <si>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</si>
  <si>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</si>
  <si>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</si>
  <si>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</si>
  <si>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</si>
  <si>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</si>
  <si>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</si>
  <si>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</si>
  <si>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</si>
  <si>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</si>
  <si>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</si>
  <si>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</si>
  <si>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</si>
  <si>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</si>
  <si>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</si>
  <si>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</si>
  <si>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</si>
  <si>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</si>
  <si>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</si>
  <si>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</si>
  <si>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</si>
  <si>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</si>
  <si>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</si>
  <si>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</si>
  <si>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</si>
  <si>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</si>
  <si>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</si>
  <si>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</si>
  <si>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</si>
  <si>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</si>
  <si>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</si>
  <si>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</si>
  <si>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</si>
  <si>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</si>
  <si>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</si>
  <si>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</si>
  <si>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</si>
  <si>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</si>
  <si>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</si>
  <si>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</si>
  <si>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</si>
  <si>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</si>
  <si>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</si>
  <si>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</si>
  <si>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</si>
  <si>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</si>
  <si>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</si>
  <si>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</si>
  <si>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</si>
  <si>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</si>
  <si>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</si>
  <si>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</si>
  <si>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</si>
  <si>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</si>
  <si>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</si>
  <si>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</si>
  <si>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</si>
  <si>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</si>
  <si>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</si>
  <si>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</si>
  <si>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</si>
  <si>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</si>
  <si>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</si>
  <si>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</si>
  <si>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</si>
  <si>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</si>
  <si>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</si>
  <si>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</si>
  <si>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</si>
  <si>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</si>
  <si>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</si>
  <si>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</si>
  <si>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</si>
  <si>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</si>
  <si>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</si>
  <si>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</si>
  <si>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</si>
  <si>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</si>
  <si>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</si>
  <si>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</si>
  <si>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</si>
  <si>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</si>
  <si>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</si>
  <si>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</si>
  <si>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</si>
  <si>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</si>
  <si>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</si>
  <si>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</si>
  <si>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</si>
  <si>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</si>
  <si>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</si>
  <si>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</si>
  <si>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</si>
  <si>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</si>
  <si>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</si>
  <si>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</si>
  <si>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</si>
  <si>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</si>
  <si>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</si>
  <si>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</si>
  <si>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</si>
  <si>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</si>
  <si>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</si>
  <si>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</si>
  <si>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</si>
  <si>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</si>
  <si>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</si>
  <si>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</si>
  <si>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</si>
  <si>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</si>
  <si>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</si>
  <si>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</si>
  <si>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</si>
  <si>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</si>
  <si>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</si>
  <si>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</si>
  <si>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</si>
  <si>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</si>
  <si>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</si>
  <si>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</si>
  <si>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</si>
  <si>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</si>
  <si>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</si>
  <si>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</si>
  <si>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</si>
  <si>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</si>
  <si>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</si>
  <si>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</si>
  <si>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</si>
  <si>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</si>
  <si>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</si>
  <si>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</si>
  <si>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</si>
  <si>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</si>
  <si>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</si>
  <si>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</si>
  <si>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</si>
  <si>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</si>
  <si>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</si>
  <si>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</si>
  <si>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</si>
  <si>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</si>
  <si>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</si>
  <si>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</si>
  <si>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</si>
  <si>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</si>
  <si>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</si>
  <si>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</si>
  <si>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</si>
  <si>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</si>
  <si>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</si>
  <si>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</si>
  <si>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</si>
  <si>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</si>
  <si>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</si>
  <si>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</si>
  <si>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</si>
  <si>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</si>
  <si>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</si>
  <si>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</si>
  <si>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</si>
  <si>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</si>
  <si>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</si>
  <si>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</si>
  <si>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</si>
  <si>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</si>
  <si>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</si>
  <si>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</si>
  <si>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</si>
  <si>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</si>
  <si>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</si>
  <si>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</si>
  <si>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</si>
  <si>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</si>
  <si>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</si>
  <si>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</si>
  <si>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</si>
  <si>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</si>
  <si>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</si>
  <si>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</si>
  <si>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</si>
  <si>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</si>
  <si>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</si>
  <si>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</si>
  <si>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</si>
  <si>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</si>
  <si>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</si>
  <si>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</si>
  <si>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</si>
  <si>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</si>
  <si>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</si>
  <si>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</si>
  <si>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</si>
  <si>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</si>
  <si>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</si>
  <si>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</si>
  <si>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</si>
  <si>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</si>
  <si>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</si>
  <si>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</si>
  <si>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</si>
  <si>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</si>
  <si>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</si>
  <si>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</si>
  <si>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</si>
  <si>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</si>
  <si>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</si>
  <si>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</si>
  <si>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</si>
  <si>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</si>
  <si>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</si>
  <si>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</si>
  <si>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</si>
  <si>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</si>
  <si>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</si>
  <si>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</si>
  <si>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</si>
  <si>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</si>
  <si>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</si>
  <si>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</si>
  <si>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</si>
  <si>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</si>
  <si>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</si>
  <si>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</si>
  <si>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</si>
  <si>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</si>
  <si>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</si>
  <si>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</si>
  <si>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</si>
  <si>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</si>
  <si>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</si>
  <si>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</si>
  <si>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</si>
  <si>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</si>
  <si>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</si>
  <si>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</si>
  <si>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</si>
  <si>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</si>
  <si>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</si>
  <si>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</si>
  <si>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</si>
  <si>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</si>
  <si>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</si>
  <si>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</si>
  <si>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</si>
  <si>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</si>
  <si>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</si>
  <si>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</si>
  <si>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</si>
  <si>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</si>
  <si>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</si>
  <si>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</si>
  <si>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</si>
  <si>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</si>
  <si>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</si>
  <si>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</si>
  <si>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</si>
  <si>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</si>
  <si>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</si>
  <si>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</si>
  <si>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</si>
  <si>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</si>
  <si>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</si>
  <si>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</si>
  <si>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</si>
  <si>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</si>
  <si>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</si>
  <si>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</si>
  <si>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</si>
  <si>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</si>
  <si>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</si>
  <si>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</si>
  <si>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</si>
  <si>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</si>
  <si>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</si>
  <si>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</si>
  <si>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</si>
  <si>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</si>
  <si>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</si>
  <si>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</si>
  <si>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</si>
  <si>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</si>
  <si>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</si>
  <si>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</si>
  <si>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</si>
  <si>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</si>
  <si>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</si>
  <si>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</si>
  <si>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</si>
  <si>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</si>
  <si>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</si>
  <si>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</si>
  <si>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</si>
  <si>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</si>
  <si>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</si>
  <si>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</si>
  <si>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</si>
  <si>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</si>
  <si>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</si>
  <si>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</si>
  <si>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</si>
  <si>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</si>
  <si>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</si>
  <si>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</si>
  <si>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</si>
  <si>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</si>
  <si>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</si>
  <si>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</si>
  <si>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</si>
  <si>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</si>
  <si>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</si>
  <si>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</si>
  <si>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</si>
  <si>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</si>
  <si>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</si>
  <si>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</si>
  <si>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</si>
  <si>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</si>
  <si>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</si>
  <si>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</si>
  <si>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</si>
  <si>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</si>
  <si>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</si>
  <si>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</si>
  <si>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</si>
  <si>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</si>
  <si>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</si>
  <si>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</si>
  <si>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</si>
  <si>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</si>
  <si>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</si>
  <si>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</si>
  <si>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</si>
  <si>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</si>
  <si>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</si>
  <si>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</si>
  <si>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</si>
  <si>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</si>
  <si>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</si>
  <si>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</si>
  <si>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</si>
  <si>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</si>
  <si>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</si>
  <si>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</si>
  <si>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</si>
  <si>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</si>
  <si>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</si>
  <si>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</si>
  <si>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</si>
  <si>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</si>
  <si>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</si>
  <si>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</si>
  <si>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</si>
  <si>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</si>
  <si>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</si>
  <si>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</si>
  <si>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</si>
  <si>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</si>
  <si>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</si>
  <si>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</si>
  <si>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</si>
  <si>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</si>
  <si>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</si>
  <si>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</si>
  <si>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</si>
  <si>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</si>
  <si>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</si>
  <si>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</si>
  <si>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</si>
  <si>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</si>
  <si>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</si>
  <si>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</si>
  <si>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</si>
  <si>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</si>
  <si>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</si>
  <si>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</si>
  <si>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</si>
  <si>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</si>
  <si>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</si>
  <si>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</si>
  <si>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</si>
  <si>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</si>
  <si>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</si>
  <si>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</si>
  <si>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</si>
  <si>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</si>
  <si>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</si>
  <si>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</si>
  <si>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</si>
  <si>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</si>
  <si>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</si>
  <si>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</si>
  <si>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</si>
  <si>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</si>
  <si>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</si>
  <si>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</si>
  <si>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</si>
  <si>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</si>
  <si>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</si>
  <si>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</si>
  <si>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</si>
  <si>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</si>
  <si>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</si>
  <si>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</si>
  <si>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</si>
  <si>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</si>
  <si>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</si>
  <si>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</si>
  <si>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</si>
  <si>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</si>
  <si>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</si>
  <si>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</si>
  <si>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</si>
  <si>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</si>
  <si>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</si>
  <si>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</si>
  <si>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</si>
  <si>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</si>
  <si>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</si>
  <si>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</si>
  <si>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</si>
  <si>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</si>
  <si>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</si>
  <si>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</si>
  <si>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</si>
  <si>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</si>
  <si>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</si>
  <si>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</si>
  <si>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</si>
  <si>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</si>
  <si>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</si>
  <si>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</si>
  <si>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</si>
  <si>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</si>
  <si>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</si>
  <si>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</si>
  <si>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</si>
  <si>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</si>
  <si>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</si>
  <si>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</si>
  <si>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</si>
  <si>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</si>
  <si>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</si>
  <si>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</si>
  <si>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</si>
  <si>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</si>
  <si>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</si>
  <si>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</si>
  <si>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</si>
  <si>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</si>
  <si>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</si>
  <si>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</si>
  <si>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</si>
  <si>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</si>
  <si>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</si>
  <si>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</si>
  <si>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</si>
  <si>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</si>
  <si>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</si>
  <si>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</si>
  <si>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</si>
  <si>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</si>
  <si>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</si>
  <si>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</si>
  <si>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</si>
  <si>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</si>
  <si>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</si>
  <si>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</si>
  <si>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</si>
  <si>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</si>
  <si>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</si>
  <si>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</si>
  <si>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</si>
  <si>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</si>
  <si>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</si>
  <si>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</si>
  <si>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</si>
  <si>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</si>
  <si>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</si>
  <si>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</si>
  <si>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</si>
  <si>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</si>
  <si>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</si>
  <si>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</si>
  <si>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</si>
  <si>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</si>
  <si>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</si>
  <si>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</si>
  <si>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</si>
  <si>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</si>
  <si>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</si>
  <si>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</si>
  <si>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</si>
  <si>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</si>
  <si>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</si>
  <si>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</si>
  <si>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</si>
  <si>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</si>
  <si>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</si>
  <si>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</si>
  <si>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</si>
  <si>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</si>
  <si>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</si>
  <si>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</si>
  <si>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</si>
  <si>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</si>
  <si>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</si>
  <si>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</si>
  <si>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</si>
  <si>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</si>
  <si>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</si>
  <si>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</si>
  <si>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</si>
  <si>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</si>
  <si>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</si>
  <si>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</si>
  <si>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</si>
  <si>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</si>
  <si>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</si>
  <si>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</si>
  <si>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</si>
  <si>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</si>
  <si>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</si>
  <si>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</si>
  <si>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</si>
  <si>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</si>
  <si>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</si>
  <si>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</si>
  <si>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</si>
  <si>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</si>
  <si>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</si>
  <si>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</si>
  <si>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</si>
  <si>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</si>
  <si>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</si>
  <si>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</si>
  <si>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</si>
  <si>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</si>
  <si>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</si>
  <si>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</si>
  <si>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</si>
  <si>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</si>
  <si>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</si>
  <si>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</si>
  <si>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</si>
  <si>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</si>
  <si>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</si>
  <si>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</si>
  <si>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</si>
  <si>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</si>
  <si>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</si>
  <si>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</si>
  <si>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</si>
  <si>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</si>
  <si>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</si>
  <si>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</si>
  <si>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</si>
  <si>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</si>
  <si>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</si>
  <si>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</si>
  <si>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</si>
  <si>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</si>
  <si>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</si>
  <si>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</si>
  <si>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</si>
  <si>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</si>
  <si>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</si>
  <si>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</si>
  <si>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</si>
  <si>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</si>
  <si>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</si>
  <si>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</si>
  <si>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</si>
  <si>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</si>
  <si>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</si>
  <si>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</si>
  <si>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</si>
  <si>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</si>
  <si>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</si>
  <si>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</si>
  <si>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</si>
  <si>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</si>
  <si>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</si>
  <si>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</si>
  <si>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</si>
  <si>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</si>
  <si>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</si>
  <si>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</si>
  <si>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</si>
  <si>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</si>
  <si>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</si>
  <si>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</si>
  <si>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</si>
  <si>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</si>
  <si>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</si>
  <si>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</si>
  <si>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</si>
  <si>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</si>
  <si>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</si>
  <si>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</si>
  <si>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</si>
  <si>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</si>
  <si>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</si>
  <si>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</si>
  <si>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</si>
  <si>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</si>
  <si>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</si>
  <si>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</si>
  <si>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</si>
  <si>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</si>
  <si>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</si>
  <si>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</si>
  <si>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</si>
  <si>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</si>
  <si>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</si>
  <si>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</si>
  <si>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</si>
  <si>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</si>
  <si>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</si>
  <si>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</si>
  <si>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</si>
  <si>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</si>
  <si>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</si>
  <si>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</si>
  <si>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</si>
  <si>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</si>
  <si>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</si>
  <si>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</si>
  <si>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</si>
  <si>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</si>
  <si>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</si>
  <si>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</si>
  <si>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</si>
  <si>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</si>
  <si>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</si>
  <si>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</si>
  <si>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</si>
  <si>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</si>
  <si>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</si>
  <si>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</si>
  <si>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</si>
  <si>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</si>
  <si>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</si>
  <si>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</si>
  <si>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</si>
  <si>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</si>
  <si>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</si>
  <si>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</si>
  <si>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</si>
  <si>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</si>
  <si>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</si>
  <si>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</si>
  <si>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</si>
  <si>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</si>
  <si>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</si>
  <si>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</si>
  <si>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</si>
  <si>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</si>
  <si>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</si>
  <si>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</si>
  <si>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</si>
  <si>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</si>
  <si>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</si>
  <si>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</si>
  <si>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</si>
  <si>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</si>
  <si>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</si>
  <si>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</si>
  <si>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</si>
  <si>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</si>
  <si>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</si>
  <si>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</si>
  <si>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</si>
  <si>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</si>
  <si>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</si>
  <si>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</si>
  <si>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</si>
  <si>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</si>
  <si>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</si>
  <si>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</si>
  <si>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</si>
  <si>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</si>
  <si>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</si>
  <si>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</si>
  <si>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</si>
  <si>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</si>
  <si>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</si>
  <si>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</si>
  <si>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</si>
  <si>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</si>
  <si>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</si>
  <si>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</si>
  <si>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</si>
  <si>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</si>
  <si>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</si>
  <si>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</si>
  <si>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</si>
  <si>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</si>
  <si>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</si>
  <si>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</si>
  <si>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</si>
  <si>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</si>
  <si>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</si>
  <si>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</si>
  <si>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</si>
  <si>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</si>
  <si>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</si>
  <si>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</si>
  <si>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</si>
  <si>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</si>
  <si>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</si>
  <si>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</si>
  <si>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</si>
  <si>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</si>
  <si>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</si>
  <si>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</si>
  <si>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</si>
  <si>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</si>
  <si>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</si>
  <si>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</si>
  <si>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</si>
  <si>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</si>
  <si>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</si>
  <si>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</si>
  <si>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</si>
  <si>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</si>
  <si>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</si>
  <si>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</si>
  <si>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</si>
  <si>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</si>
  <si>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</si>
  <si>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</si>
  <si>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</si>
  <si>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</si>
  <si>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</si>
  <si>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</si>
  <si>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</si>
  <si>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</si>
  <si>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</si>
  <si>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</si>
  <si>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</si>
  <si>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</si>
  <si>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</si>
  <si>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</si>
  <si>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</si>
  <si>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</si>
  <si>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</si>
  <si>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</si>
  <si>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</si>
  <si>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</si>
  <si>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</si>
  <si>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</si>
  <si>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</si>
  <si>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</si>
  <si>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</si>
  <si>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</si>
  <si>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</si>
  <si>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</si>
  <si>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</si>
  <si>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</si>
  <si>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</si>
  <si>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</si>
  <si>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</si>
  <si>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</si>
  <si>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</si>
  <si>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</si>
  <si>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</si>
  <si>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</si>
  <si>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</si>
  <si>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</si>
  <si>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</si>
  <si>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</si>
  <si>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</si>
  <si>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</si>
  <si>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</si>
  <si>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</si>
  <si>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</si>
  <si>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</si>
  <si>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</si>
  <si>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</si>
  <si>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</si>
  <si>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</si>
  <si>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</si>
  <si>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</si>
  <si>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</si>
  <si>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</si>
  <si>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</si>
  <si>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</si>
  <si>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</si>
  <si>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</si>
  <si>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</si>
  <si>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</si>
  <si>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</si>
  <si>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</si>
  <si>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</si>
  <si>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</si>
  <si>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</si>
  <si>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</si>
  <si>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</si>
  <si>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</si>
  <si>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</si>
  <si>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</si>
  <si>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</si>
  <si>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</si>
  <si>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</si>
  <si>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</si>
  <si>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</si>
  <si>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</si>
  <si>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</si>
  <si>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</si>
  <si>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</si>
  <si>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</si>
  <si>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</si>
  <si>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</si>
  <si>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</si>
  <si>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</si>
  <si>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</si>
  <si>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</si>
  <si>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</si>
  <si>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</si>
  <si>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</si>
  <si>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</si>
  <si>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</si>
  <si>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</si>
  <si>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</si>
  <si>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</si>
  <si>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</si>
  <si>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</si>
  <si>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</si>
  <si>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</si>
  <si>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</si>
  <si>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</si>
  <si>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</si>
  <si>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</si>
  <si>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</si>
  <si>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</si>
  <si>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</si>
  <si>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</si>
  <si>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</si>
  <si>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</si>
  <si>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</si>
  <si>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</si>
  <si>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</si>
  <si>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</si>
  <si>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</si>
  <si>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</si>
  <si>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</si>
  <si>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</si>
  <si>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</si>
  <si>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</si>
  <si>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</si>
  <si>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</si>
  <si>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</si>
  <si>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</si>
  <si>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</si>
  <si>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</si>
  <si>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</si>
  <si>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</si>
  <si>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</si>
  <si>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</si>
  <si>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</si>
  <si>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</si>
  <si>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</si>
  <si>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</si>
  <si>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</si>
  <si>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</si>
  <si>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</si>
  <si>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</si>
  <si>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</si>
  <si>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</si>
  <si>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</si>
  <si>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</si>
  <si>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</si>
  <si>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</si>
  <si>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</si>
  <si>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</si>
  <si>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</si>
  <si>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</si>
  <si>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</si>
  <si>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</si>
  <si>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</si>
  <si>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</si>
  <si>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</si>
  <si>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</si>
  <si>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</si>
  <si>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</si>
  <si>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</si>
  <si>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</si>
  <si>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</si>
  <si>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</si>
  <si>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</si>
  <si>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</si>
  <si>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</si>
  <si>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</si>
  <si>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</si>
  <si>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</si>
  <si>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</si>
  <si>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</si>
  <si>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</si>
  <si>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</si>
  <si>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</si>
  <si>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</si>
  <si>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</si>
  <si>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</si>
  <si>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</si>
  <si>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</si>
  <si>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</si>
  <si>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</si>
  <si>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</si>
  <si>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</si>
  <si>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</si>
  <si>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</si>
  <si>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</si>
  <si>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</si>
  <si>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</si>
  <si>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</si>
  <si>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</si>
  <si>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</si>
  <si>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</si>
  <si>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</si>
  <si>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</si>
  <si>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</si>
  <si>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</si>
  <si>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</si>
  <si>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</si>
  <si>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</si>
  <si>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</si>
  <si>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</si>
  <si>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</si>
  <si>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</si>
  <si>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</si>
  <si>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</si>
  <si>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</si>
  <si>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</si>
  <si>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</si>
  <si>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</si>
  <si>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</si>
  <si>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</si>
  <si>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</si>
  <si>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</si>
  <si>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</si>
  <si>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</si>
  <si>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</si>
  <si>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</si>
  <si>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</si>
  <si>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</si>
  <si>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</si>
  <si>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</si>
  <si>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</si>
  <si>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</si>
  <si>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</si>
  <si>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</si>
  <si>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</si>
  <si>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</si>
  <si>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</si>
  <si>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</si>
  <si>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</si>
  <si>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</si>
  <si>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</si>
  <si>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</si>
  <si>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</si>
  <si>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</si>
  <si>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</si>
  <si>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</si>
  <si>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</si>
  <si>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</si>
  <si>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</si>
  <si>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</si>
  <si>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</si>
  <si>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</si>
  <si>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</si>
  <si>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</si>
  <si>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</si>
  <si>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</si>
  <si>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</si>
  <si>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</si>
  <si>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</si>
  <si>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</si>
  <si>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</si>
  <si>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</si>
  <si>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</si>
  <si>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</si>
  <si>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</si>
  <si>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</si>
  <si>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</si>
  <si>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</si>
  <si>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</si>
  <si>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</si>
  <si>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</si>
  <si>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</si>
  <si>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</si>
  <si>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</si>
  <si>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</si>
  <si>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</si>
  <si>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</si>
  <si>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</si>
  <si>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</si>
  <si>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</si>
  <si>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</si>
  <si>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</si>
  <si>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</si>
  <si>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</si>
  <si>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</si>
  <si>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</si>
  <si>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</si>
  <si>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</si>
  <si>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</si>
  <si>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</si>
  <si>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</si>
  <si>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</si>
  <si>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</si>
  <si>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</si>
  <si>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</si>
  <si>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</si>
  <si>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</si>
  <si>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</si>
  <si>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</si>
  <si>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</si>
  <si>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</si>
  <si>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</si>
  <si>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</si>
  <si>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</si>
  <si>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</si>
  <si>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</si>
  <si>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</si>
  <si>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</si>
  <si>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</si>
  <si>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</si>
  <si>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</si>
  <si>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</si>
  <si>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</si>
  <si>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</si>
  <si>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</si>
  <si>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</si>
  <si>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</si>
  <si>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</si>
  <si>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</si>
  <si>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</si>
  <si>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</si>
  <si>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</si>
  <si>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</si>
  <si>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</si>
  <si>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</si>
  <si>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</si>
  <si>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</si>
  <si>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</si>
  <si>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</si>
  <si>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</si>
  <si>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</si>
  <si>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</si>
  <si>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</si>
  <si>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</si>
  <si>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</si>
  <si>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</si>
  <si>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</si>
  <si>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</si>
  <si>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</si>
  <si>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</si>
  <si>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</si>
  <si>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</si>
  <si>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</si>
  <si>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</si>
  <si>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</si>
  <si>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</si>
  <si>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</si>
  <si>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</si>
  <si>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</si>
  <si>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</si>
  <si>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</si>
  <si>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</si>
  <si>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</si>
  <si>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</si>
  <si>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</si>
  <si>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</si>
  <si>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</si>
  <si>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</si>
  <si>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</si>
  <si>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</si>
  <si>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</si>
  <si>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</si>
  <si>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</si>
  <si>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</si>
  <si>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</si>
  <si>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</si>
  <si>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</si>
  <si>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</si>
  <si>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</si>
  <si>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</si>
  <si>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</si>
  <si>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</si>
  <si>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</si>
  <si>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</si>
  <si>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</si>
  <si>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</si>
  <si>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</si>
  <si>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</si>
  <si>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</si>
  <si>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</si>
  <si>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</si>
  <si>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</si>
  <si>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</si>
  <si>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</si>
  <si>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</si>
  <si>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</si>
  <si>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</si>
  <si>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</si>
  <si>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</si>
  <si>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</si>
  <si>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</si>
  <si>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</si>
  <si>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</si>
  <si>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</si>
  <si>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</si>
  <si>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</si>
  <si>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</si>
  <si>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</si>
  <si>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</si>
  <si>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</si>
  <si>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</si>
  <si>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</si>
  <si>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</si>
  <si>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</si>
  <si>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</si>
  <si>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</si>
  <si>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</si>
  <si>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</si>
  <si>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</si>
  <si>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</si>
  <si>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</si>
  <si>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</si>
  <si>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</si>
  <si>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</si>
  <si>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</si>
  <si>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</si>
  <si>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</si>
  <si>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</si>
  <si>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</si>
  <si>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</si>
  <si>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</si>
  <si>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</si>
  <si>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</si>
  <si>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</si>
  <si>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</si>
  <si>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</si>
  <si>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</si>
  <si>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</si>
  <si>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</si>
  <si>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</si>
  <si>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</si>
  <si>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</si>
  <si>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</si>
  <si>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</si>
  <si>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</si>
  <si>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</si>
  <si>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</si>
  <si>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</si>
  <si>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</si>
  <si>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</si>
  <si>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</si>
  <si>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</si>
  <si>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</si>
  <si>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</si>
  <si>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</si>
  <si>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</si>
  <si>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</si>
  <si>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</si>
  <si>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</si>
  <si>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</si>
  <si>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</si>
  <si>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</si>
  <si>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</si>
  <si>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</si>
  <si>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</si>
  <si>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</si>
  <si>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</si>
  <si>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</si>
  <si>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</si>
  <si>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</si>
  <si>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</si>
  <si>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</si>
  <si>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</si>
  <si>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</si>
  <si>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</si>
  <si>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</si>
  <si>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</si>
  <si>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</si>
  <si>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</si>
  <si>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</si>
  <si>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</si>
  <si>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</si>
  <si>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</si>
  <si>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</si>
  <si>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</si>
  <si>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</si>
  <si>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</si>
  <si>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</si>
  <si>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</si>
  <si>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</si>
  <si>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</si>
  <si>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</si>
  <si>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</si>
  <si>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</si>
  <si>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</si>
  <si>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</si>
  <si>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</si>
  <si>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</si>
  <si>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</si>
  <si>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</si>
  <si>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</si>
  <si>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</si>
  <si>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</si>
  <si>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</si>
  <si>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</si>
  <si>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</si>
  <si>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</si>
  <si>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</si>
  <si>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</si>
  <si>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</si>
  <si>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</si>
  <si>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</si>
  <si>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</si>
  <si>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</si>
  <si>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</si>
  <si>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</si>
  <si>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</si>
  <si>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</si>
  <si>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</si>
  <si>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</si>
  <si>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</si>
  <si>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</si>
  <si>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</si>
  <si>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</si>
  <si>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</si>
  <si>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</si>
  <si>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</si>
  <si>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</si>
  <si>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</si>
  <si>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</si>
  <si>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</si>
  <si>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</si>
  <si>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</si>
  <si>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</si>
  <si>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</si>
  <si>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</si>
  <si>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</si>
  <si>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</si>
  <si>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</si>
  <si>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</si>
  <si>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</si>
  <si>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</si>
  <si>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</si>
  <si>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</si>
  <si>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</si>
  <si>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</si>
  <si>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</si>
  <si>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</si>
  <si>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</si>
  <si>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</si>
  <si>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</si>
  <si>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</si>
  <si>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</si>
  <si>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</si>
  <si>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</si>
  <si>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</si>
  <si>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</si>
  <si>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</si>
  <si>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</si>
  <si>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</si>
  <si>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</si>
  <si>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</si>
  <si>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</si>
  <si>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</si>
  <si>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</si>
  <si>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</si>
  <si>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</si>
  <si>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</si>
  <si>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</si>
  <si>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</si>
  <si>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</si>
  <si>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</si>
  <si>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</si>
  <si>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</si>
  <si>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</si>
  <si>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</si>
  <si>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</si>
  <si>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</si>
  <si>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</si>
  <si>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</si>
  <si>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</si>
  <si>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</si>
  <si>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</si>
  <si>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</si>
  <si>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</si>
  <si>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</si>
  <si>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</si>
  <si>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</si>
  <si>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</si>
  <si>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</si>
  <si>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</si>
  <si>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</si>
  <si>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</si>
  <si>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</si>
  <si>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</si>
  <si>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</si>
  <si>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</si>
  <si>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</si>
  <si>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</si>
  <si>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</si>
  <si>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</si>
  <si>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</si>
  <si>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</si>
  <si>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</si>
  <si>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</si>
  <si>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</si>
  <si>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</si>
  <si>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</si>
  <si>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</si>
  <si>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</si>
  <si>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</si>
  <si>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</si>
  <si>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</si>
  <si>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</si>
  <si>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</si>
  <si>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</si>
  <si>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</si>
  <si>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</si>
  <si>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</si>
  <si>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</si>
  <si>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</si>
  <si>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</si>
  <si>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</si>
  <si>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</si>
  <si>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</si>
  <si>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</si>
  <si>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</si>
  <si>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</si>
  <si>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</si>
  <si>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</si>
  <si>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</si>
  <si>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</si>
  <si>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</si>
  <si>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</si>
  <si>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</si>
  <si>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</si>
  <si>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</si>
  <si>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</si>
  <si>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</si>
  <si>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</si>
  <si>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</si>
  <si>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</si>
  <si>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</si>
  <si>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</si>
  <si>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</si>
  <si>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</si>
  <si>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</si>
  <si>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</si>
  <si>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</si>
  <si>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</si>
  <si>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</si>
  <si>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</si>
  <si>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</si>
  <si>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</si>
  <si>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</si>
  <si>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</si>
  <si>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</si>
  <si>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</si>
  <si>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</si>
  <si>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</si>
  <si>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</si>
  <si>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</si>
  <si>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</si>
  <si>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</si>
  <si>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</si>
  <si>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</si>
  <si>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</si>
  <si>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</si>
  <si>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</si>
  <si>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</si>
  <si>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</si>
  <si>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</si>
  <si>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</si>
  <si>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</si>
  <si>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</si>
  <si>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</si>
  <si>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</si>
  <si>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</si>
  <si>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</si>
  <si>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</si>
  <si>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</si>
  <si>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</si>
  <si>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</si>
  <si>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</si>
  <si>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</si>
  <si>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</si>
  <si>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</si>
  <si>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</si>
  <si>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</si>
  <si>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</si>
  <si>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</si>
  <si>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</si>
  <si>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</si>
  <si>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</si>
  <si>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</si>
  <si>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</si>
  <si>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</si>
  <si>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</si>
  <si>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</si>
  <si>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</si>
  <si>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</si>
  <si>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</si>
  <si>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</si>
  <si>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</si>
  <si>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</si>
  <si>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</si>
  <si>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</si>
  <si>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</si>
  <si>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</si>
  <si>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</si>
  <si>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</si>
  <si>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</si>
  <si>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</si>
  <si>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</si>
  <si>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</si>
  <si>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</si>
  <si>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</si>
  <si>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</si>
  <si>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</si>
  <si>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</si>
  <si>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</si>
  <si>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</si>
  <si>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</si>
  <si>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</si>
  <si>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</si>
  <si>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</si>
  <si>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</si>
  <si>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</si>
  <si>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</si>
  <si>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</si>
  <si>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</si>
  <si>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</si>
  <si>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</si>
  <si>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</si>
  <si>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</si>
  <si>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</si>
  <si>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</si>
  <si>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</si>
  <si>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</si>
  <si>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</si>
  <si>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</si>
  <si>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</si>
  <si>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</si>
  <si>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</si>
  <si>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</si>
  <si>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</si>
  <si>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</si>
  <si>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</si>
  <si>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</si>
  <si>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</si>
  <si>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</si>
  <si>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</si>
  <si>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</si>
  <si>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</si>
  <si>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</si>
  <si>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</si>
  <si>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</si>
  <si>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</si>
  <si>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</si>
  <si>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</si>
  <si>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</si>
  <si>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</si>
  <si>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</si>
  <si>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</si>
  <si>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</si>
  <si>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</si>
  <si>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</si>
  <si>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</si>
  <si>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</si>
  <si>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</si>
  <si>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</si>
  <si>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</si>
  <si>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</si>
  <si>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</si>
  <si>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</si>
  <si>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</si>
  <si>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</si>
  <si>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</si>
  <si>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</si>
  <si>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</si>
  <si>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</si>
  <si>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</si>
  <si>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</si>
  <si>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</si>
  <si>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</si>
  <si>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</si>
  <si>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</si>
  <si>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</si>
  <si>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</si>
  <si>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</si>
  <si>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</si>
  <si>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</si>
  <si>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</si>
  <si>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</si>
  <si>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</si>
  <si>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</si>
  <si>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</si>
  <si>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</si>
  <si>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</si>
  <si>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</si>
  <si>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</si>
  <si>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</si>
  <si>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</si>
  <si>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</si>
  <si>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</si>
  <si>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</si>
  <si>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</si>
  <si>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</si>
  <si>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</si>
  <si>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</si>
  <si>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</si>
  <si>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</si>
  <si>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</si>
  <si>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</si>
  <si>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</si>
  <si>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</si>
  <si>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</si>
  <si>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</si>
  <si>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</si>
  <si>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</si>
  <si>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</si>
  <si>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</si>
  <si>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</si>
  <si>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</si>
  <si>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</si>
  <si>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</si>
  <si>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</si>
  <si>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</si>
  <si>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</si>
  <si>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</si>
  <si>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</si>
  <si>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</si>
  <si>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</si>
  <si>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</si>
  <si>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</si>
  <si>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</si>
  <si>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</si>
  <si>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</si>
  <si>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</si>
  <si>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</si>
  <si>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</si>
  <si>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</si>
  <si>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</si>
  <si>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</si>
  <si>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</si>
  <si>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</si>
  <si>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</si>
  <si>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</si>
  <si>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</si>
  <si>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</si>
  <si>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</si>
  <si>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</si>
  <si>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</si>
  <si>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</si>
  <si>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</si>
  <si>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</si>
  <si>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</si>
  <si>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</si>
  <si>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</si>
  <si>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</si>
  <si>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</si>
  <si>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</si>
  <si>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</si>
  <si>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</si>
  <si>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</si>
  <si>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</si>
  <si>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</si>
  <si>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</si>
  <si>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</si>
  <si>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</si>
  <si>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</si>
  <si>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</si>
  <si>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</si>
  <si>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</si>
  <si>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</si>
  <si>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</si>
  <si>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</si>
  <si>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</si>
  <si>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</si>
  <si>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</si>
  <si>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</si>
  <si>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</si>
  <si>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</si>
  <si>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</si>
  <si>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</si>
  <si>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</si>
  <si>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</si>
  <si>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</si>
  <si>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</si>
  <si>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</si>
  <si>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</si>
  <si>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</si>
  <si>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</si>
  <si>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</si>
  <si>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</si>
  <si>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</si>
  <si>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</si>
  <si>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</si>
  <si>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</si>
  <si>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</si>
  <si>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</si>
  <si>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</si>
  <si>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</si>
  <si>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</si>
  <si>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</si>
  <si>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</si>
  <si>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</si>
  <si>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</si>
  <si>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</si>
  <si>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</si>
  <si>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</si>
  <si>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</si>
  <si>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</si>
  <si>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</si>
  <si>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</si>
  <si>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</si>
  <si>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</si>
  <si>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</si>
  <si>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</si>
  <si>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</si>
  <si>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</si>
  <si>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</si>
  <si>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</si>
  <si>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</si>
  <si>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</si>
  <si>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</si>
  <si>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</si>
  <si>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</si>
  <si>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</si>
  <si>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</si>
  <si>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</si>
  <si>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</si>
  <si>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</si>
  <si>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</si>
  <si>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</si>
  <si>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</si>
  <si>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</si>
  <si>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</si>
  <si>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</si>
  <si>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</si>
  <si>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</si>
  <si>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</si>
  <si>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</si>
  <si>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</si>
  <si>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</si>
  <si>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</si>
  <si>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</si>
  <si>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</si>
  <si>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</si>
  <si>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</si>
  <si>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</si>
  <si>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</si>
  <si>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</si>
  <si>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</si>
  <si>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</si>
  <si>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</si>
  <si>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</si>
  <si>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</si>
  <si>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</si>
  <si>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</si>
  <si>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</si>
  <si>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</si>
  <si>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</si>
  <si>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</si>
  <si>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</si>
  <si>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</si>
  <si>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</si>
  <si>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</si>
  <si>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</si>
  <si>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</si>
  <si>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</si>
  <si>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</si>
  <si>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</si>
  <si>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</si>
  <si>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</si>
  <si>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</si>
  <si>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</si>
  <si>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</si>
  <si>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</si>
  <si>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</si>
  <si>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</si>
  <si>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</si>
  <si>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</si>
  <si>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</si>
  <si>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</si>
  <si>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</si>
  <si>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</si>
  <si>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</si>
  <si>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</si>
  <si>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</si>
  <si>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</si>
  <si>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</si>
  <si>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</si>
  <si>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</si>
  <si>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</si>
  <si>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</si>
  <si>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</si>
  <si>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</si>
  <si>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</si>
  <si>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</si>
  <si>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</si>
  <si>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</si>
  <si>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</si>
  <si>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</si>
  <si>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</si>
  <si>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</si>
  <si>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</si>
  <si>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</si>
  <si>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</si>
  <si>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</si>
  <si>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</si>
  <si>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</si>
  <si>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</si>
  <si>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</si>
  <si>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</si>
  <si>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</si>
  <si>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</si>
  <si>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</si>
  <si>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</si>
  <si>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</si>
  <si>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</si>
  <si>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</si>
  <si>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</si>
  <si>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</si>
  <si>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</si>
  <si>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</si>
  <si>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</si>
  <si>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</si>
  <si>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</si>
  <si>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</si>
  <si>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</si>
  <si>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</si>
  <si>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</si>
  <si>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</si>
  <si>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</si>
  <si>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</si>
  <si>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</si>
  <si>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</si>
  <si>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</si>
  <si>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</si>
  <si>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</si>
  <si>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</si>
  <si>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</si>
  <si>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</si>
  <si>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</si>
  <si>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</si>
  <si>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</si>
  <si>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</si>
  <si>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</si>
  <si>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</si>
  <si>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</si>
  <si>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</si>
  <si>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</si>
  <si>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</si>
  <si>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</si>
  <si>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</si>
  <si>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</si>
  <si>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</si>
  <si>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</si>
  <si>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</si>
  <si>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</si>
  <si>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</si>
  <si>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</si>
  <si>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</si>
  <si>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</si>
  <si>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</si>
  <si>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</si>
  <si>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</si>
  <si>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</si>
  <si>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</si>
  <si>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</si>
  <si>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</si>
  <si>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</si>
  <si>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</si>
  <si>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</si>
  <si>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</si>
  <si>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</si>
  <si>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</si>
  <si>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</si>
  <si>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</si>
  <si>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</si>
  <si>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</si>
  <si>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</si>
  <si>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</si>
  <si>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</si>
  <si>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</si>
  <si>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</si>
  <si>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</si>
  <si>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</si>
  <si>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</si>
  <si>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</si>
  <si>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</si>
  <si>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</si>
  <si>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</si>
  <si>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</si>
  <si>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</si>
  <si>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</si>
  <si>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</si>
  <si>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</si>
  <si>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</si>
  <si>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</si>
  <si>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</si>
  <si>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</si>
  <si>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</si>
  <si>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</si>
  <si>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</si>
  <si>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</si>
  <si>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</si>
  <si>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</si>
  <si>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</si>
  <si>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</si>
  <si>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</si>
  <si>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</si>
  <si>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</si>
  <si>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</si>
  <si>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</si>
  <si>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</si>
  <si>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</si>
  <si>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</si>
  <si>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</si>
  <si>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</si>
  <si>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</si>
  <si>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</si>
  <si>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</si>
  <si>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</si>
  <si>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</si>
  <si>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</si>
  <si>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</si>
  <si>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</si>
  <si>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</si>
  <si>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</si>
  <si>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</si>
  <si>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</si>
  <si>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</si>
  <si>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</si>
  <si>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</si>
  <si>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</si>
  <si>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</si>
  <si>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</si>
  <si>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</si>
  <si>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</si>
  <si>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</si>
  <si>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</si>
  <si>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</si>
  <si>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</si>
  <si>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</si>
  <si>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</si>
  <si>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</si>
  <si>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</si>
  <si>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</si>
  <si>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</si>
  <si>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</si>
  <si>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</si>
  <si>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</si>
  <si>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</si>
  <si>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</si>
  <si>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</si>
  <si>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</si>
  <si>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</si>
  <si>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</si>
  <si>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</si>
  <si>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</si>
  <si>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</si>
  <si>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</si>
  <si>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</si>
  <si>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</si>
  <si>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</si>
  <si>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</si>
  <si>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</si>
  <si>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</si>
  <si>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</si>
  <si>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</si>
  <si>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</si>
  <si>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</si>
  <si>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</si>
  <si>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</si>
  <si>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</si>
  <si>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</si>
  <si>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</si>
  <si>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</si>
  <si>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</si>
  <si>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</si>
  <si>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</si>
  <si>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</si>
  <si>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</si>
  <si>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</si>
  <si>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</si>
  <si>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</si>
  <si>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</si>
  <si>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</si>
  <si>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</si>
  <si>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</si>
  <si>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</si>
  <si>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</si>
  <si>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</si>
  <si>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</si>
  <si>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</si>
  <si>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</si>
  <si>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</si>
  <si>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</si>
  <si>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</si>
  <si>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</si>
  <si>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</si>
  <si>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</si>
  <si>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</si>
  <si>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</si>
  <si>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</si>
  <si>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</si>
  <si>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</si>
  <si>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</si>
  <si>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</si>
  <si>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</si>
  <si>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</si>
  <si>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</si>
  <si>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</si>
  <si>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</si>
  <si>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</si>
  <si>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</si>
  <si>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</si>
  <si>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</si>
  <si>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</si>
  <si>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</si>
  <si>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</si>
  <si>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</si>
  <si>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</si>
  <si>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</si>
  <si>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</si>
  <si>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</si>
  <si>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</si>
  <si>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</si>
  <si>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</si>
  <si>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</si>
  <si>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</si>
  <si>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</si>
  <si>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</si>
  <si>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</si>
  <si>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</si>
  <si>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</si>
  <si>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</si>
  <si>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</si>
  <si>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</si>
  <si>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</si>
  <si>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</si>
  <si>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</si>
  <si>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</si>
  <si>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</si>
  <si>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</si>
  <si>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</si>
  <si>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</si>
  <si>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</si>
  <si>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</si>
  <si>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</si>
  <si>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</si>
  <si>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</si>
  <si>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</si>
  <si>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</si>
  <si>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</si>
  <si>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</si>
  <si>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</si>
  <si>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</si>
  <si>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</si>
  <si>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</si>
  <si>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</si>
  <si>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</si>
  <si>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</si>
  <si>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</si>
  <si>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</si>
  <si>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</si>
  <si>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</si>
  <si>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</si>
  <si>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</si>
  <si>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</si>
  <si>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</si>
  <si>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</si>
  <si>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</si>
  <si>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</si>
  <si>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</si>
  <si>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</si>
  <si>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</si>
  <si>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</si>
  <si>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</si>
  <si>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</si>
  <si>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</si>
  <si>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</si>
  <si>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</si>
  <si>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</si>
  <si>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</si>
  <si>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</si>
  <si>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</si>
  <si>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</si>
  <si>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</si>
  <si>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</si>
  <si>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</si>
  <si>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</si>
  <si>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</si>
  <si>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</si>
  <si>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</si>
  <si>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</si>
  <si>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</si>
  <si>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</si>
  <si>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</si>
  <si>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</si>
  <si>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</si>
  <si>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</si>
  <si>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</si>
  <si>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</si>
  <si>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</si>
  <si>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</si>
  <si>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</si>
  <si>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</si>
  <si>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</si>
  <si>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</si>
  <si>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</si>
  <si>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</si>
  <si>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</si>
  <si>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</si>
  <si>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</si>
  <si>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</si>
  <si>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</si>
  <si>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</si>
  <si>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</si>
  <si>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</si>
  <si>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</si>
  <si>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</si>
  <si>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</si>
  <si>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</si>
  <si>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</si>
  <si>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</si>
  <si>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</si>
  <si>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</si>
  <si>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</si>
  <si>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</si>
  <si>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</si>
  <si>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</si>
  <si>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</si>
  <si>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</si>
  <si>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</si>
  <si>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</si>
  <si>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</si>
  <si>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</si>
  <si>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</si>
  <si>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</si>
  <si>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</si>
  <si>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</si>
  <si>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</si>
  <si>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</si>
  <si>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</si>
  <si>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</si>
  <si>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</si>
  <si>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</si>
  <si>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</si>
  <si>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</si>
  <si>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</si>
  <si>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</si>
  <si>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</si>
  <si>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</si>
  <si>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</si>
  <si>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</si>
  <si>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</si>
  <si>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</si>
  <si>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</si>
  <si>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</si>
  <si>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</si>
  <si>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</si>
  <si>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</si>
  <si>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</si>
  <si>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</si>
  <si>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</si>
  <si>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</si>
  <si>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</si>
  <si>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</si>
  <si>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</si>
  <si>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</si>
  <si>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</si>
  <si>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</si>
  <si>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</si>
  <si>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</si>
  <si>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</si>
  <si>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</si>
  <si>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</si>
  <si>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</si>
  <si>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</si>
  <si>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</si>
  <si>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</si>
  <si>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</si>
  <si>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</si>
  <si>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</si>
  <si>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</si>
  <si>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</si>
  <si>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</si>
  <si>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</si>
  <si>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</si>
  <si>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</si>
  <si>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</si>
  <si>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</si>
  <si>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</si>
  <si>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</si>
  <si>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</si>
  <si>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</si>
  <si>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</si>
  <si>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</si>
  <si>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</si>
  <si>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</si>
  <si>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</si>
  <si>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</si>
  <si>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</si>
  <si>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</si>
  <si>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</si>
  <si>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</si>
  <si>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</si>
  <si>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</si>
  <si>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</si>
  <si>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</si>
  <si>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</si>
  <si>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</si>
  <si>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</si>
  <si>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</si>
  <si>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</si>
  <si>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</si>
  <si>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</si>
  <si>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</si>
  <si>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</si>
  <si>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</si>
  <si>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</si>
  <si>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</si>
  <si>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</si>
  <si>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</si>
  <si>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</si>
  <si>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</si>
  <si>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</si>
  <si>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</si>
  <si>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</si>
  <si>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</si>
  <si>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</si>
  <si>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</si>
  <si>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</si>
  <si>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</si>
  <si>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</si>
  <si>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</si>
  <si>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</si>
  <si>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</si>
  <si>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</si>
  <si>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</si>
  <si>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</si>
  <si>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</si>
  <si>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</si>
  <si>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</si>
  <si>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</si>
  <si>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</si>
  <si>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</si>
  <si>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</si>
  <si>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</si>
  <si>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</si>
  <si>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</si>
  <si>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</si>
  <si>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</si>
  <si>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</si>
  <si>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</si>
  <si>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</si>
  <si>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</si>
  <si>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</si>
  <si>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</si>
  <si>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</si>
  <si>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</si>
  <si>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</si>
  <si>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</si>
  <si>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</si>
  <si>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</si>
  <si>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</si>
  <si>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</si>
  <si>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</si>
  <si>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</si>
  <si>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</si>
  <si>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</si>
  <si>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</si>
  <si>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</si>
  <si>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</si>
  <si>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</si>
  <si>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</si>
  <si>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</si>
  <si>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</si>
  <si>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</si>
  <si>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</si>
  <si>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</si>
  <si>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</si>
  <si>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</si>
  <si>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</si>
  <si>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</si>
  <si>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</si>
  <si>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</si>
  <si>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</si>
  <si>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</si>
  <si>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</si>
  <si>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</si>
  <si>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</si>
  <si>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</si>
  <si>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</si>
  <si>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</si>
  <si>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</si>
  <si>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</si>
  <si>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</si>
  <si>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</si>
  <si>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</si>
  <si>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</si>
  <si>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</si>
  <si>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</si>
  <si>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</si>
  <si>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</si>
  <si>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</si>
  <si>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</si>
  <si>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</si>
  <si>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</si>
  <si>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</si>
  <si>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</si>
  <si>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</si>
  <si>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</si>
  <si>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</si>
  <si>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</si>
  <si>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</si>
  <si>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</si>
  <si>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</si>
  <si>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</si>
  <si>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</si>
  <si>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</si>
  <si>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</si>
  <si>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</si>
  <si>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</si>
  <si>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</si>
  <si>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</si>
  <si>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</si>
  <si>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</si>
  <si>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</si>
  <si>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</si>
  <si>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</si>
  <si>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</si>
  <si>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</si>
  <si>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</si>
  <si>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</si>
  <si>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</si>
  <si>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</si>
  <si>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</si>
  <si>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</si>
  <si>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</si>
  <si>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</si>
  <si>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</si>
  <si>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</si>
  <si>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</si>
  <si>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</si>
  <si>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</si>
  <si>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</si>
  <si>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</si>
  <si>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</si>
  <si>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</si>
  <si>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</si>
  <si>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</si>
  <si>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</si>
  <si>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</si>
  <si>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</si>
  <si>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</si>
  <si>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</si>
  <si>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</si>
  <si>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</si>
  <si>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</si>
  <si>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</si>
  <si>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</si>
  <si>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</si>
  <si>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</si>
  <si>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</si>
  <si>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</si>
  <si>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</si>
  <si>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</si>
  <si>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</si>
  <si>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</si>
  <si>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</si>
  <si>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</si>
  <si>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</si>
  <si>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</si>
  <si>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</si>
  <si>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</si>
  <si>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</si>
  <si>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</si>
  <si>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</si>
  <si>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</si>
  <si>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</si>
  <si>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</si>
  <si>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</si>
  <si>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</si>
  <si>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</si>
  <si>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</si>
  <si>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</si>
  <si>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</si>
  <si>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</si>
  <si>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</si>
  <si>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</si>
  <si>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</si>
  <si>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</si>
  <si>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</si>
  <si>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</si>
  <si>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</si>
  <si>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</si>
  <si>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</si>
  <si>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</si>
  <si>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</si>
  <si>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</si>
  <si>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</si>
  <si>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</si>
  <si>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</si>
  <si>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</si>
  <si>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</si>
  <si>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</si>
  <si>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</si>
  <si>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</si>
  <si>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</si>
  <si>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</si>
  <si>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</si>
  <si>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</si>
  <si>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</si>
  <si>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</si>
  <si>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</si>
  <si>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</si>
  <si>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</si>
  <si>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</si>
  <si>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</si>
  <si>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</si>
  <si>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</si>
  <si>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</si>
  <si>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</si>
  <si>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</si>
  <si>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</si>
  <si>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</si>
  <si>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</si>
  <si>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</si>
  <si>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</si>
  <si>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</si>
  <si>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</si>
  <si>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</si>
  <si>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</si>
  <si>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</si>
  <si>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</si>
  <si>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</si>
  <si>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</si>
  <si>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</si>
  <si>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</si>
  <si>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</si>
  <si>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</si>
  <si>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</si>
  <si>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</si>
  <si>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</si>
  <si>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</si>
  <si>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</si>
  <si>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</si>
  <si>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</si>
  <si>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</si>
  <si>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</si>
  <si>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</si>
  <si>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</si>
  <si>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</si>
  <si>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</si>
  <si>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</si>
  <si>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</si>
  <si>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</si>
  <si>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</si>
  <si>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</si>
  <si>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</si>
  <si>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</si>
  <si>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</si>
  <si>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</si>
  <si>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</si>
  <si>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</si>
  <si>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</si>
  <si>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</si>
  <si>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</si>
  <si>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</si>
  <si>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</si>
  <si>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</si>
  <si>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</si>
  <si>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</si>
  <si>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</si>
  <si>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</si>
  <si>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</si>
  <si>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</si>
  <si>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</si>
  <si>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</si>
  <si>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</si>
  <si>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</si>
  <si>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</si>
  <si>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</si>
  <si>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</si>
  <si>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</si>
  <si>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</si>
  <si>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</si>
  <si>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</si>
  <si>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</si>
  <si>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</si>
  <si>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</si>
  <si>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</si>
  <si>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</si>
  <si>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</si>
  <si>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</si>
  <si>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</si>
  <si>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</si>
  <si>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</si>
  <si>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</si>
  <si>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</si>
  <si>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</si>
  <si>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</si>
  <si>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</si>
  <si>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</si>
  <si>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</si>
  <si>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</si>
  <si>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</si>
  <si>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</si>
  <si>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</si>
  <si>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</si>
  <si>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</si>
  <si>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</si>
  <si>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</si>
  <si>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</si>
  <si>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</si>
  <si>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</si>
  <si>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</si>
  <si>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</si>
  <si>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</si>
  <si>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</si>
  <si>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</si>
  <si>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</si>
  <si>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</si>
  <si>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</si>
  <si>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</si>
  <si>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</si>
  <si>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</si>
  <si>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</si>
  <si>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</si>
  <si>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</si>
  <si>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</si>
  <si>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</si>
  <si>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</si>
  <si>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</si>
  <si>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</si>
  <si>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</si>
  <si>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</si>
  <si>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</si>
  <si>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</si>
  <si>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</si>
  <si>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</si>
  <si>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</si>
  <si>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</si>
  <si>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</si>
  <si>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</si>
  <si>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</si>
  <si>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</si>
  <si>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</si>
  <si>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</si>
  <si>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</si>
  <si>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</si>
  <si>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</si>
  <si>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</si>
  <si>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</si>
  <si>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</si>
  <si>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</si>
  <si>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</si>
  <si>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</si>
  <si>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</si>
  <si>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</si>
  <si>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</si>
  <si>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</si>
  <si>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</si>
  <si>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</si>
  <si>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</si>
  <si>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</si>
  <si>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</si>
  <si>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</si>
  <si>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</si>
  <si>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</si>
  <si>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</si>
  <si>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</si>
  <si>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</si>
  <si>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</si>
  <si>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</si>
  <si>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</si>
  <si>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</si>
  <si>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</si>
  <si>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</si>
  <si>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</si>
  <si>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</si>
  <si>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</si>
  <si>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</si>
  <si>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</si>
  <si>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</si>
  <si>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</si>
  <si>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</si>
  <si>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</si>
  <si>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</si>
  <si>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</si>
  <si>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</si>
  <si>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</si>
  <si>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</si>
  <si>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</si>
  <si>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</si>
  <si>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</si>
  <si>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</si>
  <si>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</si>
  <si>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</si>
  <si>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</si>
  <si>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</si>
  <si>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</si>
  <si>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</si>
  <si>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</si>
  <si>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</si>
  <si>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</si>
  <si>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</si>
  <si>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</si>
  <si>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</si>
  <si>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</si>
  <si>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</si>
  <si>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</si>
  <si>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</si>
  <si>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</si>
  <si>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</si>
  <si>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</si>
  <si>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</si>
  <si>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</si>
  <si>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</si>
  <si>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</si>
  <si>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</si>
  <si>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</si>
  <si>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</si>
  <si>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</si>
  <si>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</si>
  <si>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</si>
  <si>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</si>
  <si>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</si>
  <si>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</si>
  <si>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</si>
  <si>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</si>
  <si>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</si>
  <si>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</si>
  <si>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</si>
  <si>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</si>
  <si>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</si>
  <si>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</si>
  <si>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</si>
  <si>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</si>
  <si>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</si>
  <si>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</si>
  <si>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</si>
  <si>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</si>
  <si>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</si>
  <si>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</si>
  <si>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</si>
  <si>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</si>
  <si>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</si>
  <si>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</si>
  <si>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</si>
  <si>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</si>
  <si>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</si>
  <si>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</si>
  <si>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</si>
  <si>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</si>
  <si>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</si>
  <si>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</si>
  <si>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</si>
  <si>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</si>
  <si>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</si>
  <si>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</si>
  <si>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</si>
  <si>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</si>
  <si>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</si>
  <si>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</si>
  <si>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</si>
  <si>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</si>
  <si>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</si>
  <si>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</si>
  <si>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</si>
  <si>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</si>
  <si>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</si>
  <si>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</si>
  <si>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</si>
  <si>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</si>
  <si>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</si>
  <si>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</si>
  <si>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</si>
  <si>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</si>
  <si>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</si>
  <si>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</si>
  <si>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</si>
  <si>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</si>
  <si>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</si>
  <si>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</si>
  <si>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</si>
  <si>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</si>
  <si>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</si>
  <si>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</si>
  <si>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</si>
  <si>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</si>
  <si>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</si>
  <si>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</si>
  <si>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</si>
  <si>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</si>
  <si>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</si>
  <si>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</si>
  <si>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</si>
  <si>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</si>
  <si>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</si>
  <si>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</si>
  <si>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</si>
  <si>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</si>
  <si>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</si>
  <si>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</si>
  <si>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</si>
  <si>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</si>
  <si>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</si>
  <si>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</si>
  <si>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</si>
  <si>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</si>
  <si>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</si>
  <si>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</si>
  <si>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</si>
  <si>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</si>
  <si>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</si>
  <si>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</si>
  <si>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</si>
  <si>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</si>
  <si>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</si>
  <si>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</si>
  <si>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</si>
  <si>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</si>
  <si>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</si>
  <si>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</si>
  <si>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</si>
  <si>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</si>
  <si>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</si>
  <si>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</si>
  <si>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</si>
  <si>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</si>
  <si>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</si>
  <si>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</si>
  <si>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</si>
  <si>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</si>
  <si>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</si>
  <si>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</si>
  <si>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</si>
  <si>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</si>
  <si>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</si>
  <si>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</si>
  <si>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</si>
  <si>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</si>
  <si>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</si>
  <si>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</si>
  <si>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</si>
  <si>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</si>
  <si>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</si>
  <si>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</si>
  <si>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</si>
  <si>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</si>
  <si>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</si>
  <si>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</si>
  <si>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</si>
  <si>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</si>
  <si>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</si>
  <si>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</si>
  <si>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</si>
  <si>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</si>
  <si>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</si>
  <si>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</si>
  <si>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</si>
  <si>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</si>
  <si>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</si>
  <si>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</si>
  <si>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</si>
  <si>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</si>
  <si>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</si>
  <si>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</si>
  <si>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</si>
  <si>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</si>
  <si>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</si>
  <si>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</si>
  <si>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</si>
  <si>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</si>
  <si>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</si>
  <si>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</si>
  <si>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</si>
  <si>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</si>
  <si>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</si>
  <si>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</si>
  <si>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</si>
  <si>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</si>
  <si>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</si>
  <si>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</si>
  <si>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</si>
  <si>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</si>
  <si>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</si>
  <si>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</si>
  <si>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</si>
  <si>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</si>
  <si>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</si>
  <si>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</si>
  <si>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</si>
  <si>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</si>
  <si>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</si>
  <si>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</si>
  <si>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</si>
  <si>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</si>
  <si>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</si>
  <si>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</si>
  <si>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</si>
  <si>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</si>
  <si>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</si>
  <si>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</si>
  <si>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</si>
  <si>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</si>
  <si>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</si>
  <si>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</si>
  <si>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</si>
  <si>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</si>
  <si>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</si>
  <si>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</si>
  <si>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</si>
  <si>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</si>
  <si>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</si>
  <si>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</si>
  <si>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</si>
  <si>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</si>
  <si>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</si>
  <si>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</si>
  <si>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</si>
  <si>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</si>
  <si>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</si>
  <si>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</si>
  <si>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</si>
  <si>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</si>
  <si>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</si>
  <si>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</si>
  <si>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</si>
  <si>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</si>
  <si>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</si>
  <si>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</si>
  <si>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</si>
  <si>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</si>
  <si>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</si>
  <si>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</si>
  <si>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</si>
  <si>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</si>
  <si>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</si>
  <si>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</si>
  <si>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</si>
  <si>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</si>
  <si>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</si>
  <si>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</si>
  <si>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</si>
  <si>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</si>
  <si>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</si>
  <si>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</si>
  <si>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</si>
  <si>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</si>
  <si>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</si>
  <si>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</si>
  <si>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</si>
  <si>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</si>
  <si>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</si>
  <si>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</si>
  <si>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</si>
  <si>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</si>
  <si>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</si>
  <si>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</si>
  <si>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</si>
  <si>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</si>
  <si>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</si>
  <si>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</si>
  <si>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</si>
  <si>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</si>
  <si>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</si>
  <si>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</si>
  <si>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</si>
  <si>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</si>
  <si>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</si>
  <si>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</si>
  <si>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</si>
  <si>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</si>
  <si>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</si>
  <si>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</si>
  <si>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</si>
  <si>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</si>
  <si>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</si>
  <si>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</si>
  <si>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</si>
  <si>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</si>
  <si>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</si>
  <si>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</si>
  <si>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</si>
  <si>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</si>
  <si>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</si>
  <si>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</si>
  <si>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</si>
  <si>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</si>
  <si>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</si>
  <si>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</si>
  <si>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</si>
  <si>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</si>
  <si>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</si>
  <si>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</si>
  <si>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</si>
  <si>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</si>
  <si>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</si>
  <si>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</si>
  <si>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</si>
  <si>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</si>
  <si>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</si>
  <si>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</si>
  <si>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</si>
  <si>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</si>
  <si>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</si>
  <si>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</si>
  <si>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</si>
  <si>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</si>
  <si>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</si>
  <si>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</si>
  <si>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</si>
  <si>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</si>
  <si>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</si>
  <si>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</si>
  <si>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</si>
  <si>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</si>
  <si>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</si>
  <si>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</si>
  <si>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</si>
  <si>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</si>
  <si>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</si>
  <si>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</si>
  <si>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</si>
  <si>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</si>
  <si>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</si>
  <si>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</si>
  <si>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</si>
  <si>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</si>
  <si>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</si>
  <si>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</si>
  <si>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</si>
  <si>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</si>
  <si>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</si>
  <si>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</si>
  <si>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</si>
  <si>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</si>
  <si>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</si>
  <si>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</si>
  <si>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</si>
  <si>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</si>
  <si>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</si>
  <si>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</si>
  <si>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</si>
  <si>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</si>
  <si>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</si>
  <si>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</si>
  <si>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</si>
  <si>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</si>
  <si>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</si>
  <si>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</si>
  <si>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</si>
  <si>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</si>
  <si>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</si>
  <si>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</si>
  <si>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</si>
  <si>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</si>
  <si>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</si>
  <si>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</si>
  <si>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</si>
  <si>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</si>
  <si>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</si>
  <si>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</si>
  <si>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</si>
  <si>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</si>
  <si>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</si>
  <si>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</si>
  <si>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</si>
  <si>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</si>
  <si>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</si>
  <si>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</si>
  <si>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</si>
  <si>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</si>
  <si>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</si>
  <si>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</si>
  <si>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</si>
  <si>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</si>
  <si>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</si>
  <si>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</si>
  <si>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</si>
  <si>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</si>
  <si>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</si>
  <si>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</si>
  <si>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</si>
  <si>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</si>
  <si>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</si>
  <si>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</si>
  <si>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</si>
  <si>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</si>
  <si>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</si>
  <si>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</si>
  <si>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</si>
  <si>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</si>
  <si>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</si>
  <si>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</si>
  <si>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</si>
  <si>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</si>
  <si>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</si>
  <si>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</si>
  <si>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</si>
  <si>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</si>
  <si>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</si>
  <si>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</si>
  <si>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</si>
  <si>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</si>
  <si>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</si>
  <si>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</si>
  <si>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</si>
  <si>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</si>
  <si>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</si>
  <si>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</si>
  <si>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</si>
  <si>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</si>
  <si>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</si>
  <si>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</si>
  <si>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</si>
  <si>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</si>
  <si>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</si>
  <si>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</si>
  <si>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</si>
  <si>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</si>
  <si>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</si>
  <si>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</si>
  <si>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</si>
  <si>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</si>
  <si>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</si>
  <si>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</si>
  <si>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</si>
  <si>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</si>
  <si>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</si>
  <si>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</si>
  <si>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</si>
  <si>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</si>
  <si>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</si>
  <si>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</si>
  <si>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</si>
  <si>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</si>
  <si>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</si>
  <si>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</si>
  <si>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</si>
  <si>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</si>
  <si>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</si>
  <si>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</si>
  <si>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</si>
  <si>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</si>
  <si>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</si>
  <si>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</si>
  <si>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</si>
  <si>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</si>
  <si>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</si>
  <si>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</si>
  <si>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</si>
  <si>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</si>
  <si>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</si>
  <si>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</si>
  <si>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</si>
  <si>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</si>
  <si>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</si>
  <si>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</si>
  <si>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</si>
  <si>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</si>
  <si>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</si>
  <si>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</si>
  <si>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</si>
  <si>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</si>
  <si>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</si>
  <si>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</si>
  <si>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</si>
  <si>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</si>
  <si>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</si>
  <si>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</si>
  <si>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</si>
  <si>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</si>
  <si>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</si>
  <si>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</si>
  <si>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</si>
  <si>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</si>
  <si>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</si>
  <si>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</si>
  <si>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</si>
  <si>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</si>
  <si>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</si>
  <si>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</si>
  <si>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</si>
  <si>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</si>
  <si>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</si>
  <si>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</si>
  <si>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</si>
  <si>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</si>
  <si>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</si>
  <si>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</si>
  <si>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</si>
  <si>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</si>
  <si>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</si>
  <si>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</si>
  <si>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</si>
  <si>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</si>
  <si>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</si>
  <si>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</si>
  <si>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</si>
  <si>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</si>
  <si>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</si>
  <si>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</si>
  <si>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</si>
  <si>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</si>
  <si>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</si>
  <si>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</si>
  <si>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</si>
  <si>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</si>
  <si>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</si>
  <si>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</si>
  <si>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</si>
  <si>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</si>
  <si>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</si>
  <si>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</si>
  <si>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</si>
  <si>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</si>
  <si>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</si>
  <si>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</si>
  <si>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</si>
  <si>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</si>
  <si>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</si>
  <si>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</si>
  <si>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</si>
  <si>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</si>
  <si>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</si>
  <si>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</si>
  <si>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</si>
  <si>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</si>
  <si>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</si>
  <si>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</si>
  <si>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</si>
  <si>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</si>
  <si>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</si>
  <si>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</si>
  <si>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</si>
  <si>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</si>
  <si>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</si>
  <si>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</si>
  <si>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</si>
  <si>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</si>
  <si>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</si>
  <si>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</si>
  <si>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</si>
  <si>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</si>
  <si>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</si>
  <si>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</si>
  <si>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</si>
  <si>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</si>
  <si>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</si>
  <si>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</si>
  <si>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</si>
  <si>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</si>
  <si>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</si>
  <si>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</si>
  <si>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</si>
  <si>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</si>
  <si>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</si>
  <si>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</si>
  <si>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</si>
  <si>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</si>
  <si>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</si>
  <si>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</si>
  <si>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</si>
  <si>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</si>
  <si>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</si>
  <si>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</si>
  <si>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</si>
  <si>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</si>
  <si>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</si>
  <si>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</si>
  <si>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</si>
  <si>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</si>
  <si>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</si>
  <si>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</si>
  <si>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</si>
  <si>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</si>
  <si>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</si>
  <si>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</si>
  <si>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</si>
  <si>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</si>
  <si>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</si>
  <si>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</si>
  <si>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</si>
  <si>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</si>
  <si>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</si>
  <si>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</si>
  <si>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</si>
  <si>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</si>
  <si>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</si>
  <si>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</si>
  <si>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</si>
  <si>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</si>
  <si>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</si>
  <si>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</si>
  <si>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</si>
  <si>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</si>
  <si>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</si>
  <si>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</si>
  <si>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</si>
  <si>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</si>
  <si>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</si>
  <si>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</si>
  <si>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</si>
  <si>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</si>
  <si>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</si>
  <si>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</si>
  <si>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</si>
  <si>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</si>
  <si>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</si>
  <si>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</si>
  <si>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</si>
  <si>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</si>
  <si>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</si>
  <si>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</si>
  <si>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</si>
  <si>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</si>
  <si>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</si>
  <si>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</si>
  <si>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</si>
  <si>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</si>
  <si>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</si>
  <si>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</si>
  <si>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</si>
  <si>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</si>
  <si>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</si>
  <si>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</si>
  <si>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</si>
  <si>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</si>
  <si>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</si>
  <si>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</si>
  <si>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</si>
  <si>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</si>
  <si>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</si>
  <si>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</si>
  <si>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</si>
  <si>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</si>
  <si>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</si>
  <si>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</si>
  <si>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</si>
  <si>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</si>
  <si>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</si>
  <si>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</si>
  <si>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</si>
  <si>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</si>
  <si>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</si>
  <si>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</si>
  <si>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</si>
  <si>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</si>
  <si>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</si>
  <si>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</si>
  <si>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</si>
  <si>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</si>
  <si>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</si>
  <si>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</si>
  <si>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</si>
  <si>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</si>
  <si>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</si>
  <si>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</si>
  <si>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</si>
  <si>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</si>
  <si>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</si>
  <si>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</si>
  <si>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</si>
  <si>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</si>
  <si>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</si>
  <si>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</si>
  <si>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</si>
  <si>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</si>
  <si>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</si>
  <si>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</si>
  <si>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</si>
  <si>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</si>
  <si>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</si>
  <si>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</si>
  <si>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</si>
  <si>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</si>
  <si>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</si>
  <si>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</si>
  <si>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</si>
  <si>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</si>
  <si>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</si>
  <si>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</si>
  <si>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</si>
  <si>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</si>
  <si>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</si>
  <si>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</si>
  <si>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</si>
  <si>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</si>
  <si>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</si>
  <si>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</si>
  <si>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</si>
  <si>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</si>
  <si>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</si>
  <si>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</si>
  <si>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</si>
  <si>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</si>
  <si>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</si>
  <si>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</si>
  <si>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</si>
  <si>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</si>
  <si>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</si>
  <si>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</si>
  <si>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</si>
  <si>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</si>
  <si>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</si>
  <si>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</si>
  <si>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</si>
  <si>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</si>
  <si>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</si>
  <si>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</si>
  <si>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</si>
  <si>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</si>
  <si>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</si>
  <si>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</si>
  <si>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</si>
  <si>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</si>
  <si>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</si>
  <si>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</si>
  <si>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</si>
  <si>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</si>
  <si>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</si>
  <si>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</si>
  <si>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</si>
  <si>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</si>
  <si>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</si>
  <si>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</si>
  <si>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</si>
  <si>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</si>
  <si>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</si>
  <si>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</si>
  <si>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</si>
  <si>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</si>
  <si>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</si>
  <si>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</si>
  <si>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</si>
  <si>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</si>
  <si>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</si>
  <si>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</si>
  <si>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</si>
  <si>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</si>
  <si>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</si>
  <si>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</si>
  <si>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</si>
  <si>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</si>
  <si>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</si>
  <si>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</si>
  <si>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</si>
  <si>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</si>
  <si>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</si>
  <si>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</si>
  <si>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</si>
  <si>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</si>
  <si>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</si>
  <si>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</si>
  <si>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</si>
  <si>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</si>
  <si>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</si>
  <si>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</si>
  <si>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</si>
  <si>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</si>
  <si>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</si>
  <si>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</si>
  <si>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</si>
  <si>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</si>
  <si>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</si>
  <si>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</si>
  <si>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</si>
  <si>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</si>
  <si>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</si>
  <si>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</si>
  <si>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</si>
  <si>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</si>
  <si>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</si>
  <si>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</si>
  <si>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</si>
  <si>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</si>
  <si>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</si>
  <si>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</si>
  <si>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</si>
  <si>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</si>
  <si>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</si>
  <si>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</si>
  <si>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</si>
  <si>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</si>
  <si>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</si>
  <si>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</si>
  <si>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</si>
  <si>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</si>
  <si>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</si>
  <si>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</si>
  <si>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</si>
  <si>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</si>
  <si>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</si>
  <si>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</si>
  <si>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</si>
  <si>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</si>
  <si>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</si>
  <si>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</si>
  <si>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</si>
  <si>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</si>
  <si>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</si>
  <si>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</si>
  <si>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</si>
  <si>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</si>
  <si>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</si>
  <si>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</si>
  <si>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</si>
  <si>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</si>
  <si>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</si>
  <si>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</si>
  <si>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</si>
  <si>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</si>
  <si>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</si>
  <si>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</si>
  <si>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</si>
  <si>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</si>
  <si>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</si>
  <si>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</si>
  <si>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</si>
  <si>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</si>
  <si>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</si>
  <si>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</si>
  <si>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</si>
  <si>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</si>
  <si>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</si>
  <si>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</si>
  <si>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</si>
  <si>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</si>
  <si>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</si>
  <si>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</si>
  <si>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</si>
  <si>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</si>
  <si>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</si>
  <si>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</si>
  <si>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</si>
  <si>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</si>
  <si>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</si>
  <si>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</si>
  <si>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</si>
  <si>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</si>
  <si>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</si>
  <si>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</si>
  <si>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</si>
  <si>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</si>
  <si>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</si>
  <si>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</si>
  <si>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</si>
  <si>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</si>
  <si>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</si>
  <si>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</si>
  <si>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</si>
  <si>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</si>
  <si>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</si>
  <si>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</si>
  <si>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</si>
  <si>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</si>
  <si>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</si>
  <si>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</si>
  <si>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</si>
  <si>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</si>
  <si>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</si>
  <si>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</si>
  <si>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</si>
  <si>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</si>
  <si>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</si>
  <si>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</si>
  <si>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</si>
  <si>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</si>
  <si>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</si>
  <si>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</si>
  <si>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</si>
  <si>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</si>
  <si>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</si>
  <si>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</si>
  <si>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</si>
  <si>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</si>
  <si>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</si>
  <si>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</si>
  <si>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</si>
  <si>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</si>
  <si>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</si>
  <si>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</si>
  <si>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</si>
  <si>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</si>
  <si>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</si>
  <si>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</si>
  <si>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</si>
  <si>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</si>
  <si>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</si>
  <si>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</si>
  <si>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</si>
  <si>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</si>
  <si>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</si>
  <si>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</si>
  <si>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</si>
  <si>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</si>
  <si>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</si>
  <si>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</si>
  <si>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</si>
  <si>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</si>
  <si>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</si>
  <si>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</si>
  <si>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</si>
  <si>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</si>
  <si>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</si>
  <si>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</si>
  <si>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</si>
  <si>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</si>
  <si>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</si>
  <si>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</si>
  <si>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</si>
  <si>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</si>
  <si>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</si>
  <si>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</si>
  <si>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</si>
  <si>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</si>
  <si>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</si>
  <si>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</si>
  <si>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</si>
  <si>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</si>
  <si>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</si>
  <si>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</si>
  <si>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</si>
  <si>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</si>
  <si>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</si>
  <si>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</si>
  <si>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</si>
  <si>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</si>
  <si>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</si>
  <si>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</si>
  <si>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</si>
  <si>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</si>
  <si>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</si>
  <si>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</si>
  <si>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</si>
  <si>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</si>
  <si>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</si>
  <si>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</si>
  <si>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</si>
  <si>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</si>
  <si>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</si>
  <si>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</si>
  <si>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</si>
  <si>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</si>
  <si>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</si>
  <si>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</si>
  <si>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</si>
  <si>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</si>
  <si>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</si>
  <si>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</si>
  <si>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</si>
  <si>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</si>
  <si>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</si>
  <si>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</si>
  <si>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</si>
  <si>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</si>
  <si>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</si>
  <si>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</si>
  <si>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</si>
  <si>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</si>
  <si>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</si>
  <si>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</si>
  <si>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</si>
  <si>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</si>
  <si>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</si>
  <si>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</si>
  <si>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</si>
  <si>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</si>
  <si>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</si>
  <si>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</si>
  <si>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</si>
  <si>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</si>
  <si>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</si>
  <si>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</si>
  <si>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</si>
  <si>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</si>
  <si>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</si>
  <si>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</si>
  <si>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</si>
  <si>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</si>
  <si>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</si>
  <si>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</si>
  <si>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</si>
  <si>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</si>
  <si>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</si>
  <si>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</si>
  <si>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</si>
  <si>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</si>
  <si>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</si>
  <si>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</si>
  <si>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</si>
  <si>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</si>
  <si>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</si>
  <si>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</si>
  <si>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</si>
  <si>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</si>
  <si>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</si>
  <si>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</si>
  <si>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</si>
  <si>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</si>
  <si>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</si>
  <si>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</si>
  <si>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</si>
  <si>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</si>
  <si>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</si>
  <si>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</si>
  <si>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</si>
  <si>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</si>
  <si>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</si>
  <si>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</si>
  <si>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</si>
  <si>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</si>
  <si>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</si>
  <si>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</si>
  <si>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</si>
  <si>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</si>
  <si>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</si>
  <si>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</si>
  <si>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</si>
  <si>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</si>
  <si>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</si>
  <si>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</si>
  <si>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</si>
  <si>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</si>
  <si>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</si>
  <si>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</si>
  <si>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</si>
  <si>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</si>
  <si>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</si>
  <si>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</si>
  <si>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</si>
  <si>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</si>
  <si>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</si>
  <si>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</si>
  <si>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</si>
  <si>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</si>
  <si>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</si>
  <si>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</si>
  <si>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</si>
  <si>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</si>
  <si>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</si>
  <si>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</si>
  <si>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</si>
  <si>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</si>
  <si>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</si>
  <si>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</si>
  <si>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</si>
  <si>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</si>
  <si>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</si>
  <si>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</si>
  <si>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</si>
  <si>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</si>
  <si>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</si>
  <si>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</si>
  <si>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</si>
  <si>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</si>
  <si>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</si>
  <si>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</si>
  <si>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</si>
  <si>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</si>
  <si>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</si>
  <si>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</si>
  <si>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</si>
  <si>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</si>
  <si>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</si>
  <si>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</si>
  <si>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</si>
  <si>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</si>
  <si>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</si>
  <si>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</si>
  <si>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</si>
  <si>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</si>
  <si>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</si>
  <si>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</si>
  <si>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</si>
  <si>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</si>
  <si>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</si>
  <si>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</si>
  <si>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</si>
  <si>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</si>
  <si>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</si>
  <si>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</si>
  <si>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</si>
  <si>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</si>
  <si>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</si>
  <si>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</si>
  <si>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</si>
  <si>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</si>
  <si>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</si>
  <si>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</si>
  <si>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</si>
  <si>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</si>
  <si>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</si>
  <si>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</si>
  <si>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</si>
  <si>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</si>
  <si>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</si>
  <si>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</si>
  <si>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</si>
  <si>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</si>
  <si>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</si>
  <si>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</si>
  <si>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</si>
  <si>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</si>
  <si>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</si>
  <si>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</si>
  <si>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</si>
  <si>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</si>
  <si>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</si>
  <si>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</si>
  <si>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</si>
  <si>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</si>
  <si>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</si>
  <si>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</si>
  <si>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</si>
  <si>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</si>
  <si>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</si>
  <si>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</si>
  <si>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</si>
  <si>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</si>
  <si>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</si>
  <si>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</si>
  <si>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</si>
  <si>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</si>
  <si>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</si>
  <si>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</si>
  <si>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</si>
  <si>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</si>
  <si>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</si>
  <si>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</si>
  <si>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</si>
  <si>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</si>
  <si>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</si>
  <si>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</si>
  <si>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</si>
  <si>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</si>
  <si>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</si>
  <si>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</si>
  <si>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</si>
  <si>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</si>
  <si>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</si>
  <si>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</si>
  <si>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</si>
  <si>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</si>
  <si>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</si>
  <si>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</si>
  <si>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</si>
  <si>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</si>
  <si>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</si>
  <si>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</si>
  <si>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</si>
  <si>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</si>
  <si>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</si>
  <si>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</si>
  <si>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</si>
  <si>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</si>
  <si>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</si>
  <si>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</si>
  <si>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</si>
  <si>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</si>
  <si>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</si>
  <si>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</si>
  <si>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</si>
  <si>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</si>
  <si>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</si>
  <si>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</si>
  <si>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</si>
  <si>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</si>
  <si>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</si>
  <si>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</si>
  <si>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</si>
  <si>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</si>
  <si>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</si>
  <si>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</si>
  <si>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</si>
  <si>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</si>
  <si>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</si>
  <si>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</si>
  <si>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</si>
  <si>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</si>
  <si>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</si>
  <si>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</si>
  <si>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</si>
  <si>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</si>
  <si>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</si>
  <si>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</si>
  <si>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</si>
  <si>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</si>
  <si>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</si>
  <si>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</si>
  <si>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</si>
  <si>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</si>
  <si>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</si>
  <si>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</si>
  <si>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</si>
  <si>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</si>
  <si>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</si>
  <si>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</si>
  <si>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</si>
  <si>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</si>
  <si>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</si>
  <si>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</si>
  <si>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</si>
  <si>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</si>
  <si>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</si>
  <si>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</si>
  <si>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</si>
  <si>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</si>
  <si>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</si>
  <si>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</si>
  <si>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</si>
  <si>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</si>
  <si>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</si>
  <si>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</si>
  <si>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</si>
  <si>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</si>
  <si>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</si>
  <si>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</si>
  <si>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</si>
  <si>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</si>
  <si>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</si>
  <si>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</si>
  <si>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</si>
  <si>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</si>
  <si>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</si>
  <si>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</si>
  <si>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</si>
  <si>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</si>
  <si>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</si>
  <si>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</si>
  <si>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</si>
  <si>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</si>
  <si>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</si>
  <si>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</si>
  <si>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</si>
  <si>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</si>
  <si>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</si>
  <si>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</si>
  <si>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</si>
  <si>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</si>
  <si>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</si>
  <si>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</si>
  <si>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</si>
  <si>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</si>
  <si>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</si>
  <si>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</si>
  <si>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</si>
  <si>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</si>
  <si>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</si>
  <si>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</si>
  <si>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</si>
  <si>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</si>
  <si>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</si>
  <si>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</si>
  <si>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</si>
  <si>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</si>
  <si>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</si>
  <si>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</si>
  <si>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</si>
  <si>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</si>
  <si>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</si>
  <si>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</si>
  <si>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</si>
  <si>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</si>
  <si>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</si>
  <si>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</si>
  <si>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</si>
  <si>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</si>
  <si>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</si>
  <si>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</si>
  <si>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</si>
  <si>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</si>
  <si>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</si>
  <si>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</si>
  <si>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</si>
  <si>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</si>
  <si>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</si>
  <si>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</si>
  <si>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</si>
  <si>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</si>
  <si>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</si>
  <si>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</si>
  <si>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</si>
  <si>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</si>
  <si>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</si>
  <si>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</si>
  <si>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</si>
  <si>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</si>
  <si>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</si>
  <si>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</si>
  <si>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</si>
  <si>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</si>
  <si>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</si>
  <si>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</si>
  <si>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</si>
  <si>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</si>
  <si>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</si>
  <si>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</si>
  <si>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</si>
  <si>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</si>
  <si>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</si>
  <si>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</si>
  <si>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</si>
  <si>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</si>
  <si>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</si>
  <si>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</si>
  <si>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</si>
  <si>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</si>
  <si>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</si>
  <si>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</si>
  <si>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</si>
  <si>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</si>
  <si>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</si>
  <si>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</si>
  <si>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</si>
  <si>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</si>
  <si>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</si>
  <si>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</si>
  <si>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</si>
  <si>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</si>
  <si>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</si>
  <si>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</si>
  <si>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</si>
  <si>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</si>
  <si>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</si>
  <si>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</si>
  <si>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</si>
  <si>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</si>
  <si>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</si>
  <si>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</si>
  <si>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</si>
  <si>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</si>
  <si>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</si>
  <si>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</si>
  <si>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</si>
  <si>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</si>
  <si>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</si>
  <si>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</si>
  <si>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</si>
  <si>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</si>
  <si>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</si>
  <si>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</si>
  <si>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</si>
  <si>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</si>
  <si>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</si>
  <si>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</si>
  <si>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</si>
  <si>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</si>
  <si>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</si>
  <si>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</si>
  <si>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</si>
  <si>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</si>
  <si>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</si>
  <si>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</si>
  <si>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</si>
  <si>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</si>
  <si>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</si>
  <si>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</si>
  <si>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</si>
  <si>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</si>
  <si>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</si>
  <si>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</si>
  <si>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</si>
  <si>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</si>
  <si>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</si>
  <si>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</si>
  <si>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</si>
  <si>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</si>
  <si>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</si>
  <si>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</si>
  <si>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</si>
  <si>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</si>
  <si>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</si>
  <si>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</si>
  <si>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</si>
  <si>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</si>
  <si>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</si>
  <si>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</si>
  <si>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</si>
  <si>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</si>
  <si>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</si>
  <si>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</si>
  <si>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</si>
  <si>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</si>
  <si>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</si>
  <si>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</si>
  <si>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</si>
  <si>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</si>
  <si>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</si>
  <si>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</si>
  <si>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</si>
  <si>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</si>
  <si>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</si>
  <si>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</si>
  <si>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</si>
  <si>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</si>
  <si>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</si>
  <si>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</si>
  <si>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</si>
  <si>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</si>
  <si>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</si>
  <si>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</si>
  <si>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</si>
  <si>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</si>
  <si>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</si>
  <si>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</si>
  <si>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</si>
  <si>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</si>
  <si>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</si>
  <si>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</si>
  <si>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</si>
  <si>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</si>
  <si>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</si>
  <si>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</si>
  <si>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</si>
  <si>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</si>
  <si>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</si>
  <si>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</si>
  <si>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</si>
  <si>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</si>
  <si>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</si>
  <si>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</si>
  <si>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</si>
  <si>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</si>
  <si>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</si>
  <si>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</si>
  <si>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</si>
  <si>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</si>
  <si>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</si>
  <si>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</si>
  <si>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</si>
  <si>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</si>
  <si>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</si>
  <si>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</si>
  <si>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</si>
  <si>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</si>
  <si>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</si>
  <si>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</si>
  <si>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</si>
  <si>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</si>
  <si>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</si>
  <si>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</si>
  <si>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</si>
  <si>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</si>
  <si>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</si>
  <si>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</si>
  <si>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</si>
  <si>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</si>
  <si>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</si>
  <si>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</si>
  <si>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</si>
  <si>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</si>
  <si>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</si>
  <si>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</si>
  <si>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</si>
  <si>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</si>
  <si>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</si>
  <si>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</si>
  <si>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</si>
  <si>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</si>
  <si>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</si>
  <si>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</si>
  <si>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</si>
  <si>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</si>
  <si>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</si>
  <si>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</si>
  <si>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</si>
  <si>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</si>
  <si>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</si>
  <si>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</si>
  <si>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</si>
  <si>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</si>
  <si>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</si>
  <si>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</si>
  <si>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</si>
  <si>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</si>
  <si>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</si>
  <si>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</si>
  <si>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</si>
  <si>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</si>
  <si>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</si>
  <si>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</si>
  <si>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</si>
  <si>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</si>
  <si>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</si>
  <si>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</si>
  <si>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</si>
  <si>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</si>
  <si>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</si>
  <si>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</si>
  <si>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</si>
  <si>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</si>
  <si>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</si>
  <si>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</si>
  <si>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</si>
  <si>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</si>
  <si>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</si>
  <si>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</si>
  <si>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</si>
  <si>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</si>
  <si>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</si>
  <si>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</si>
  <si>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</si>
  <si>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</si>
  <si>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</si>
  <si>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</si>
  <si>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</si>
  <si>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</si>
  <si>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</si>
  <si>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</si>
  <si>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</si>
  <si>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</si>
  <si>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</si>
  <si>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</si>
  <si>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</si>
  <si>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</si>
  <si>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</si>
  <si>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</si>
  <si>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</si>
  <si>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</si>
  <si>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</si>
  <si>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</si>
  <si>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</si>
  <si>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</si>
  <si>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</si>
  <si>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</si>
  <si>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</si>
  <si>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</si>
  <si>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</si>
  <si>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</si>
  <si>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</si>
  <si>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</si>
  <si>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</si>
  <si>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</si>
  <si>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</si>
  <si>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</si>
  <si>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</si>
  <si>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</si>
  <si>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</si>
  <si>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</si>
  <si>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</si>
  <si>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</si>
  <si>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</si>
  <si>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</si>
  <si>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</si>
  <si>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</si>
  <si>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</si>
  <si>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</si>
  <si>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</si>
  <si>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</si>
  <si>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</si>
  <si>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</si>
  <si>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</si>
  <si>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</si>
  <si>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</si>
  <si>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</si>
  <si>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</si>
  <si>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</si>
  <si>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</si>
  <si>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</si>
  <si>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</si>
  <si>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</si>
  <si>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</si>
  <si>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</si>
  <si>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</si>
  <si>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</si>
  <si>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</si>
  <si>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</si>
  <si>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</si>
  <si>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</si>
  <si>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</si>
  <si>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</si>
  <si>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</si>
  <si>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</si>
  <si>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</si>
  <si>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</si>
  <si>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</si>
  <si>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</si>
  <si>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</si>
  <si>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</si>
  <si>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</si>
  <si>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</si>
  <si>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</si>
  <si>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</si>
  <si>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</si>
  <si>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</si>
  <si>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</si>
  <si>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</si>
  <si>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</si>
  <si>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</si>
  <si>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</si>
  <si>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</si>
  <si>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</si>
  <si>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</si>
  <si>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</si>
  <si>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</si>
  <si>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</si>
  <si>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</si>
  <si>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</si>
  <si>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</si>
  <si>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</si>
  <si>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</si>
  <si>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</si>
  <si>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</si>
  <si>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</si>
  <si>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</si>
  <si>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</si>
  <si>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</si>
  <si>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</si>
  <si>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</si>
  <si>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</si>
  <si>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</si>
  <si>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</si>
  <si>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</si>
  <si>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</si>
  <si>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</si>
  <si>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</si>
  <si>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</si>
  <si>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</si>
  <si>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</si>
  <si>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</si>
  <si>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</si>
  <si>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</si>
  <si>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</si>
  <si>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</si>
  <si>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</si>
  <si>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</si>
  <si>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</si>
  <si>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</si>
  <si>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</si>
  <si>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</si>
  <si>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</si>
  <si>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</si>
  <si>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</si>
  <si>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</si>
  <si>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</si>
  <si>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</si>
  <si>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</si>
  <si>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</si>
  <si>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</si>
  <si>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</si>
  <si>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</si>
  <si>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</si>
  <si>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</si>
  <si>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</si>
  <si>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</si>
  <si>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</si>
  <si>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</si>
  <si>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</si>
  <si>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</si>
  <si>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</si>
  <si>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</si>
  <si>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</si>
  <si>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</si>
  <si>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</si>
  <si>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</si>
  <si>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</si>
  <si>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</si>
  <si>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</si>
  <si>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</si>
  <si>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</si>
  <si>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</si>
  <si>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</si>
  <si>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</si>
  <si>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</si>
  <si>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</si>
  <si>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</si>
  <si>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</si>
  <si>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</si>
  <si>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</si>
  <si>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</si>
  <si>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</si>
  <si>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</si>
  <si>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</si>
  <si>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</si>
  <si>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</si>
  <si>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</si>
  <si>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</si>
  <si>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</si>
  <si>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</si>
  <si>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</si>
  <si>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</si>
  <si>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</si>
  <si>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</si>
  <si>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</si>
  <si>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</si>
  <si>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</si>
  <si>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</si>
  <si>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</si>
  <si>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</si>
  <si>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</si>
  <si>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</si>
  <si>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</si>
  <si>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</si>
  <si>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</si>
  <si>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</si>
  <si>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</si>
  <si>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</si>
  <si>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</si>
  <si>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</si>
  <si>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</si>
  <si>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</si>
  <si>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</si>
  <si>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</si>
  <si>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</si>
  <si>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</si>
  <si>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</si>
  <si>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</si>
  <si>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</si>
  <si>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</si>
  <si>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</si>
  <si>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</si>
  <si>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</si>
  <si>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</si>
  <si>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</si>
  <si>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</si>
  <si>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</si>
  <si>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</si>
  <si>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</si>
  <si>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</si>
  <si>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</si>
  <si>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</si>
  <si>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</si>
  <si>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</si>
  <si>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</si>
  <si>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</si>
  <si>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</si>
  <si>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</si>
  <si>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</si>
  <si>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</si>
  <si>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</si>
  <si>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</si>
  <si>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</si>
  <si>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</si>
  <si>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</si>
  <si>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</si>
  <si>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</si>
  <si>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</si>
  <si>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</si>
  <si>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</si>
  <si>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</si>
  <si>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</si>
  <si>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</si>
  <si>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</si>
  <si>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</si>
  <si>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</si>
  <si>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</si>
  <si>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</si>
  <si>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</si>
  <si>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</si>
  <si>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</si>
  <si>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</si>
  <si>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</si>
  <si>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</si>
  <si>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</si>
  <si>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</si>
  <si>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</si>
  <si>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</si>
  <si>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</si>
  <si>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</si>
  <si>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</si>
  <si>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</si>
  <si>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</si>
  <si>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</si>
  <si>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</si>
  <si>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</si>
  <si>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</si>
  <si>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</si>
  <si>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</si>
  <si>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</si>
  <si>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</si>
  <si>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</si>
  <si>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</si>
  <si>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</si>
  <si>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</si>
  <si>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</si>
  <si>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</si>
  <si>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</si>
  <si>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</si>
  <si>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</si>
  <si>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</si>
  <si>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</si>
  <si>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</si>
  <si>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</si>
  <si>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</si>
  <si>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</si>
  <si>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</si>
  <si>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</si>
  <si>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</si>
  <si>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</si>
  <si>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</si>
  <si>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</si>
  <si>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</si>
  <si>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</si>
  <si>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</si>
  <si>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</si>
  <si>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</si>
  <si>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</si>
  <si>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</si>
  <si>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</si>
  <si>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</si>
  <si>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</si>
  <si>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</si>
  <si>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</si>
  <si>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</si>
  <si>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</si>
  <si>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</si>
  <si>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</si>
  <si>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</si>
  <si>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</si>
  <si>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</si>
  <si>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</si>
  <si>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</si>
  <si>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</si>
  <si>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</si>
  <si>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</si>
  <si>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</si>
  <si>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</si>
  <si>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</si>
  <si>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</si>
  <si>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</si>
  <si>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</si>
  <si>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</si>
  <si>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</si>
  <si>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</si>
  <si>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</si>
  <si>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</si>
  <si>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</si>
  <si>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</si>
  <si>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</si>
  <si>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</si>
  <si>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</si>
  <si>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</si>
  <si>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</si>
  <si>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</si>
  <si>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</si>
  <si>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</si>
  <si>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</si>
  <si>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</si>
  <si>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</si>
  <si>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</si>
  <si>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</si>
  <si>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</si>
  <si>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</si>
  <si>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</si>
  <si>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</si>
  <si>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</si>
  <si>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</si>
  <si>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</si>
  <si>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</si>
  <si>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</si>
  <si>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</si>
  <si>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</si>
  <si>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</si>
  <si>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</si>
  <si>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</si>
  <si>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</si>
  <si>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</si>
  <si>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</si>
  <si>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</si>
  <si>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</si>
  <si>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</si>
  <si>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</si>
  <si>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</si>
  <si>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</si>
  <si>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</si>
  <si>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</si>
  <si>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</si>
  <si>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</si>
  <si>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</si>
  <si>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</si>
  <si>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</si>
  <si>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</si>
  <si>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</si>
  <si>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</si>
  <si>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</si>
  <si>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</si>
  <si>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</si>
  <si>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</si>
  <si>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</si>
  <si>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</si>
  <si>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</si>
  <si>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</si>
  <si>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</si>
  <si>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</si>
  <si>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</si>
  <si>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</si>
  <si>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</si>
  <si>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</si>
  <si>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</si>
  <si>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</si>
  <si>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</si>
  <si>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</si>
  <si>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</si>
  <si>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</si>
  <si>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</si>
  <si>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</si>
  <si>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</si>
  <si>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</si>
  <si>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</si>
  <si>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</si>
  <si>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</si>
  <si>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</si>
  <si>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</si>
  <si>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</si>
  <si>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</si>
  <si>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</si>
  <si>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</si>
  <si>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</si>
  <si>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</si>
  <si>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</si>
  <si>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</si>
  <si>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</si>
  <si>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</si>
  <si>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</si>
  <si>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</si>
  <si>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</si>
  <si>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</si>
  <si>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</si>
  <si>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</si>
  <si>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</si>
  <si>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</si>
  <si>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</si>
  <si>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</si>
  <si>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</si>
  <si>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</si>
  <si>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</si>
  <si>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</si>
  <si>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</si>
  <si>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</si>
  <si>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</si>
  <si>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</si>
  <si>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</si>
  <si>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</si>
  <si>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</si>
  <si>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</si>
  <si>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</si>
  <si>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</si>
  <si>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</si>
  <si>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</si>
  <si>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</si>
  <si>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</si>
  <si>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</si>
  <si>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</si>
  <si>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</si>
  <si>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</si>
  <si>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</si>
  <si>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</si>
  <si>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</si>
  <si>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</si>
  <si>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</si>
  <si>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</si>
  <si>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</si>
  <si>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</si>
  <si>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</si>
  <si>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</si>
  <si>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</si>
  <si>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</si>
  <si>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</si>
  <si>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</si>
  <si>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</si>
  <si>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</si>
  <si>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</si>
  <si>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</si>
  <si>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</si>
  <si>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</si>
  <si>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</si>
  <si>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</si>
  <si>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</si>
  <si>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</si>
  <si>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</si>
  <si>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</si>
  <si>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</si>
  <si>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</si>
  <si>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</si>
  <si>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</si>
  <si>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</si>
  <si>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</si>
  <si>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</si>
  <si>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</si>
  <si>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</si>
  <si>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</si>
  <si>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</si>
  <si>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</si>
  <si>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</si>
  <si>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</si>
  <si>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</si>
  <si>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</si>
  <si>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</si>
  <si>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</si>
  <si>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</si>
  <si>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</si>
  <si>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</si>
  <si>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</si>
  <si>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</si>
  <si>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</si>
  <si>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</si>
  <si>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</si>
  <si>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</si>
  <si>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</si>
  <si>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</si>
  <si>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</si>
  <si>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</si>
  <si>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</si>
  <si>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</si>
  <si>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</si>
  <si>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</si>
  <si>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</si>
  <si>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</si>
  <si>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</si>
  <si>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</si>
  <si>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</si>
  <si>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</si>
  <si>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</si>
  <si>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</si>
  <si>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</si>
  <si>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</si>
  <si>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</si>
  <si>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</si>
  <si>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</si>
  <si>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</si>
  <si>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</si>
  <si>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</si>
  <si>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</si>
  <si>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</si>
  <si>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</si>
  <si>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</si>
  <si>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</si>
  <si>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</si>
  <si>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</si>
  <si>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</si>
  <si>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</si>
  <si>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</si>
  <si>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</si>
  <si>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</si>
  <si>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</si>
  <si>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</si>
  <si>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</si>
  <si>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</si>
  <si>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</si>
  <si>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</si>
  <si>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</si>
  <si>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</si>
  <si>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</si>
  <si>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</si>
  <si>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</si>
  <si>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</si>
  <si>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</si>
  <si>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</si>
  <si>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</si>
  <si>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</si>
  <si>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</si>
  <si>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</si>
  <si>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</si>
  <si>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</si>
  <si>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</si>
  <si>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</si>
  <si>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</si>
  <si>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</si>
  <si>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</si>
  <si>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</si>
  <si>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</si>
  <si>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</si>
  <si>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</si>
  <si>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</si>
  <si>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</si>
  <si>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</si>
  <si>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</si>
  <si>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</si>
  <si>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</si>
  <si>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</si>
  <si>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</si>
  <si>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</si>
  <si>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</si>
  <si>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</si>
  <si>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</si>
  <si>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</si>
  <si>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</si>
  <si>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</si>
  <si>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</si>
  <si>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</si>
  <si>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</si>
  <si>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</si>
  <si>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</si>
  <si>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</si>
  <si>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</si>
  <si>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</si>
  <si>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</si>
  <si>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</si>
  <si>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</si>
  <si>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</si>
  <si>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</si>
  <si>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</si>
  <si>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</si>
  <si>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</si>
  <si>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</si>
  <si>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</si>
  <si>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</si>
  <si>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</si>
  <si>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</si>
  <si>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</si>
  <si>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</si>
  <si>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</si>
  <si>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</si>
  <si>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</si>
  <si>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</si>
  <si>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</si>
  <si>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</si>
  <si>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</si>
  <si>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</si>
  <si>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</si>
  <si>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</si>
  <si>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</si>
  <si>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</si>
  <si>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</si>
  <si>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</si>
  <si>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</si>
  <si>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</si>
  <si>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</si>
  <si>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</si>
  <si>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</si>
  <si>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</si>
  <si>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</si>
  <si>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</si>
  <si>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</si>
  <si>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</si>
  <si>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</si>
  <si>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</si>
  <si>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</si>
  <si>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</si>
  <si>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</si>
  <si>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</si>
  <si>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</si>
  <si>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</si>
  <si>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</si>
  <si>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</si>
  <si>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</si>
  <si>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</si>
  <si>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</si>
  <si>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</si>
  <si>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</si>
  <si>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</si>
  <si>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</si>
  <si>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</si>
  <si>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</si>
  <si>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</si>
  <si>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</si>
  <si>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</si>
  <si>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</si>
  <si>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</si>
  <si>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</si>
  <si>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</si>
  <si>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</si>
  <si>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</si>
  <si>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</si>
  <si>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</si>
  <si>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</si>
  <si>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</si>
  <si>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</si>
  <si>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</si>
  <si>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</si>
  <si>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</si>
  <si>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</si>
  <si>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</si>
  <si>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</si>
  <si>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</si>
  <si>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</si>
  <si>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</si>
  <si>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</si>
  <si>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</si>
  <si>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</si>
  <si>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</si>
  <si>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</si>
  <si>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</si>
  <si>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</si>
  <si>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</si>
  <si>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</si>
  <si>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</si>
  <si>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</si>
  <si>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</si>
  <si>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</si>
  <si>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</si>
  <si>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</si>
  <si>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</si>
  <si>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</si>
  <si>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</si>
  <si>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</si>
  <si>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</si>
  <si>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</si>
  <si>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</si>
  <si>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</si>
  <si>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</si>
  <si>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</si>
  <si>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</si>
  <si>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</si>
  <si>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</si>
  <si>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</si>
  <si>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</si>
  <si>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</si>
  <si>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</si>
  <si>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</si>
  <si>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</si>
  <si>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</si>
  <si>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</si>
  <si>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</si>
  <si>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</si>
  <si>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</si>
  <si>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</si>
  <si>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</si>
  <si>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</si>
  <si>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</si>
  <si>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</si>
  <si>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</si>
  <si>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</si>
  <si>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</si>
  <si>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</si>
  <si>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</si>
  <si>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</si>
  <si>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</si>
  <si>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</si>
  <si>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</si>
  <si>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</si>
  <si>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</si>
  <si>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</si>
  <si>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</si>
  <si>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</si>
  <si>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</si>
  <si>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</si>
  <si>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</si>
  <si>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</si>
  <si>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</si>
  <si>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</si>
  <si>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</si>
  <si>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</si>
  <si>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</si>
  <si>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</si>
  <si>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</si>
  <si>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</si>
  <si>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</si>
  <si>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</si>
  <si>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</si>
  <si>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</si>
  <si>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</si>
  <si>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</si>
  <si>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</si>
  <si>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</si>
  <si>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</si>
  <si>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</si>
  <si>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</si>
  <si>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</si>
  <si>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</si>
  <si>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</si>
  <si>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</si>
  <si>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</si>
  <si>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</si>
  <si>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</si>
  <si>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</si>
  <si>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</si>
  <si>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</si>
  <si>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</si>
  <si>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</si>
  <si>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</si>
  <si>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</si>
  <si>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</si>
  <si>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</si>
  <si>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</si>
  <si>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</si>
  <si>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</si>
  <si>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</si>
  <si>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</si>
  <si>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</si>
  <si>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</si>
  <si>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</si>
  <si>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</si>
  <si>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</si>
  <si>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</si>
  <si>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</si>
  <si>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</si>
  <si>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</si>
  <si>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</si>
  <si>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</si>
  <si>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</si>
  <si>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</si>
  <si>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</si>
  <si>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</si>
  <si>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</si>
  <si>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</si>
  <si>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</si>
  <si>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</si>
  <si>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</si>
  <si>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</si>
  <si>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</si>
  <si>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</si>
  <si>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</si>
  <si>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</si>
  <si>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</si>
  <si>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</si>
  <si>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</si>
  <si>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</si>
  <si>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</si>
  <si>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</si>
  <si>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</si>
  <si>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</si>
  <si>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</si>
  <si>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</si>
  <si>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</si>
  <si>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</si>
  <si>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</si>
  <si>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</si>
  <si>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</si>
  <si>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</si>
  <si>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</si>
  <si>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</si>
  <si>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</si>
  <si>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</si>
  <si>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</si>
  <si>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</si>
  <si>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</si>
  <si>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</si>
  <si>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</si>
  <si>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</si>
  <si>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</si>
  <si>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</si>
  <si>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</si>
  <si>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</si>
  <si>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</si>
  <si>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</si>
  <si>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</si>
  <si>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</si>
  <si>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</si>
  <si>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</si>
  <si>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</si>
  <si>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</si>
  <si>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</si>
  <si>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</si>
  <si>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</si>
  <si>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</si>
  <si>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</si>
  <si>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</si>
  <si>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</si>
  <si>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</si>
  <si>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</si>
  <si>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</si>
  <si>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</si>
  <si>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</si>
  <si>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</si>
  <si>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</si>
  <si>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</si>
  <si>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</si>
  <si>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</si>
  <si>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</si>
  <si>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</si>
  <si>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</si>
  <si>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</si>
  <si>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</si>
  <si>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</si>
  <si>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</si>
  <si>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</si>
  <si>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</si>
  <si>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</si>
  <si>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</si>
  <si>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</si>
  <si>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</si>
  <si>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</si>
  <si>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</si>
  <si>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</si>
  <si>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</si>
  <si>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</si>
  <si>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</si>
  <si>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</si>
  <si>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</si>
  <si>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</si>
  <si>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</si>
  <si>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</si>
  <si>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</si>
  <si>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</si>
  <si>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</si>
  <si>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</si>
  <si>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</si>
  <si>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</si>
  <si>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</si>
  <si>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</si>
  <si>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</si>
  <si>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</si>
  <si>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</si>
  <si>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</si>
  <si>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</si>
  <si>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</si>
  <si>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</si>
  <si>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</si>
  <si>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</si>
  <si>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</si>
  <si>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</si>
  <si>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</si>
  <si>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</si>
  <si>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</si>
  <si>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</si>
  <si>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</si>
  <si>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</si>
  <si>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</si>
  <si>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</si>
  <si>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</si>
  <si>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</si>
  <si>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</si>
  <si>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</si>
  <si>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</si>
  <si>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</si>
  <si>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</si>
  <si>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</si>
  <si>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</si>
  <si>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</si>
  <si>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</si>
  <si>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</si>
  <si>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</si>
  <si>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</si>
  <si>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</si>
  <si>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</si>
  <si>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</si>
  <si>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</si>
  <si>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</si>
  <si>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</si>
  <si>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</si>
  <si>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</si>
  <si>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</si>
  <si>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</si>
  <si>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</si>
  <si>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</si>
  <si>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</si>
  <si>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</si>
  <si>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</si>
  <si>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</si>
  <si>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</si>
  <si>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</si>
  <si>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</si>
  <si>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</si>
  <si>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</si>
  <si>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</si>
  <si>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</si>
  <si>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</si>
  <si>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</si>
  <si>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</si>
  <si>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</si>
  <si>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</si>
  <si>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</si>
  <si>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</si>
  <si>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</si>
  <si>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</si>
  <si>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</si>
  <si>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</si>
  <si>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</si>
  <si>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</si>
  <si>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</si>
  <si>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</si>
  <si>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</si>
  <si>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</si>
  <si>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</si>
  <si>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</si>
  <si>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</si>
  <si>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</si>
  <si>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</si>
  <si>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</si>
  <si>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</si>
  <si>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</si>
  <si>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</si>
  <si>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</si>
  <si>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</si>
  <si>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</si>
  <si>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</si>
  <si>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</si>
  <si>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</si>
  <si>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</si>
  <si>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</si>
  <si>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</si>
  <si>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</si>
  <si>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</si>
  <si>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</si>
  <si>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</si>
  <si>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</si>
  <si>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</si>
  <si>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</si>
  <si>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</si>
  <si>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</si>
  <si>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</si>
  <si>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</si>
  <si>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</si>
  <si>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</si>
  <si>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</si>
  <si>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</si>
  <si>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</si>
  <si>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</si>
  <si>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</si>
  <si>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</si>
  <si>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</si>
  <si>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</si>
  <si>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</si>
  <si>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</si>
  <si>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</si>
  <si>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</si>
  <si>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</si>
  <si>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</si>
  <si>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</si>
  <si>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</si>
  <si>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</si>
  <si>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</si>
  <si>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</si>
  <si>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</si>
  <si>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</si>
  <si>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</si>
  <si>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</si>
  <si>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</si>
  <si>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</si>
  <si>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</si>
  <si>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</si>
  <si>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</si>
  <si>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</si>
  <si>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</si>
  <si>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</si>
  <si>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</si>
  <si>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</si>
  <si>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</si>
  <si>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</si>
  <si>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</si>
  <si>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</si>
  <si>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</si>
  <si>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</si>
  <si>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</si>
  <si>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</si>
  <si>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</si>
  <si>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</si>
  <si>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</si>
  <si>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</si>
  <si>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</si>
  <si>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</si>
  <si>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</si>
  <si>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</si>
  <si>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</si>
  <si>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</si>
  <si>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</si>
  <si>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</si>
  <si>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</si>
  <si>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</si>
  <si>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</si>
  <si>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</si>
  <si>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</si>
  <si>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</si>
  <si>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</si>
  <si>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</si>
  <si>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</si>
  <si>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</si>
  <si>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</si>
  <si>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</si>
  <si>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</si>
  <si>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</si>
  <si>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</si>
  <si>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</si>
  <si>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</si>
  <si>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</si>
  <si>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</si>
  <si>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</si>
  <si>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</si>
  <si>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</si>
  <si>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</si>
  <si>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</si>
  <si>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</si>
  <si>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</si>
  <si>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</si>
  <si>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</si>
  <si>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</si>
  <si>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</si>
  <si>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</si>
  <si>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</si>
  <si>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</si>
  <si>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</si>
  <si>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</si>
  <si>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</si>
  <si>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</si>
  <si>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</si>
  <si>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</si>
  <si>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</si>
  <si>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</si>
  <si>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</si>
  <si>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</si>
  <si>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</si>
  <si>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</si>
  <si>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</si>
  <si>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</si>
  <si>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</si>
  <si>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</si>
  <si>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</si>
  <si>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</si>
  <si>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</si>
  <si>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</si>
  <si>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</si>
  <si>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</si>
  <si>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</si>
  <si>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</si>
  <si>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</si>
  <si>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</si>
  <si>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</si>
  <si>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</si>
  <si>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</si>
  <si>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</si>
  <si>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</si>
  <si>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</si>
  <si>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</si>
  <si>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</si>
  <si>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</si>
  <si>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</si>
  <si>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</si>
  <si>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</si>
  <si>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</si>
  <si>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</si>
  <si>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</si>
  <si>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</si>
  <si>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</si>
  <si>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</si>
  <si>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</si>
  <si>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</si>
  <si>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</si>
  <si>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</si>
  <si>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</si>
  <si>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</si>
  <si>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</si>
  <si>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</si>
  <si>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</si>
  <si>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</si>
  <si>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</si>
  <si>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</si>
  <si>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</si>
  <si>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</si>
  <si>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</si>
  <si>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</si>
  <si>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</si>
  <si>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</si>
  <si>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</si>
  <si>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</si>
  <si>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</si>
  <si>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</si>
  <si>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</si>
  <si>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</si>
  <si>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</si>
  <si>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</si>
  <si>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</si>
  <si>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</si>
  <si>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</si>
  <si>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</si>
  <si>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</si>
  <si>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</si>
  <si>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</si>
  <si>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</si>
  <si>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</si>
  <si>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</si>
  <si>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</si>
  <si>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</si>
  <si>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</si>
  <si>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</si>
  <si>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</si>
  <si>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</si>
  <si>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</si>
  <si>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</si>
  <si>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</si>
  <si>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</si>
  <si>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</si>
  <si>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</si>
  <si>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</si>
  <si>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</si>
  <si>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</si>
  <si>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</si>
  <si>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</si>
  <si>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</si>
  <si>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</si>
  <si>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</si>
  <si>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</si>
  <si>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</si>
  <si>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</si>
  <si>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</si>
  <si>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</si>
  <si>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</si>
  <si>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</si>
  <si>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</si>
  <si>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</si>
  <si>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</si>
  <si>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</si>
  <si>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</si>
  <si>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</si>
  <si>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</si>
  <si>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</si>
  <si>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</si>
  <si>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</si>
  <si>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</si>
  <si>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</si>
  <si>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</si>
  <si>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</si>
  <si>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</si>
  <si>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</si>
  <si>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</si>
  <si>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</si>
  <si>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</si>
  <si>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</si>
  <si>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</si>
  <si>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</si>
  <si>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</si>
  <si>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</si>
  <si>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</si>
  <si>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</si>
  <si>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</si>
  <si>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</si>
  <si>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</si>
  <si>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</si>
  <si>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</si>
  <si>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</si>
  <si>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</si>
  <si>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</si>
  <si>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</si>
  <si>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</si>
  <si>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</si>
  <si>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</si>
  <si>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</si>
  <si>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</si>
  <si>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</si>
  <si>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</si>
  <si>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</si>
  <si>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</si>
  <si>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</si>
  <si>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</si>
  <si>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</si>
  <si>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</si>
  <si>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</si>
  <si>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</si>
  <si>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</si>
  <si>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</si>
  <si>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</si>
  <si>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</si>
  <si>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</si>
  <si>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</si>
  <si>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</si>
  <si>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</si>
  <si>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</si>
  <si>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</si>
  <si>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</si>
  <si>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</si>
  <si>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</si>
  <si>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</si>
  <si>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</si>
  <si>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</si>
  <si>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</si>
  <si>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</si>
  <si>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</si>
  <si>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</si>
  <si>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</si>
  <si>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</si>
  <si>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</si>
  <si>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</si>
  <si>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</si>
  <si>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</si>
  <si>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</si>
  <si>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</si>
  <si>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</si>
  <si>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</si>
  <si>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</si>
  <si>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</si>
  <si>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</si>
  <si>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</si>
  <si>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</si>
  <si>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</si>
  <si>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</si>
  <si>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</si>
  <si>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</si>
  <si>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</si>
  <si>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</si>
  <si>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</si>
  <si>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</si>
  <si>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</si>
  <si>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</si>
  <si>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</si>
  <si>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</si>
  <si>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</si>
  <si>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</si>
  <si>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</si>
  <si>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</si>
  <si>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</si>
  <si>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</si>
  <si>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</si>
  <si>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</si>
  <si>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</si>
  <si>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</si>
  <si>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</si>
  <si>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</si>
  <si>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</si>
  <si>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</si>
  <si>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</si>
  <si>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</si>
  <si>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</si>
  <si>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</si>
  <si>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</si>
  <si>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</si>
  <si>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</si>
  <si>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</si>
  <si>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</si>
  <si>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</si>
  <si>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</si>
  <si>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</si>
  <si>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</si>
  <si>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</si>
  <si>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</si>
  <si>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</si>
  <si>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</si>
  <si>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</si>
  <si>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</si>
  <si>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</si>
  <si>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</si>
  <si>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</si>
  <si>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</si>
  <si>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</si>
  <si>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</si>
  <si>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</si>
  <si>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</si>
  <si>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</si>
  <si>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</si>
  <si>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</si>
  <si>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</si>
  <si>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</si>
  <si>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</si>
  <si>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</si>
  <si>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</si>
  <si>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</si>
  <si>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</si>
  <si>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</si>
  <si>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</si>
  <si>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</si>
  <si>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</si>
  <si>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</si>
  <si>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</si>
  <si>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</si>
  <si>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</si>
  <si>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</si>
  <si>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</si>
  <si>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</si>
  <si>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</si>
  <si>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</si>
  <si>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</si>
  <si>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</si>
  <si>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</si>
  <si>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</si>
  <si>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</si>
  <si>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</si>
  <si>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</si>
  <si>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</si>
  <si>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</si>
  <si>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</si>
  <si>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</si>
  <si>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</si>
  <si>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</si>
  <si>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</si>
  <si>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</si>
  <si>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</si>
  <si>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</si>
  <si>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</si>
  <si>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</si>
  <si>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</si>
  <si>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</si>
  <si>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</si>
  <si>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</si>
  <si>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</si>
  <si>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</si>
  <si>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</si>
  <si>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</si>
  <si>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</si>
  <si>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</si>
  <si>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</si>
  <si>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</si>
  <si>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</si>
  <si>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</si>
  <si>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</si>
  <si>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</si>
  <si>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</si>
  <si>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</si>
  <si>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</si>
  <si>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</si>
  <si>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</si>
  <si>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</si>
  <si>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</si>
  <si>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</si>
  <si>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</si>
  <si>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</si>
  <si>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</si>
  <si>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</si>
  <si>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</si>
  <si>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</si>
  <si>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</si>
  <si>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</si>
  <si>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</si>
  <si>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</si>
  <si>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</si>
  <si>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</si>
  <si>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</si>
  <si>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</si>
  <si>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</si>
  <si>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</si>
  <si>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</si>
  <si>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</si>
  <si>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</si>
  <si>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</si>
  <si>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</si>
  <si>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</si>
  <si>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</si>
  <si>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</si>
  <si>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</si>
  <si>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</si>
  <si>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</si>
  <si>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</si>
  <si>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</si>
  <si>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</si>
  <si>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</si>
  <si>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</si>
  <si>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</si>
  <si>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</si>
  <si>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</si>
  <si>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</si>
  <si>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</si>
  <si>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</si>
  <si>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</si>
  <si>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</si>
  <si>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</si>
  <si>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</si>
  <si>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</si>
  <si>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</si>
  <si>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</si>
  <si>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</si>
  <si>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</si>
  <si>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</si>
  <si>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</si>
  <si>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</si>
  <si>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</si>
  <si>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</si>
  <si>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</si>
  <si>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</si>
  <si>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</si>
  <si>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</si>
  <si>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</si>
  <si>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</si>
  <si>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</si>
  <si>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</si>
  <si>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</si>
  <si>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</si>
  <si>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</si>
  <si>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</si>
  <si>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</si>
  <si>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</si>
  <si>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</si>
  <si>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</si>
  <si>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</si>
  <si>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</si>
  <si>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</si>
  <si>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</si>
  <si>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</si>
  <si>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</si>
  <si>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</si>
  <si>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</si>
  <si>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</si>
  <si>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</si>
  <si>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</si>
  <si>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</si>
  <si>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</si>
  <si>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</si>
  <si>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</si>
  <si>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</si>
  <si>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</si>
  <si>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</si>
  <si>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</si>
  <si>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</si>
  <si>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</si>
  <si>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</si>
  <si>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</si>
  <si>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</si>
  <si>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</si>
  <si>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</si>
  <si>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</si>
  <si>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</si>
  <si>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</si>
  <si>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</si>
  <si>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</si>
  <si>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</si>
  <si>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</si>
  <si>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</si>
  <si>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</si>
  <si>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</si>
  <si>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</si>
  <si>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</si>
  <si>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</si>
  <si>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</si>
  <si>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</si>
  <si>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</si>
  <si>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</si>
  <si>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</si>
  <si>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</si>
  <si>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</si>
  <si>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</si>
  <si>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</si>
  <si>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</si>
  <si>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</si>
  <si>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</si>
  <si>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</si>
  <si>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</si>
  <si>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</si>
  <si>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</si>
  <si>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</si>
  <si>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</si>
  <si>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</si>
  <si>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</si>
  <si>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</si>
  <si>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</si>
  <si>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</si>
  <si>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</si>
  <si>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</si>
  <si>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</si>
  <si>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</si>
  <si>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</si>
  <si>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</si>
  <si>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</si>
  <si>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</si>
  <si>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</si>
  <si>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</si>
  <si>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</si>
  <si>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</si>
  <si>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</si>
  <si>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</si>
  <si>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</si>
  <si>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</si>
  <si>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</si>
  <si>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</si>
  <si>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</si>
  <si>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</si>
  <si>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</si>
  <si>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</si>
  <si>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</si>
  <si>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</si>
  <si>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</si>
  <si>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</si>
  <si>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</si>
  <si>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</si>
  <si>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</si>
  <si>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</si>
  <si>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</si>
  <si>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</si>
  <si>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</si>
  <si>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</si>
  <si>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</si>
  <si>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</si>
  <si>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</si>
  <si>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</si>
  <si>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</si>
  <si>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</si>
  <si>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</si>
  <si>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</si>
  <si>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</si>
  <si>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</si>
  <si>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</si>
  <si>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</si>
  <si>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</si>
  <si>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</si>
  <si>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</si>
  <si>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</si>
  <si>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</si>
  <si>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</si>
  <si>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</si>
  <si>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</si>
  <si>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</si>
  <si>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</si>
  <si>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</si>
  <si>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</si>
  <si>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</si>
  <si>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</si>
  <si>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</si>
  <si>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</si>
  <si>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</si>
  <si>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</si>
  <si>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</si>
  <si>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</si>
  <si>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</si>
  <si>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</si>
  <si>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</si>
  <si>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</si>
  <si>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</si>
  <si>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</si>
  <si>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</si>
  <si>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</si>
  <si>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</si>
  <si>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</si>
  <si>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</si>
  <si>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</si>
  <si>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</si>
  <si>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</si>
  <si>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</si>
  <si>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</si>
  <si>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</si>
  <si>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</si>
  <si>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</si>
  <si>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</si>
  <si>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</si>
  <si>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</si>
  <si>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</si>
  <si>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</si>
  <si>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</si>
  <si>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</si>
  <si>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</si>
  <si>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</si>
  <si>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</si>
  <si>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</si>
  <si>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</si>
  <si>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</si>
  <si>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</si>
  <si>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</si>
  <si>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</si>
  <si>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</si>
  <si>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</si>
  <si>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</si>
  <si>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</si>
  <si>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</si>
  <si>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</si>
  <si>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</si>
  <si>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</si>
  <si>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</si>
  <si>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</si>
  <si>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</si>
  <si>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</si>
  <si>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</si>
  <si>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</si>
  <si>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</si>
  <si>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</si>
  <si>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</si>
  <si>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</si>
  <si>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</si>
  <si>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</si>
  <si>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</si>
  <si>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</si>
  <si>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</si>
  <si>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</si>
  <si>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</si>
  <si>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</si>
  <si>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</si>
  <si>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</si>
  <si>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</si>
  <si>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</si>
  <si>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</si>
  <si>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</si>
  <si>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</si>
  <si>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</si>
  <si>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</si>
  <si>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</si>
  <si>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</si>
  <si>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</si>
  <si>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</si>
  <si>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</si>
  <si>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</si>
  <si>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</si>
  <si>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</si>
  <si>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</si>
  <si>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</si>
  <si>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</si>
  <si>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</si>
  <si>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</si>
  <si>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</si>
  <si>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</si>
  <si>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</si>
  <si>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</si>
  <si>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</si>
  <si>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</si>
  <si>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</si>
  <si>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</si>
  <si>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</si>
  <si>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</si>
  <si>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</si>
  <si>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</si>
  <si>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</si>
  <si>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</si>
  <si>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</si>
  <si>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</si>
  <si>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</si>
  <si>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</si>
  <si>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</si>
  <si>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</si>
  <si>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</si>
  <si>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</si>
  <si>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</si>
  <si>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</si>
  <si>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</si>
  <si>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</si>
  <si>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</si>
  <si>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</si>
  <si>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</si>
  <si>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</si>
  <si>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</si>
  <si>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</si>
  <si>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</si>
  <si>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</si>
  <si>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</si>
  <si>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</si>
  <si>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</si>
  <si>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</si>
  <si>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</si>
  <si>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</si>
  <si>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</si>
  <si>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</si>
  <si>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</si>
  <si>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</si>
  <si>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</si>
  <si>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</si>
  <si>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</si>
  <si>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</si>
  <si>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</si>
  <si>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</si>
  <si>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</si>
  <si>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</si>
  <si>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</si>
  <si>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</si>
  <si>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</si>
  <si>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</si>
  <si>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</si>
  <si>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</si>
  <si>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</si>
  <si>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</si>
  <si>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</si>
  <si>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</si>
  <si>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</si>
  <si>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</si>
  <si>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</si>
  <si>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</si>
  <si>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</si>
  <si>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</si>
  <si>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</si>
  <si>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</si>
  <si>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</si>
  <si>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</si>
  <si>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</si>
  <si>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</si>
  <si>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</si>
  <si>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</si>
  <si>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</si>
  <si>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</si>
  <si>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</si>
  <si>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</si>
  <si>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</si>
  <si>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</si>
  <si>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</si>
  <si>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</si>
  <si>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</si>
  <si>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</si>
  <si>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</si>
  <si>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</si>
  <si>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</si>
  <si>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</si>
  <si>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</si>
  <si>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</si>
  <si>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</si>
  <si>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</si>
  <si>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</si>
  <si>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</si>
  <si>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</si>
  <si>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</si>
  <si>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</si>
  <si>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</si>
  <si>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</si>
  <si>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</si>
  <si>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</si>
  <si>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</si>
  <si>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</si>
  <si>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</si>
  <si>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</si>
  <si>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</si>
  <si>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</si>
  <si>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</si>
  <si>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</si>
  <si>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</si>
  <si>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</si>
  <si>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</si>
  <si>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</si>
  <si>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</si>
  <si>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</si>
  <si>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</si>
  <si>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</si>
  <si>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</si>
  <si>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</si>
  <si>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</si>
  <si>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</si>
  <si>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</si>
  <si>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</si>
  <si>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</si>
  <si>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</si>
  <si>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</si>
  <si>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</si>
  <si>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</si>
  <si>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</si>
  <si>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</si>
  <si>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</si>
  <si>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</si>
  <si>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</si>
  <si>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</si>
  <si>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</si>
  <si>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</si>
  <si>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</si>
  <si>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</si>
  <si>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</si>
  <si>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</si>
  <si>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</si>
  <si>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</si>
  <si>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</si>
  <si>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</si>
  <si>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</si>
  <si>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</si>
  <si>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</si>
  <si>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</si>
  <si>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</si>
  <si>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</si>
  <si>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</si>
  <si>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</si>
  <si>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</si>
  <si>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</si>
  <si>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</si>
  <si>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</si>
  <si>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</si>
  <si>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</si>
  <si>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</si>
  <si>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</si>
  <si>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</si>
  <si>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</si>
  <si>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</si>
  <si>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</si>
  <si>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</si>
  <si>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</si>
  <si>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</si>
  <si>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</si>
  <si>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</si>
  <si>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</si>
  <si>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</si>
  <si>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</si>
  <si>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</si>
  <si>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</si>
  <si>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</si>
  <si>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</si>
  <si>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</si>
  <si>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</si>
  <si>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</si>
  <si>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</si>
  <si>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</si>
  <si>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</si>
  <si>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</si>
  <si>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</si>
  <si>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</si>
  <si>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</si>
  <si>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</si>
  <si>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</si>
  <si>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</si>
  <si>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</si>
  <si>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</si>
  <si>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</si>
  <si>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</si>
  <si>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</si>
  <si>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</si>
  <si>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</si>
  <si>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</si>
  <si>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</si>
  <si>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</si>
  <si>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</si>
  <si>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</si>
  <si>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</si>
  <si>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</si>
  <si>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</si>
  <si>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</si>
  <si>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</si>
  <si>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</si>
  <si>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</si>
  <si>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</si>
  <si>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</si>
  <si>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</si>
  <si>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</si>
  <si>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</si>
  <si>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</si>
  <si>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</si>
  <si>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</si>
  <si>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</si>
  <si>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</si>
  <si>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</si>
  <si>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</si>
  <si>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</si>
  <si>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</si>
  <si>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</si>
  <si>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</si>
  <si>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</si>
  <si>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</si>
  <si>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</si>
  <si>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</si>
  <si>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</si>
  <si>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</si>
  <si>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</si>
  <si>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</si>
  <si>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</si>
  <si>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</si>
  <si>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</si>
  <si>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</si>
  <si>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</si>
  <si>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</si>
  <si>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</si>
  <si>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</si>
  <si>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</si>
  <si>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</si>
  <si>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</si>
  <si>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</si>
  <si>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</si>
  <si>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</si>
  <si>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</si>
  <si>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</si>
  <si>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</si>
  <si>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</si>
  <si>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</si>
  <si>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</si>
  <si>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</si>
  <si>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</si>
  <si>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</si>
  <si>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</si>
  <si>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</si>
  <si>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</si>
  <si>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</si>
  <si>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</si>
  <si>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</si>
  <si>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</si>
  <si>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</si>
  <si>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</si>
  <si>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</si>
  <si>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</si>
  <si>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</si>
  <si>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</si>
  <si>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</si>
  <si>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</si>
  <si>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</si>
  <si>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</si>
  <si>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</si>
  <si>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</si>
  <si>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</si>
  <si>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</si>
  <si>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</si>
  <si>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</si>
  <si>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</si>
  <si>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</si>
  <si>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</si>
  <si>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</si>
  <si>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</si>
  <si>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</si>
  <si>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</si>
  <si>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</si>
  <si>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</si>
  <si>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</si>
  <si>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</si>
  <si>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</si>
  <si>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</si>
  <si>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</si>
  <si>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</si>
  <si>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</si>
  <si>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</si>
  <si>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</si>
  <si>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</si>
  <si>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</si>
  <si>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</si>
  <si>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</si>
  <si>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</si>
  <si>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</si>
  <si>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</si>
  <si>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</si>
  <si>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</si>
  <si>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</si>
  <si>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</si>
  <si>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</si>
  <si>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</si>
  <si>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</si>
  <si>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</si>
  <si>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</si>
  <si>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</si>
  <si>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</si>
  <si>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Creation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</si>
  <si>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</si>
  <si>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</si>
  <si>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</si>
  <si>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</si>
  <si>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</si>
  <si>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</si>
  <si>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</si>
  <si>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</si>
  <si>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</si>
  <si>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</si>
  <si>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</si>
  <si>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</si>
  <si>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</si>
  <si>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</si>
  <si>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rates</t>
  </si>
  <si>
    <t>Theatre</t>
  </si>
  <si>
    <t>Music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</si>
  <si>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</si>
  <si>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</si>
  <si>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</si>
  <si>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</si>
  <si>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</si>
  <si>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</si>
  <si>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</si>
  <si>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</si>
  <si>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</si>
  <si>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</si>
  <si>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</si>
  <si>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</si>
  <si>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</si>
  <si>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</si>
  <si>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</si>
  <si>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</si>
  <si>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</si>
  <si>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</si>
  <si>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</si>
  <si>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</si>
  <si>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</si>
  <si>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</si>
  <si>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</si>
  <si>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</si>
  <si>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</si>
  <si>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Standard Deviation</t>
  </si>
  <si>
    <t>Successful</t>
  </si>
  <si>
    <t>Unsuccessful</t>
  </si>
  <si>
    <t>Variability</t>
  </si>
  <si>
    <t>Range</t>
  </si>
  <si>
    <t>IQR</t>
  </si>
  <si>
    <t>Q1</t>
  </si>
  <si>
    <t>Q3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</si>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</sst>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Category</a:t>
            </a:r>
            <a:r>
              <a:rPr lang="en-MY" baseline="0"/>
              <a:t> vs Count of State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B-4E9E-B5A1-A104994D5A9F}"/>
            </c:ext>
          </c:extLst>
        </c:ser>
        <c:ser>
          <c:idx val="1"/>
          <c:order val="1"/>
          <c:tx>
            <c:strRef>
              <c:f>PivotChart1!$C$3:$C$4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B-4E9E-B5A1-A104994D5A9F}"/>
            </c:ext>
          </c:extLst>
        </c:ser>
        <c:ser>
          <c:idx val="2"/>
          <c:order val="2"/>
          <c:tx>
            <c:strRef>
              <c:f>PivotChart1!$D$3:$D$4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B-4E9E-B5A1-A104994D5A9F}"/>
            </c:ext>
          </c:extLst>
        </c:ser>
        <c:ser>
          <c:idx val="3"/>
          <c:order val="3"/>
          <c:tx>
            <c:strRef>
              <c:f>PivotChart1!$E$3:$E$4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9B-4E9E-B5A1-A104994D5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037744"/>
        <c:axId val="395568656"/>
      </c:barChart>
      <c:catAx>
        <c:axId val="6480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568656"/>
        <c:crosses val="autoZero"/>
        <c:auto val="1"/>
        <c:lblAlgn val="ctr"/>
        <c:lblOffset val="100"/>
        <c:noMultiLvlLbl val="0"/>
      </c:catAx>
      <c:valAx>
        <c:axId val="39556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Sub</a:t>
            </a:r>
            <a:r>
              <a:rPr lang="en-MY" baseline="0"/>
              <a:t>-Category vs Count of State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5-4EC1-A87A-46785C9EED38}"/>
            </c:ext>
          </c:extLst>
        </c:ser>
        <c:ser>
          <c:idx val="1"/>
          <c:order val="1"/>
          <c:tx>
            <c:strRef>
              <c:f>PivotChart2!$C$4:$C$5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15-4EC1-A87A-46785C9EED38}"/>
            </c:ext>
          </c:extLst>
        </c:ser>
        <c:ser>
          <c:idx val="2"/>
          <c:order val="2"/>
          <c:tx>
            <c:strRef>
              <c:f>PivotChart2!$D$4:$D$5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15-4EC1-A87A-46785C9EED38}"/>
            </c:ext>
          </c:extLst>
        </c:ser>
        <c:ser>
          <c:idx val="3"/>
          <c:order val="3"/>
          <c:tx>
            <c:strRef>
              <c:f>PivotChart2!$E$4:$E$5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15-4EC1-A87A-46785C9EE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26219208"/>
        <c:axId val="726218880"/>
      </c:barChart>
      <c:catAx>
        <c:axId val="72621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18880"/>
        <c:crosses val="autoZero"/>
        <c:auto val="1"/>
        <c:lblAlgn val="ctr"/>
        <c:lblOffset val="100"/>
        <c:noMultiLvlLbl val="0"/>
      </c:catAx>
      <c:valAx>
        <c:axId val="7262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1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Date Created</a:t>
            </a:r>
            <a:r>
              <a:rPr lang="en-MY" baseline="0"/>
              <a:t> vs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6-47AC-9BEB-5870FD09A29F}"/>
            </c:ext>
          </c:extLst>
        </c:ser>
        <c:ser>
          <c:idx val="1"/>
          <c:order val="1"/>
          <c:tx>
            <c:strRef>
              <c:f>PivotChart3!$C$5:$C$6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PivotChart3!$A$7:$A$19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6-47AC-9BEB-5870FD09A29F}"/>
            </c:ext>
          </c:extLst>
        </c:ser>
        <c:ser>
          <c:idx val="2"/>
          <c:order val="2"/>
          <c:tx>
            <c:strRef>
              <c:f>PivotChart3!$D$5:$D$6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PivotChart3!$A$7:$A$19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E6-47AC-9BEB-5870FD09A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95144"/>
        <c:axId val="533095472"/>
      </c:lineChart>
      <c:catAx>
        <c:axId val="53309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5472"/>
        <c:crosses val="autoZero"/>
        <c:auto val="1"/>
        <c:lblAlgn val="ctr"/>
        <c:lblOffset val="100"/>
        <c:noMultiLvlLbl val="0"/>
      </c:catAx>
      <c:valAx>
        <c:axId val="5330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Goal amount vs Chances of Success, Failure and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3-41CF-99E4-6ADA3985023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3-41CF-99E4-6ADA3985023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3-41CF-99E4-6ADA3985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99408"/>
        <c:axId val="533099736"/>
      </c:lineChart>
      <c:catAx>
        <c:axId val="5330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9736"/>
        <c:crosses val="autoZero"/>
        <c:auto val="1"/>
        <c:lblAlgn val="ctr"/>
        <c:lblOffset val="100"/>
        <c:noMultiLvlLbl val="0"/>
      </c:catAx>
      <c:valAx>
        <c:axId val="53309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45720</xdr:rowOff>
    </xdr:from>
    <xdr:to>
      <xdr:col>13</xdr:col>
      <xdr:colOff>792480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20782-D1EE-4F56-B8BE-16C2EE479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22860</xdr:rowOff>
    </xdr:from>
    <xdr:to>
      <xdr:col>17</xdr:col>
      <xdr:colOff>472440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25797-20EE-47EA-8778-E73B2016F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</xdr:row>
      <xdr:rowOff>68580</xdr:rowOff>
    </xdr:from>
    <xdr:to>
      <xdr:col>15</xdr:col>
      <xdr:colOff>403860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0447E-2E32-4357-A1C4-E84846A04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14</xdr:row>
      <xdr:rowOff>45720</xdr:rowOff>
    </xdr:from>
    <xdr:to>
      <xdr:col>7</xdr:col>
      <xdr:colOff>800100</xdr:colOff>
      <xdr:row>32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BA54C-7211-46CE-A5D8-A53630758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Chia" refreshedDate="44065.94763263889" createdVersion="6" refreshedVersion="6" minRefreshableVersion="3" recordCount="4115" xr:uid="{79C8C30E-AB37-4046-90A9-55A0AEF4B2D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Chia" refreshedDate="44066.928628125002" createdVersion="6" refreshedVersion="6" minRefreshableVersion="3" recordCount="4115" xr:uid="{E3828467-8A09-4FEB-A3FF-732C0AEE1D5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rea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  <x v="4113"/>
    <d v="2016-01-08T06:34:00"/>
  </r>
  <r>
    <m/>
    <m/>
    <m/>
    <m/>
    <m/>
    <x v="4"/>
    <x v="21"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DC9C9-0608-44C0-8538-C255F4FDE7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58C3B-2F54-4A48-B16F-D235DDFF9D7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665CA-2AAD-40F9-80EC-097EFF2DACC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12" sqref="C1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8867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664062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6640625" style="6" customWidth="1"/>
    <col min="16" max="16" width="24.21875" customWidth="1"/>
    <col min="17" max="17" width="21.21875" customWidth="1"/>
    <col min="18" max="18" width="18.33203125" customWidth="1"/>
    <col min="19" max="19" width="26.77734375" customWidth="1"/>
    <col min="20" max="20" width="28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9">
        <f>(((J2/60)/60/24)+DATE(1970,1,1))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(((J3/60)/60/24)+DATE(1970,1,1))</f>
        <v>42766.600497685184</v>
      </c>
      <c r="T3" s="9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(((J67/60)/60/24)+DATE(1970,1,1))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(((J131/60)/60/24)+DATE(1970,1,1))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(((J195/60)/60/24)+DATE(1970,1,1))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(((J259/60)/60/24)+DATE(1970,1,1))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(((J323/60)/60/24)+DATE(1970,1,1))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(((J387/60)/60/24)+DATE(1970,1,1))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(((J451/60)/60/24)+DATE(1970,1,1))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(((J515/60)/60/24)+DATE(1970,1,1))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(((J579/60)/60/24)+DATE(1970,1,1))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(((J643/60)/60/24)+DATE(1970,1,1))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(((J707/60)/60/24)+DATE(1970,1,1))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(((J771/60)/60/24)+DATE(1970,1,1))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(((J835/60)/60/24)+DATE(1970,1,1))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(((J899/60)/60/24)+DATE(1970,1,1))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(((J963/60)/60/24)+DATE(1970,1,1))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(((J1027/60)/60/24)+DATE(1970,1,1))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(((J1091/60)/60/24)+DATE(1970,1,1))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(((J1155/60)/60/24)+DATE(1970,1,1))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(((J1219/60)/60/24)+DATE(1970,1,1))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(((J1283/60)/60/24)+DATE(1970,1,1))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(((J1347/60)/60/24)+DATE(1970,1,1))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(((J1411/60)/60/24)+DATE(1970,1,1))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(((J1475/60)/60/24)+DATE(1970,1,1))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(((J1539/60)/60/24)+DATE(1970,1,1))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(((J1603/60)/60/24)+DATE(1970,1,1))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(((J1667/60)/60/24)+DATE(1970,1,1))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(((J1731/60)/60/24)+DATE(1970,1,1))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(((J1795/60)/60/24)+DATE(1970,1,1))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(((J1859/60)/60/24)+DATE(1970,1,1))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(((J1923/60)/60/24)+DATE(1970,1,1))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(((J1987/60)/60/24)+DATE(1970,1,1))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(((J2051/60)/60/24)+DATE(1970,1,1))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(((J2115/60)/60/24)+DATE(1970,1,1))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(((J2179/60)/60/24)+DATE(1970,1,1))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(((J2243/60)/60/24)+DATE(1970,1,1))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(((J2307/60)/60/24)+DATE(1970,1,1))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(((J2371/60)/60/24)+DATE(1970,1,1))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(((J2435/60)/60/24)+DATE(1970,1,1))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(((J2499/60)/60/24)+DATE(1970,1,1))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(((J2563/60)/60/24)+DATE(1970,1,1))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(((J2627/60)/60/24)+DATE(1970,1,1))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(((J2691/60)/60/24)+DATE(1970,1,1))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(((J2755/60)/60/24)+DATE(1970,1,1))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(((J2819/60)/60/24)+DATE(1970,1,1))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(((J2883/60)/60/24)+DATE(1970,1,1))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(((J2947/60)/60/24)+DATE(1970,1,1))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(((J3011/60)/60/24)+DATE(1970,1,1))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(((J3075/60)/60/24)+DATE(1970,1,1))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(((J3139/60)/60/24)+DATE(1970,1,1))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(((J3203/60)/60/24)+DATE(1970,1,1))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(((J3267/60)/60/24)+DATE(1970,1,1))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(((J3331/60)/60/24)+DATE(1970,1,1))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(((J3395/60)/60/24)+DATE(1970,1,1))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(((J3459/60)/60/24)+DATE(1970,1,1))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(((J3523/60)/60/24)+DATE(1970,1,1))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(((J3587/60)/60/24)+DATE(1970,1,1))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(((J3651/60)/60/24)+DATE(1970,1,1))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(((J3715/60)/60/24)+DATE(1970,1,1))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(((J3779/60)/60/24)+DATE(1970,1,1))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(((J3843/60)/60/24)+DATE(1970,1,1))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(((J3907/60)/60/24)+DATE(1970,1,1))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(((J3971/60)/60/24)+DATE(1970,1,1))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(((J4035/60)/60/24)+DATE(1970,1,1))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(((J4099/60)/60/24)+DATE(1970,1,1))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A9079C33-D5BB-4D67-9AE1-C4DF8ECB1290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0D30E-27F7-44D7-9037-60DAA66B9D68}">
  <dimension ref="A1:F21"/>
  <sheetViews>
    <sheetView workbookViewId="0">
      <selection activeCell="A27" sqref="A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8" width="15.5546875" bestFit="1" customWidth="1"/>
    <col min="9" max="9" width="14.21875" bestFit="1" customWidth="1"/>
    <col min="10" max="17" width="12" bestFit="1" customWidth="1"/>
    <col min="18" max="18" width="10.33203125" bestFit="1" customWidth="1"/>
    <col min="19" max="25" width="11.21875" bestFit="1" customWidth="1"/>
    <col min="26" max="26" width="13.21875" bestFit="1" customWidth="1"/>
    <col min="27" max="29" width="7.109375" bestFit="1" customWidth="1"/>
    <col min="30" max="30" width="8.5546875" bestFit="1" customWidth="1"/>
    <col min="31" max="40" width="16.33203125" bestFit="1" customWidth="1"/>
    <col min="41" max="41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8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8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8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8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8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8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8" t="s">
        <v>8362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  <row r="19" spans="1:2" x14ac:dyDescent="0.3">
      <c r="A19" t="s">
        <v>8380</v>
      </c>
    </row>
    <row r="20" spans="1:2" x14ac:dyDescent="0.3">
      <c r="A20" t="s">
        <v>8381</v>
      </c>
      <c r="B20">
        <f>GETPIVOTDATA("state",$A$3,"state","successful","Category","theater")/(GETPIVOTDATA("state",$A$3,"Category","theater")-GETPIVOTDATA("state",$A$3,"state","canceled","Category","theater"))</f>
        <v>0.61873156342182889</v>
      </c>
    </row>
    <row r="21" spans="1:2" x14ac:dyDescent="0.3">
      <c r="A21" t="s">
        <v>8382</v>
      </c>
      <c r="B21">
        <f>GETPIVOTDATA("state",$A$3,"state","successful","Category","music")/(GETPIVOTDATA("state",$A$3,"Category","music")-GETPIVOTDATA("state",$A$3,"state","canceled","Category","music"))</f>
        <v>0.79411764705882348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6D51-7F3B-437C-A2DD-0D2C73C690BA}">
  <dimension ref="A1:F47"/>
  <sheetViews>
    <sheetView workbookViewId="0">
      <selection activeCell="S4" sqref="S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8" t="s">
        <v>8344</v>
      </c>
      <c r="B7" s="6"/>
      <c r="C7" s="6"/>
      <c r="D7" s="6">
        <v>20</v>
      </c>
      <c r="E7" s="6"/>
      <c r="F7" s="6">
        <v>20</v>
      </c>
    </row>
    <row r="8" spans="1:6" x14ac:dyDescent="0.3">
      <c r="A8" s="8" t="s">
        <v>8332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3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">
      <c r="A14" s="8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8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8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8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">
      <c r="A24" s="8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">
      <c r="A28" s="8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">
      <c r="A30" s="8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8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">
      <c r="A37" s="8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">
      <c r="A42" s="8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8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8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8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">
      <c r="A47" s="8" t="s">
        <v>8362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D510A-A7CB-4225-89D3-40D01B747401}">
  <dimension ref="A2:E19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7" t="s">
        <v>8223</v>
      </c>
      <c r="B2" t="s">
        <v>8360</v>
      </c>
    </row>
    <row r="3" spans="1:5" x14ac:dyDescent="0.3">
      <c r="A3" s="7" t="s">
        <v>8379</v>
      </c>
      <c r="B3" t="s">
        <v>8360</v>
      </c>
    </row>
    <row r="5" spans="1:5" x14ac:dyDescent="0.3">
      <c r="A5" s="7" t="s">
        <v>8364</v>
      </c>
      <c r="B5" s="7" t="s">
        <v>8363</v>
      </c>
    </row>
    <row r="6" spans="1:5" x14ac:dyDescent="0.3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">
      <c r="A7" s="8" t="s">
        <v>8373</v>
      </c>
      <c r="B7" s="6">
        <v>182</v>
      </c>
      <c r="C7" s="6">
        <v>149</v>
      </c>
      <c r="D7" s="6">
        <v>34</v>
      </c>
      <c r="E7" s="6">
        <v>365</v>
      </c>
    </row>
    <row r="8" spans="1:5" x14ac:dyDescent="0.3">
      <c r="A8" s="8" t="s">
        <v>8374</v>
      </c>
      <c r="B8" s="6">
        <v>202</v>
      </c>
      <c r="C8" s="6">
        <v>106</v>
      </c>
      <c r="D8" s="6">
        <v>27</v>
      </c>
      <c r="E8" s="6">
        <v>335</v>
      </c>
    </row>
    <row r="9" spans="1:5" x14ac:dyDescent="0.3">
      <c r="A9" s="8" t="s">
        <v>8375</v>
      </c>
      <c r="B9" s="6">
        <v>180</v>
      </c>
      <c r="C9" s="6">
        <v>108</v>
      </c>
      <c r="D9" s="6">
        <v>28</v>
      </c>
      <c r="E9" s="6">
        <v>316</v>
      </c>
    </row>
    <row r="10" spans="1:5" x14ac:dyDescent="0.3">
      <c r="A10" s="8" t="s">
        <v>8376</v>
      </c>
      <c r="B10" s="6">
        <v>192</v>
      </c>
      <c r="C10" s="6">
        <v>102</v>
      </c>
      <c r="D10" s="6">
        <v>27</v>
      </c>
      <c r="E10" s="6">
        <v>321</v>
      </c>
    </row>
    <row r="11" spans="1:5" x14ac:dyDescent="0.3">
      <c r="A11" s="8" t="s">
        <v>8367</v>
      </c>
      <c r="B11" s="6">
        <v>234</v>
      </c>
      <c r="C11" s="6">
        <v>126</v>
      </c>
      <c r="D11" s="6">
        <v>26</v>
      </c>
      <c r="E11" s="6">
        <v>386</v>
      </c>
    </row>
    <row r="12" spans="1:5" x14ac:dyDescent="0.3">
      <c r="A12" s="8" t="s">
        <v>8377</v>
      </c>
      <c r="B12" s="6">
        <v>211</v>
      </c>
      <c r="C12" s="6">
        <v>147</v>
      </c>
      <c r="D12" s="6">
        <v>27</v>
      </c>
      <c r="E12" s="6">
        <v>385</v>
      </c>
    </row>
    <row r="13" spans="1:5" x14ac:dyDescent="0.3">
      <c r="A13" s="8" t="s">
        <v>8368</v>
      </c>
      <c r="B13" s="6">
        <v>194</v>
      </c>
      <c r="C13" s="6">
        <v>150</v>
      </c>
      <c r="D13" s="6">
        <v>43</v>
      </c>
      <c r="E13" s="6">
        <v>387</v>
      </c>
    </row>
    <row r="14" spans="1:5" x14ac:dyDescent="0.3">
      <c r="A14" s="8" t="s">
        <v>8369</v>
      </c>
      <c r="B14" s="6">
        <v>166</v>
      </c>
      <c r="C14" s="6">
        <v>134</v>
      </c>
      <c r="D14" s="6">
        <v>33</v>
      </c>
      <c r="E14" s="6">
        <v>333</v>
      </c>
    </row>
    <row r="15" spans="1:5" x14ac:dyDescent="0.3">
      <c r="A15" s="8" t="s">
        <v>8370</v>
      </c>
      <c r="B15" s="6">
        <v>147</v>
      </c>
      <c r="C15" s="6">
        <v>127</v>
      </c>
      <c r="D15" s="6">
        <v>24</v>
      </c>
      <c r="E15" s="6">
        <v>298</v>
      </c>
    </row>
    <row r="16" spans="1:5" x14ac:dyDescent="0.3">
      <c r="A16" s="8" t="s">
        <v>8371</v>
      </c>
      <c r="B16" s="6">
        <v>183</v>
      </c>
      <c r="C16" s="6">
        <v>149</v>
      </c>
      <c r="D16" s="6">
        <v>20</v>
      </c>
      <c r="E16" s="6">
        <v>352</v>
      </c>
    </row>
    <row r="17" spans="1:5" x14ac:dyDescent="0.3">
      <c r="A17" s="8" t="s">
        <v>8372</v>
      </c>
      <c r="B17" s="6">
        <v>183</v>
      </c>
      <c r="C17" s="6">
        <v>114</v>
      </c>
      <c r="D17" s="6">
        <v>37</v>
      </c>
      <c r="E17" s="6">
        <v>334</v>
      </c>
    </row>
    <row r="18" spans="1:5" x14ac:dyDescent="0.3">
      <c r="A18" s="8" t="s">
        <v>8378</v>
      </c>
      <c r="B18" s="6">
        <v>111</v>
      </c>
      <c r="C18" s="6">
        <v>118</v>
      </c>
      <c r="D18" s="6">
        <v>23</v>
      </c>
      <c r="E18" s="6">
        <v>252</v>
      </c>
    </row>
    <row r="19" spans="1:5" x14ac:dyDescent="0.3">
      <c r="A19" s="8" t="s">
        <v>8362</v>
      </c>
      <c r="B19" s="6">
        <v>2185</v>
      </c>
      <c r="C19" s="6">
        <v>1530</v>
      </c>
      <c r="D19" s="6">
        <v>349</v>
      </c>
      <c r="E19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641B-CC3D-48FD-9D86-8B7F9F499C6E}">
  <dimension ref="A1:H13"/>
  <sheetViews>
    <sheetView workbookViewId="0">
      <selection activeCell="J19" sqref="J19"/>
    </sheetView>
  </sheetViews>
  <sheetFormatPr defaultRowHeight="14.4" x14ac:dyDescent="0.3"/>
  <cols>
    <col min="1" max="1" width="26.44140625" customWidth="1"/>
    <col min="2" max="2" width="16.6640625" customWidth="1"/>
    <col min="3" max="3" width="13.21875" customWidth="1"/>
    <col min="4" max="4" width="16.44140625" customWidth="1"/>
    <col min="5" max="5" width="13" customWidth="1"/>
    <col min="6" max="6" width="19.109375" customWidth="1"/>
    <col min="7" max="7" width="15.88671875" customWidth="1"/>
    <col min="8" max="8" width="18.44140625" customWidth="1"/>
    <col min="9" max="9" width="10.88671875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>
        <f>COUNTIFS(Sheet1!$F:$F, "successful",Sheet1!$D:$D, "&lt;1000")</f>
        <v>322</v>
      </c>
      <c r="C2">
        <f>COUNTIFS(Sheet1!$F:$F, "failed",Sheet1!$D:$D, "&lt;1000")</f>
        <v>113</v>
      </c>
      <c r="D2">
        <f>COUNTIFS(Sheet1!$F:$F, "canceled",Sheet1!$D:$D, "&lt;1000")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8392</v>
      </c>
      <c r="B3">
        <f>COUNTIFS(Sheet1!$F:$F, "successful",Sheet1!$D:$D, "&gt;=1000",Sheet1!$D:$D, "&lt;5000")</f>
        <v>932</v>
      </c>
      <c r="C3">
        <f>COUNTIFS(Sheet1!$F:$F, "failed",Sheet1!$D:$D, "&gt;=1000",Sheet1!$D:$D, "&lt;5000")</f>
        <v>420</v>
      </c>
      <c r="D3">
        <f>COUNTIFS(Sheet1!$F:$F, "canceled",Sheet1!$D:$D, "&gt;=1000",Sheet1!$D:$D, "&lt;5000")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8393</v>
      </c>
      <c r="B4">
        <f>COUNTIFS(Sheet1!$F:$F, "successful",Sheet1!$D:$D, "&gt;=5000",Sheet1!$D:$D, "&lt;10000")</f>
        <v>381</v>
      </c>
      <c r="C4">
        <f>COUNTIFS(Sheet1!$F:$F, "failed",Sheet1!$D:$D, "&gt;=5000",Sheet1!$D:$D, "&lt;10000")</f>
        <v>283</v>
      </c>
      <c r="D4">
        <f>COUNTIFS(Sheet1!$F:$F, "canceled",Sheet1!$D:$D, "&gt;=5000",Sheet1!$D:$D, "&lt;10000")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8394</v>
      </c>
      <c r="B5">
        <f>COUNTIFS(Sheet1!$F:$F, "successful",Sheet1!$D:$D, "&gt;=10000",Sheet1!$D:$D, "&lt;15000")</f>
        <v>168</v>
      </c>
      <c r="C5">
        <f>COUNTIFS(Sheet1!$F:$F, "failed",Sheet1!$D:$D, "&gt;=10000",Sheet1!$D:$D, "&lt;15000")</f>
        <v>144</v>
      </c>
      <c r="D5">
        <f>COUNTIFS(Sheet1!$F:$F, "canceled",Sheet1!$D:$D, "&gt;=10000",Sheet1!$D:$D, 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8395</v>
      </c>
      <c r="B6">
        <f>COUNTIFS(Sheet1!$F:$F, "successful",Sheet1!$D:$D, "&gt;=15000",Sheet1!$D:$D, "&lt;20000")</f>
        <v>94</v>
      </c>
      <c r="C6">
        <f>COUNTIFS(Sheet1!$F:$F, "failed",Sheet1!$D:$D, "&gt;=15000",Sheet1!$D:$D, "&lt;20000")</f>
        <v>90</v>
      </c>
      <c r="D6">
        <f>COUNTIFS(Sheet1!$F:$F, "canceled",Sheet1!$D:$D, "&gt;=15000",Sheet1!$D:$D, 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8396</v>
      </c>
      <c r="B7">
        <f>COUNTIFS(Sheet1!$F:$F, "successful",Sheet1!$D:$D, "&gt;=20000",Sheet1!$D:$D, "&lt;25000")</f>
        <v>62</v>
      </c>
      <c r="C7">
        <f>COUNTIFS(Sheet1!$F:$F, "failed",Sheet1!$D:$D, "&gt;=20000",Sheet1!$D:$D, "&lt;25000")</f>
        <v>72</v>
      </c>
      <c r="D7">
        <f>COUNTIFS(Sheet1!$F:$F, "canceled",Sheet1!$D:$D, "&gt;=20000",Sheet1!$D:$D, 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8397</v>
      </c>
      <c r="B8">
        <f>COUNTIFS(Sheet1!$F:$F, "successful",Sheet1!$D:$D, "&gt;=25000",Sheet1!$D:$D, "&lt;30000")</f>
        <v>55</v>
      </c>
      <c r="C8">
        <f>COUNTIFS(Sheet1!$F:$F, "failed",Sheet1!$D:$D, "&gt;=25000",Sheet1!$D:$D, "&lt;30000")</f>
        <v>64</v>
      </c>
      <c r="D8">
        <f>COUNTIFS(Sheet1!$F:$F, "canceled",Sheet1!$D:$D, "&gt;=25000",Sheet1!$D:$D, 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8398</v>
      </c>
      <c r="B9">
        <f>COUNTIFS(Sheet1!$F:$F, "successful",Sheet1!$D:$D, "&gt;=30000",Sheet1!$D:$D, "&lt;35000")</f>
        <v>32</v>
      </c>
      <c r="C9">
        <f>COUNTIFS(Sheet1!$F:$F, "failed",Sheet1!$D:$D, "&gt;=30000",Sheet1!$D:$D, "&lt;35000")</f>
        <v>37</v>
      </c>
      <c r="D9">
        <f>COUNTIFS(Sheet1!$F:$F, "canceled",Sheet1!$D:$D, "&gt;=30000",Sheet1!$D:$D, 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8399</v>
      </c>
      <c r="B10">
        <f>COUNTIFS(Sheet1!$F:$F, "successful",Sheet1!$D:$D, "&gt;=35000",Sheet1!$D:$D, "&lt;40000")</f>
        <v>26</v>
      </c>
      <c r="C10">
        <f>COUNTIFS(Sheet1!$F:$F, "failed",Sheet1!$D:$D, "&gt;=35000",Sheet1!$D:$D, "&lt;40000")</f>
        <v>22</v>
      </c>
      <c r="D10">
        <f>COUNTIFS(Sheet1!$F:$F, "canceled",Sheet1!$D:$D, "&gt;=35000",Sheet1!$D:$D, 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8400</v>
      </c>
      <c r="B11">
        <f>COUNTIFS(Sheet1!$F:$F, "successful",Sheet1!$D:$D, "&gt;=40000",Sheet1!$D:$D, "&lt;45000")</f>
        <v>21</v>
      </c>
      <c r="C11">
        <f>COUNTIFS(Sheet1!$F:$F, "failed",Sheet1!$D:$D, "&gt;=40000",Sheet1!$D:$D, "&lt;45000")</f>
        <v>16</v>
      </c>
      <c r="D11">
        <f>COUNTIFS(Sheet1!$F:$F, "canceled",Sheet1!$D:$D, "&gt;=40000",Sheet1!$D:$D, 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8401</v>
      </c>
      <c r="B12">
        <f>COUNTIFS(Sheet1!$F:$F, "successful",Sheet1!$D:$D, "&gt;=45000",Sheet1!$D:$D, "&lt;50000")</f>
        <v>6</v>
      </c>
      <c r="C12">
        <f>COUNTIFS(Sheet1!$F:$F, "failed",Sheet1!$D:$D, "&gt;=45000",Sheet1!$D:$D, "&lt;50000")</f>
        <v>11</v>
      </c>
      <c r="D12">
        <f>COUNTIFS(Sheet1!$F:$F, "canceled",Sheet1!$D:$D, "&gt;=45000",Sheet1!$D:$D, 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8402</v>
      </c>
      <c r="B13">
        <f>COUNTIFS(Sheet1!$F:$F, "successful",Sheet1!$D:$D, "&gt;=50000")</f>
        <v>86</v>
      </c>
      <c r="C13">
        <f>COUNTIFS(Sheet1!$F:$F, "failed",Sheet1!$D:$D, "&gt;=50000")</f>
        <v>258</v>
      </c>
      <c r="D13">
        <f>COUNTIFS(Sheet1!$F:$F, "canceled",Sheet1!$D:$D,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311E-A5A1-40E7-AE16-2E2F34A82F92}">
  <dimension ref="A1:N2186"/>
  <sheetViews>
    <sheetView tabSelected="1" workbookViewId="0">
      <selection activeCell="L8" sqref="L8"/>
    </sheetView>
  </sheetViews>
  <sheetFormatPr defaultRowHeight="14.4" x14ac:dyDescent="0.3"/>
  <cols>
    <col min="2" max="2" width="14.21875" customWidth="1"/>
    <col min="5" max="5" width="14.109375" customWidth="1"/>
    <col min="8" max="8" width="17.33203125" customWidth="1"/>
    <col min="9" max="9" width="10.6640625" customWidth="1"/>
    <col min="10" max="10" width="12.5546875" customWidth="1"/>
    <col min="12" max="12" width="11.109375" customWidth="1"/>
    <col min="13" max="13" width="11.21875" customWidth="1"/>
    <col min="14" max="14" width="12.44140625" customWidth="1"/>
  </cols>
  <sheetData>
    <row r="1" spans="1:14" x14ac:dyDescent="0.3">
      <c r="A1" s="1" t="s">
        <v>8218</v>
      </c>
      <c r="B1" s="1" t="s">
        <v>8262</v>
      </c>
      <c r="D1" s="1" t="s">
        <v>8218</v>
      </c>
      <c r="E1" s="1" t="s">
        <v>8262</v>
      </c>
      <c r="I1" t="s">
        <v>8409</v>
      </c>
      <c r="J1" t="s">
        <v>8410</v>
      </c>
      <c r="L1" t="s">
        <v>8411</v>
      </c>
      <c r="M1" t="s">
        <v>8409</v>
      </c>
      <c r="N1" t="s">
        <v>8410</v>
      </c>
    </row>
    <row r="2" spans="1:14" x14ac:dyDescent="0.3">
      <c r="A2" t="s">
        <v>8219</v>
      </c>
      <c r="B2">
        <v>182</v>
      </c>
      <c r="D2" t="s">
        <v>8221</v>
      </c>
      <c r="E2">
        <v>0</v>
      </c>
      <c r="H2" t="s">
        <v>8403</v>
      </c>
      <c r="I2" s="11">
        <f>AVERAGE(B:B)</f>
        <v>194.42517162471395</v>
      </c>
      <c r="J2" s="11">
        <f>AVERAGE(E:E)</f>
        <v>17.709803921568628</v>
      </c>
      <c r="L2" t="s">
        <v>8412</v>
      </c>
      <c r="M2">
        <f>I5-I4</f>
        <v>26456</v>
      </c>
      <c r="N2">
        <f>J5-J4</f>
        <v>1293</v>
      </c>
    </row>
    <row r="3" spans="1:14" x14ac:dyDescent="0.3">
      <c r="A3" t="s">
        <v>8219</v>
      </c>
      <c r="B3">
        <v>79</v>
      </c>
      <c r="D3" t="s">
        <v>8221</v>
      </c>
      <c r="E3">
        <v>1</v>
      </c>
      <c r="H3" t="s">
        <v>8404</v>
      </c>
      <c r="I3">
        <f>MEDIAN(B:B)</f>
        <v>62</v>
      </c>
      <c r="J3">
        <f>MEDIAN(E:E)</f>
        <v>4</v>
      </c>
      <c r="L3" t="s">
        <v>8414</v>
      </c>
      <c r="M3">
        <f>_xlfn.QUARTILE.EXC(B:B,1)</f>
        <v>29</v>
      </c>
      <c r="N3">
        <f>_xlfn.QUARTILE.EXC(E:E,1)</f>
        <v>1</v>
      </c>
    </row>
    <row r="4" spans="1:14" x14ac:dyDescent="0.3">
      <c r="A4" t="s">
        <v>8219</v>
      </c>
      <c r="B4">
        <v>35</v>
      </c>
      <c r="D4" t="s">
        <v>8221</v>
      </c>
      <c r="E4">
        <v>10</v>
      </c>
      <c r="H4" t="s">
        <v>8405</v>
      </c>
      <c r="I4">
        <f>MIN(B:B)</f>
        <v>1</v>
      </c>
      <c r="J4">
        <f>MIN(E:E)</f>
        <v>0</v>
      </c>
      <c r="L4" t="s">
        <v>8415</v>
      </c>
      <c r="M4">
        <f>_xlfn.QUARTILE.EXC(B:B,3)</f>
        <v>141</v>
      </c>
      <c r="N4">
        <f>_xlfn.QUARTILE.EXC(E:E,3)</f>
        <v>12</v>
      </c>
    </row>
    <row r="5" spans="1:14" x14ac:dyDescent="0.3">
      <c r="A5" t="s">
        <v>8219</v>
      </c>
      <c r="B5">
        <v>150</v>
      </c>
      <c r="D5" t="s">
        <v>8221</v>
      </c>
      <c r="E5">
        <v>0</v>
      </c>
      <c r="H5" t="s">
        <v>8406</v>
      </c>
      <c r="I5">
        <f>MAX(B:B)</f>
        <v>26457</v>
      </c>
      <c r="J5">
        <f>MAX(E:E)</f>
        <v>1293</v>
      </c>
      <c r="L5" t="s">
        <v>8413</v>
      </c>
      <c r="M5">
        <f>M4-M3</f>
        <v>112</v>
      </c>
      <c r="N5">
        <f>N4-N3</f>
        <v>11</v>
      </c>
    </row>
    <row r="6" spans="1:14" x14ac:dyDescent="0.3">
      <c r="A6" t="s">
        <v>8219</v>
      </c>
      <c r="B6">
        <v>284</v>
      </c>
      <c r="D6" t="s">
        <v>8221</v>
      </c>
      <c r="E6">
        <v>7</v>
      </c>
      <c r="H6" t="s">
        <v>8407</v>
      </c>
      <c r="I6" s="11">
        <f>_xlfn.VAR.P(B:B)</f>
        <v>712840.9867348104</v>
      </c>
      <c r="J6" s="11">
        <f>_xlfn.VAR.P(E:E)</f>
        <v>3773.2216685890044</v>
      </c>
    </row>
    <row r="7" spans="1:14" x14ac:dyDescent="0.3">
      <c r="A7" t="s">
        <v>8219</v>
      </c>
      <c r="B7">
        <v>47</v>
      </c>
      <c r="D7" t="s">
        <v>8221</v>
      </c>
      <c r="E7">
        <v>0</v>
      </c>
      <c r="H7" t="s">
        <v>8408</v>
      </c>
      <c r="I7" s="11">
        <f>_xlfn.STDEV.P(B:B)</f>
        <v>844.29910975602149</v>
      </c>
      <c r="J7" s="11">
        <f>_xlfn.STDEV.P(E:E)</f>
        <v>61.426555076684906</v>
      </c>
      <c r="L7" t="s">
        <v>8416</v>
      </c>
      <c r="M7">
        <f>M3-(1.5*M5)</f>
        <v>-139</v>
      </c>
      <c r="N7">
        <f>N3-(1.5*N5)</f>
        <v>-15.5</v>
      </c>
    </row>
    <row r="8" spans="1:14" x14ac:dyDescent="0.3">
      <c r="A8" t="s">
        <v>8219</v>
      </c>
      <c r="B8">
        <v>58</v>
      </c>
      <c r="D8" t="s">
        <v>8221</v>
      </c>
      <c r="E8">
        <v>1</v>
      </c>
      <c r="L8" t="s">
        <v>8417</v>
      </c>
      <c r="M8">
        <f>M4+(1.5*M5)</f>
        <v>309</v>
      </c>
      <c r="N8">
        <f>N4+(1.5*N5)</f>
        <v>28.5</v>
      </c>
    </row>
    <row r="9" spans="1:14" x14ac:dyDescent="0.3">
      <c r="A9" t="s">
        <v>8219</v>
      </c>
      <c r="B9">
        <v>57</v>
      </c>
      <c r="D9" t="s">
        <v>8221</v>
      </c>
      <c r="E9">
        <v>2</v>
      </c>
    </row>
    <row r="10" spans="1:14" x14ac:dyDescent="0.3">
      <c r="A10" t="s">
        <v>8219</v>
      </c>
      <c r="B10">
        <v>12</v>
      </c>
      <c r="D10" t="s">
        <v>8221</v>
      </c>
      <c r="E10">
        <v>3</v>
      </c>
    </row>
    <row r="11" spans="1:14" x14ac:dyDescent="0.3">
      <c r="A11" t="s">
        <v>8219</v>
      </c>
      <c r="B11">
        <v>20</v>
      </c>
      <c r="D11" t="s">
        <v>8221</v>
      </c>
      <c r="E11">
        <v>10</v>
      </c>
    </row>
    <row r="12" spans="1:14" x14ac:dyDescent="0.3">
      <c r="A12" t="s">
        <v>8219</v>
      </c>
      <c r="B12">
        <v>19</v>
      </c>
      <c r="D12" t="s">
        <v>8221</v>
      </c>
      <c r="E12">
        <v>10</v>
      </c>
    </row>
    <row r="13" spans="1:14" x14ac:dyDescent="0.3">
      <c r="A13" t="s">
        <v>8219</v>
      </c>
      <c r="B13">
        <v>75</v>
      </c>
      <c r="D13" t="s">
        <v>8221</v>
      </c>
      <c r="E13">
        <v>1</v>
      </c>
    </row>
    <row r="14" spans="1:14" x14ac:dyDescent="0.3">
      <c r="A14" t="s">
        <v>8219</v>
      </c>
      <c r="B14">
        <v>827</v>
      </c>
      <c r="D14" t="s">
        <v>8221</v>
      </c>
      <c r="E14">
        <v>0</v>
      </c>
    </row>
    <row r="15" spans="1:14" x14ac:dyDescent="0.3">
      <c r="A15" t="s">
        <v>8219</v>
      </c>
      <c r="B15">
        <v>51</v>
      </c>
      <c r="D15" t="s">
        <v>8221</v>
      </c>
      <c r="E15">
        <v>0</v>
      </c>
    </row>
    <row r="16" spans="1:14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E1046647" xr:uid="{554E8CEA-EC82-491A-A24C-F64DD7911072}"/>
  <conditionalFormatting sqref="A1:A1046647">
    <cfRule type="containsText" dxfId="7" priority="6" operator="containsText" text="canceled">
      <formula>NOT(ISERROR(SEARCH("canceled",A1)))</formula>
    </cfRule>
    <cfRule type="containsText" dxfId="6" priority="7" operator="containsText" text="live">
      <formula>NOT(ISERROR(SEARCH("live",A1)))</formula>
    </cfRule>
    <cfRule type="containsText" dxfId="5" priority="8" operator="containsText" text="failed">
      <formula>NOT(ISERROR(SEARCH("failed",A1)))</formula>
    </cfRule>
    <cfRule type="containsText" dxfId="4" priority="9" operator="containsText" text="successful">
      <formula>NOT(ISERROR(SEARCH("successful",A1)))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5992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PivotChart1</vt:lpstr>
      <vt:lpstr>PivotChart2</vt:lpstr>
      <vt:lpstr>PivotChart3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Chia</cp:lastModifiedBy>
  <dcterms:created xsi:type="dcterms:W3CDTF">2017-04-20T15:17:24Z</dcterms:created>
  <dcterms:modified xsi:type="dcterms:W3CDTF">2020-08-24T11:33:22Z</dcterms:modified>
</cp:coreProperties>
</file>