
<file path=[Content_Types].xml><?xml version="1.0" encoding="utf-8"?>
<Types xmlns="http://schemas.openxmlformats.org/package/2006/content-types">
  <Default Extension="jpg" ContentType="image/jp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drawings/drawing121.xml" ContentType="application/vnd.openxmlformats-officedocument.drawing+xml"/>
  <Override PartName="/xl/drawings/drawing122.xml" ContentType="application/vnd.openxmlformats-officedocument.drawing+xml"/>
  <Override PartName="/xl/drawings/drawing123.xml" ContentType="application/vnd.openxmlformats-officedocument.drawing+xml"/>
  <Override PartName="/xl/drawings/drawing124.xml" ContentType="application/vnd.openxmlformats-officedocument.drawing+xml"/>
  <Override PartName="/xl/drawings/drawing125.xml" ContentType="application/vnd.openxmlformats-officedocument.drawing+xml"/>
  <Override PartName="/xl/drawings/drawing126.xml" ContentType="application/vnd.openxmlformats-officedocument.drawing+xml"/>
  <Override PartName="/xl/drawings/drawing127.xml" ContentType="application/vnd.openxmlformats-officedocument.drawing+xml"/>
  <Override PartName="/xl/drawings/drawing128.xml" ContentType="application/vnd.openxmlformats-officedocument.drawing+xml"/>
  <Override PartName="/xl/drawings/drawing129.xml" ContentType="application/vnd.openxmlformats-officedocument.drawing+xml"/>
  <Override PartName="/xl/drawings/drawing130.xml" ContentType="application/vnd.openxmlformats-officedocument.drawing+xml"/>
  <Override PartName="/xl/drawings/drawing131.xml" ContentType="application/vnd.openxmlformats-officedocument.drawing+xml"/>
  <Override PartName="/xl/drawings/drawing132.xml" ContentType="application/vnd.openxmlformats-officedocument.drawing+xml"/>
  <Override PartName="/xl/drawings/drawing133.xml" ContentType="application/vnd.openxmlformats-officedocument.drawing+xml"/>
  <Override PartName="/xl/drawings/drawing134.xml" ContentType="application/vnd.openxmlformats-officedocument.drawing+xml"/>
  <Override PartName="/xl/drawings/drawing135.xml" ContentType="application/vnd.openxmlformats-officedocument.drawing+xml"/>
  <Override PartName="/xl/drawings/drawing136.xml" ContentType="application/vnd.openxmlformats-officedocument.drawing+xml"/>
  <Override PartName="/xl/drawings/drawing137.xml" ContentType="application/vnd.openxmlformats-officedocument.drawing+xml"/>
  <Override PartName="/xl/drawings/drawing138.xml" ContentType="application/vnd.openxmlformats-officedocument.drawing+xml"/>
  <Override PartName="/xl/drawings/drawing139.xml" ContentType="application/vnd.openxmlformats-officedocument.drawing+xml"/>
  <Override PartName="/xl/drawings/drawing140.xml" ContentType="application/vnd.openxmlformats-officedocument.drawing+xml"/>
  <Override PartName="/xl/drawings/drawing141.xml" ContentType="application/vnd.openxmlformats-officedocument.drawing+xml"/>
  <Override PartName="/xl/drawings/drawing142.xml" ContentType="application/vnd.openxmlformats-officedocument.drawing+xml"/>
  <Override PartName="/xl/drawings/drawing143.xml" ContentType="application/vnd.openxmlformats-officedocument.drawing+xml"/>
  <Override PartName="/xl/drawings/drawing144.xml" ContentType="application/vnd.openxmlformats-officedocument.drawing+xml"/>
  <Override PartName="/xl/drawings/drawing145.xml" ContentType="application/vnd.openxmlformats-officedocument.drawing+xml"/>
  <Override PartName="/xl/drawings/drawing146.xml" ContentType="application/vnd.openxmlformats-officedocument.drawing+xml"/>
  <Override PartName="/xl/drawings/drawing147.xml" ContentType="application/vnd.openxmlformats-officedocument.drawing+xml"/>
  <Override PartName="/xl/drawings/drawing148.xml" ContentType="application/vnd.openxmlformats-officedocument.drawing+xml"/>
  <Override PartName="/xl/drawings/drawing149.xml" ContentType="application/vnd.openxmlformats-officedocument.drawing+xml"/>
  <Override PartName="/xl/drawings/drawing150.xml" ContentType="application/vnd.openxmlformats-officedocument.drawing+xml"/>
  <Override PartName="/xl/drawings/drawing151.xml" ContentType="application/vnd.openxmlformats-officedocument.drawing+xml"/>
  <Override PartName="/xl/drawings/drawing152.xml" ContentType="application/vnd.openxmlformats-officedocument.drawing+xml"/>
  <Override PartName="/xl/drawings/drawing153.xml" ContentType="application/vnd.openxmlformats-officedocument.drawing+xml"/>
  <Override PartName="/xl/drawings/drawing154.xml" ContentType="application/vnd.openxmlformats-officedocument.drawing+xml"/>
  <Override PartName="/xl/drawings/drawing155.xml" ContentType="application/vnd.openxmlformats-officedocument.drawing+xml"/>
  <Override PartName="/xl/drawings/drawing156.xml" ContentType="application/vnd.openxmlformats-officedocument.drawing+xml"/>
  <Override PartName="/xl/drawings/drawing157.xml" ContentType="application/vnd.openxmlformats-officedocument.drawing+xml"/>
  <Override PartName="/xl/drawings/drawing158.xml" ContentType="application/vnd.openxmlformats-officedocument.drawing+xml"/>
  <Override PartName="/xl/drawings/drawing159.xml" ContentType="application/vnd.openxmlformats-officedocument.drawing+xml"/>
  <Override PartName="/xl/drawings/drawing160.xml" ContentType="application/vnd.openxmlformats-officedocument.drawing+xml"/>
  <Override PartName="/xl/drawings/drawing161.xml" ContentType="application/vnd.openxmlformats-officedocument.drawing+xml"/>
  <Override PartName="/xl/drawings/drawing162.xml" ContentType="application/vnd.openxmlformats-officedocument.drawing+xml"/>
  <Override PartName="/xl/drawings/drawing163.xml" ContentType="application/vnd.openxmlformats-officedocument.drawing+xml"/>
  <Override PartName="/xl/drawings/drawing164.xml" ContentType="application/vnd.openxmlformats-officedocument.drawing+xml"/>
  <Override PartName="/xl/drawings/drawing165.xml" ContentType="application/vnd.openxmlformats-officedocument.drawing+xml"/>
  <Override PartName="/xl/drawings/drawing166.xml" ContentType="application/vnd.openxmlformats-officedocument.drawing+xml"/>
  <Override PartName="/xl/drawings/drawing167.xml" ContentType="application/vnd.openxmlformats-officedocument.drawing+xml"/>
  <Override PartName="/xl/drawings/drawing168.xml" ContentType="application/vnd.openxmlformats-officedocument.drawing+xml"/>
  <Override PartName="/xl/drawings/drawing169.xml" ContentType="application/vnd.openxmlformats-officedocument.drawing+xml"/>
  <Override PartName="/xl/drawings/drawing170.xml" ContentType="application/vnd.openxmlformats-officedocument.drawing+xml"/>
  <Override PartName="/xl/drawings/drawing171.xml" ContentType="application/vnd.openxmlformats-officedocument.drawing+xml"/>
  <Override PartName="/xl/drawings/drawing172.xml" ContentType="application/vnd.openxmlformats-officedocument.drawing+xml"/>
  <Override PartName="/xl/drawings/drawing173.xml" ContentType="application/vnd.openxmlformats-officedocument.drawing+xml"/>
  <Override PartName="/xl/drawings/drawing174.xml" ContentType="application/vnd.openxmlformats-officedocument.drawing+xml"/>
  <Override PartName="/xl/drawings/drawing175.xml" ContentType="application/vnd.openxmlformats-officedocument.drawing+xml"/>
  <Override PartName="/xl/drawings/drawing176.xml" ContentType="application/vnd.openxmlformats-officedocument.drawing+xml"/>
  <Override PartName="/xl/drawings/drawing177.xml" ContentType="application/vnd.openxmlformats-officedocument.drawing+xml"/>
  <Override PartName="/xl/drawings/drawing178.xml" ContentType="application/vnd.openxmlformats-officedocument.drawing+xml"/>
  <Override PartName="/xl/drawings/drawing179.xml" ContentType="application/vnd.openxmlformats-officedocument.drawing+xml"/>
  <Override PartName="/xl/drawings/drawing180.xml" ContentType="application/vnd.openxmlformats-officedocument.drawing+xml"/>
  <Override PartName="/xl/drawings/drawing181.xml" ContentType="application/vnd.openxmlformats-officedocument.drawing+xml"/>
  <Override PartName="/xl/drawings/drawing182.xml" ContentType="application/vnd.openxmlformats-officedocument.drawing+xml"/>
  <Override PartName="/xl/drawings/drawing183.xml" ContentType="application/vnd.openxmlformats-officedocument.drawing+xml"/>
  <Override PartName="/xl/drawings/drawing184.xml" ContentType="application/vnd.openxmlformats-officedocument.drawing+xml"/>
  <Override PartName="/xl/drawings/drawing185.xml" ContentType="application/vnd.openxmlformats-officedocument.drawing+xml"/>
  <Override PartName="/xl/drawings/drawing186.xml" ContentType="application/vnd.openxmlformats-officedocument.drawing+xml"/>
  <Override PartName="/xl/drawings/drawing187.xml" ContentType="application/vnd.openxmlformats-officedocument.drawing+xml"/>
  <Override PartName="/xl/drawings/drawing188.xml" ContentType="application/vnd.openxmlformats-officedocument.drawing+xml"/>
  <Override PartName="/xl/drawings/drawing189.xml" ContentType="application/vnd.openxmlformats-officedocument.drawing+xml"/>
  <Override PartName="/xl/drawings/drawing190.xml" ContentType="application/vnd.openxmlformats-officedocument.drawing+xml"/>
  <Override PartName="/xl/drawings/drawing191.xml" ContentType="application/vnd.openxmlformats-officedocument.drawing+xml"/>
  <Override PartName="/xl/drawings/drawing192.xml" ContentType="application/vnd.openxmlformats-officedocument.drawing+xml"/>
  <Override PartName="/xl/drawings/drawing193.xml" ContentType="application/vnd.openxmlformats-officedocument.drawing+xml"/>
  <Override PartName="/xl/drawings/drawing194.xml" ContentType="application/vnd.openxmlformats-officedocument.drawing+xml"/>
  <Override PartName="/xl/drawings/drawing195.xml" ContentType="application/vnd.openxmlformats-officedocument.drawing+xml"/>
  <Override PartName="/xl/drawings/drawing196.xml" ContentType="application/vnd.openxmlformats-officedocument.drawing+xml"/>
  <Override PartName="/xl/drawings/drawing197.xml" ContentType="application/vnd.openxmlformats-officedocument.drawing+xml"/>
  <Override PartName="/xl/drawings/drawing198.xml" ContentType="application/vnd.openxmlformats-officedocument.drawing+xml"/>
  <Override PartName="/xl/drawings/drawing199.xml" ContentType="application/vnd.openxmlformats-officedocument.drawing+xml"/>
  <Override PartName="/xl/drawings/drawing20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6"/>
  <workbookPr/>
  <xr:revisionPtr revIDLastSave="0" documentId="11_6394D10339AF2FFC030D05E2B934F115A13AE0C9" xr6:coauthVersionLast="47" xr6:coauthVersionMax="47" xr10:uidLastSave="{00000000-0000-0000-0000-000000000000}"/>
  <bookViews>
    <workbookView xWindow="0" yWindow="0" windowWidth="13125" windowHeight="6105" activeTab="1" xr2:uid="{00000000-000D-0000-FFFF-FFFF00000000}"/>
  </bookViews>
  <sheets>
    <sheet name="Cover Sheet" sheetId="1" r:id="rId1"/>
    <sheet name="Contents" sheetId="2" r:id="rId2"/>
    <sheet name="Full Results" sheetId="3" r:id="rId3"/>
    <sheet name="Table 1" sheetId="4" r:id="rId4"/>
    <sheet name="Table 2" sheetId="5" r:id="rId5"/>
    <sheet name="Table 3" sheetId="6" r:id="rId6"/>
    <sheet name="Table 4" sheetId="7" r:id="rId7"/>
    <sheet name="Table 5" sheetId="8" r:id="rId8"/>
    <sheet name="Table 6" sheetId="9" r:id="rId9"/>
    <sheet name="Table 7" sheetId="10" r:id="rId10"/>
    <sheet name="Table 8" sheetId="11" r:id="rId11"/>
    <sheet name="Table 9" sheetId="12" r:id="rId12"/>
    <sheet name="Table 10" sheetId="13" r:id="rId13"/>
    <sheet name="Table 11" sheetId="14" r:id="rId14"/>
    <sheet name="Table 12" sheetId="15" r:id="rId15"/>
    <sheet name="Table 13" sheetId="16" r:id="rId16"/>
    <sheet name="Table 14" sheetId="17" r:id="rId17"/>
    <sheet name="Table 15" sheetId="18" r:id="rId18"/>
    <sheet name="Table 16" sheetId="19" r:id="rId19"/>
    <sheet name="Table 17" sheetId="20" r:id="rId20"/>
    <sheet name="Table 18" sheetId="21" r:id="rId21"/>
    <sheet name="Table 19" sheetId="22" r:id="rId22"/>
    <sheet name="Table 20" sheetId="23" r:id="rId23"/>
    <sheet name="Table 21" sheetId="24" r:id="rId24"/>
    <sheet name="Table 22" sheetId="25" r:id="rId25"/>
    <sheet name="Table 23" sheetId="26" r:id="rId26"/>
    <sheet name="Table 24" sheetId="27" r:id="rId27"/>
    <sheet name="Table 25" sheetId="28" r:id="rId28"/>
    <sheet name="Table 26" sheetId="29" r:id="rId29"/>
    <sheet name="Table 27" sheetId="30" r:id="rId30"/>
    <sheet name="Table 28" sheetId="31" r:id="rId31"/>
    <sheet name="Table 29" sheetId="32" r:id="rId32"/>
    <sheet name="Table 30" sheetId="33" r:id="rId33"/>
    <sheet name="Table 31" sheetId="34" r:id="rId34"/>
    <sheet name="Table 32" sheetId="35" r:id="rId35"/>
    <sheet name="Table 33" sheetId="36" r:id="rId36"/>
    <sheet name="Table 34" sheetId="37" r:id="rId37"/>
    <sheet name="Table 35" sheetId="38" r:id="rId38"/>
    <sheet name="Table 36" sheetId="39" r:id="rId39"/>
    <sheet name="Table 37" sheetId="40" r:id="rId40"/>
    <sheet name="Table 38" sheetId="41" r:id="rId41"/>
    <sheet name="Table 39" sheetId="42" r:id="rId42"/>
    <sheet name="Table 40" sheetId="43" r:id="rId43"/>
    <sheet name="Table 41" sheetId="44" r:id="rId44"/>
    <sheet name="Table 42" sheetId="45" r:id="rId45"/>
    <sheet name="Table 43" sheetId="46" r:id="rId46"/>
    <sheet name="Table 44" sheetId="47" r:id="rId47"/>
    <sheet name="Table 45" sheetId="48" r:id="rId48"/>
    <sheet name="Table 46" sheetId="49" r:id="rId49"/>
    <sheet name="Table 47" sheetId="50" r:id="rId50"/>
    <sheet name="Table 48" sheetId="51" r:id="rId51"/>
    <sheet name="Table 49" sheetId="52" r:id="rId52"/>
    <sheet name="Table 50" sheetId="53" r:id="rId53"/>
    <sheet name="Table 51" sheetId="54" r:id="rId54"/>
    <sheet name="Table 52" sheetId="55" r:id="rId55"/>
    <sheet name="Table 53" sheetId="56" r:id="rId56"/>
    <sheet name="Table 54" sheetId="57" r:id="rId57"/>
    <sheet name="Table 55" sheetId="58" r:id="rId58"/>
    <sheet name="Table 56" sheetId="59" r:id="rId59"/>
    <sheet name="Table 57" sheetId="60" r:id="rId60"/>
    <sheet name="Table 58" sheetId="61" r:id="rId61"/>
    <sheet name="Table 59" sheetId="62" r:id="rId62"/>
    <sheet name="Table 60" sheetId="63" r:id="rId63"/>
    <sheet name="Table 61" sheetId="64" r:id="rId64"/>
    <sheet name="Table 62" sheetId="65" r:id="rId65"/>
    <sheet name="Table 63" sheetId="66" r:id="rId66"/>
    <sheet name="Table 64" sheetId="67" r:id="rId67"/>
    <sheet name="Table 65" sheetId="68" r:id="rId68"/>
    <sheet name="Table 66" sheetId="69" r:id="rId69"/>
    <sheet name="Table 67" sheetId="70" r:id="rId70"/>
    <sheet name="Table 68" sheetId="71" r:id="rId71"/>
    <sheet name="Table 69" sheetId="72" r:id="rId72"/>
    <sheet name="Table 70" sheetId="73" r:id="rId73"/>
    <sheet name="Table 71" sheetId="74" r:id="rId74"/>
    <sheet name="Table 72" sheetId="75" r:id="rId75"/>
    <sheet name="Table 73" sheetId="76" r:id="rId76"/>
    <sheet name="Table 74" sheetId="77" r:id="rId77"/>
    <sheet name="Table 75" sheetId="78" r:id="rId78"/>
    <sheet name="Table 76" sheetId="79" r:id="rId79"/>
    <sheet name="Table 77" sheetId="80" r:id="rId80"/>
    <sheet name="Table 78" sheetId="81" r:id="rId81"/>
    <sheet name="Table 79" sheetId="82" r:id="rId82"/>
    <sheet name="Table 80" sheetId="83" r:id="rId83"/>
    <sheet name="Table 81" sheetId="84" r:id="rId84"/>
    <sheet name="Table 82" sheetId="85" r:id="rId85"/>
    <sheet name="Table 83" sheetId="86" r:id="rId86"/>
    <sheet name="Table 84" sheetId="87" r:id="rId87"/>
    <sheet name="Table 85" sheetId="88" r:id="rId88"/>
    <sheet name="Table 86" sheetId="89" r:id="rId89"/>
    <sheet name="Table 87" sheetId="90" r:id="rId90"/>
    <sheet name="Table 88" sheetId="91" r:id="rId91"/>
    <sheet name="Table 89" sheetId="92" r:id="rId92"/>
    <sheet name="Table 90" sheetId="93" r:id="rId93"/>
    <sheet name="Table 91" sheetId="94" r:id="rId94"/>
    <sheet name="Table 92" sheetId="95" r:id="rId95"/>
    <sheet name="Table 93" sheetId="96" r:id="rId96"/>
    <sheet name="Table 94" sheetId="97" r:id="rId97"/>
    <sheet name="Table 95" sheetId="98" r:id="rId98"/>
    <sheet name="Table 96" sheetId="99" r:id="rId99"/>
    <sheet name="Table 97" sheetId="100" r:id="rId100"/>
    <sheet name="Table 98" sheetId="101" r:id="rId101"/>
    <sheet name="Table 99" sheetId="102" r:id="rId102"/>
    <sheet name="Table 100" sheetId="103" r:id="rId103"/>
    <sheet name="Table 101" sheetId="104" r:id="rId104"/>
    <sheet name="Table 102" sheetId="105" r:id="rId105"/>
    <sheet name="Table 103" sheetId="106" r:id="rId106"/>
    <sheet name="Table 104" sheetId="107" r:id="rId107"/>
    <sheet name="Table 105" sheetId="108" r:id="rId108"/>
    <sheet name="Table 106" sheetId="109" r:id="rId109"/>
    <sheet name="Table 107" sheetId="110" r:id="rId110"/>
    <sheet name="Table 108" sheetId="111" r:id="rId111"/>
    <sheet name="Table 109" sheetId="112" r:id="rId112"/>
    <sheet name="Table 110" sheetId="113" r:id="rId113"/>
    <sheet name="Table 111" sheetId="114" r:id="rId114"/>
    <sheet name="Table 112" sheetId="115" r:id="rId115"/>
    <sheet name="Table 113" sheetId="116" r:id="rId116"/>
    <sheet name="Table 114" sheetId="117" r:id="rId117"/>
    <sheet name="Table 115" sheetId="118" r:id="rId118"/>
    <sheet name="Table 116" sheetId="119" r:id="rId119"/>
    <sheet name="Table 117" sheetId="120" r:id="rId120"/>
    <sheet name="Table 118" sheetId="121" r:id="rId121"/>
    <sheet name="Table 119" sheetId="122" r:id="rId122"/>
    <sheet name="Table 120" sheetId="123" r:id="rId123"/>
    <sheet name="Table 121" sheetId="124" r:id="rId124"/>
    <sheet name="Table 122" sheetId="125" r:id="rId125"/>
    <sheet name="Table 123" sheetId="126" r:id="rId126"/>
    <sheet name="Table 124" sheetId="127" r:id="rId127"/>
    <sheet name="Table 125" sheetId="128" r:id="rId128"/>
    <sheet name="Table 126" sheetId="129" r:id="rId129"/>
    <sheet name="Table 127" sheetId="130" r:id="rId130"/>
    <sheet name="Table 128" sheetId="131" r:id="rId131"/>
    <sheet name="Table 129" sheetId="132" r:id="rId132"/>
    <sheet name="Table 130" sheetId="133" r:id="rId133"/>
    <sheet name="Table 131" sheetId="134" r:id="rId134"/>
    <sheet name="Table 132" sheetId="135" r:id="rId135"/>
    <sheet name="Table 133" sheetId="136" r:id="rId136"/>
    <sheet name="Table 134" sheetId="137" r:id="rId137"/>
    <sheet name="Table 135" sheetId="138" r:id="rId138"/>
    <sheet name="Table 136" sheetId="139" r:id="rId139"/>
    <sheet name="Table 137" sheetId="140" r:id="rId140"/>
    <sheet name="Table 138" sheetId="141" r:id="rId141"/>
    <sheet name="Table 139" sheetId="142" r:id="rId142"/>
    <sheet name="Table 140" sheetId="143" r:id="rId143"/>
    <sheet name="Table 141" sheetId="144" r:id="rId144"/>
    <sheet name="Table 142" sheetId="145" r:id="rId145"/>
    <sheet name="Table 143" sheetId="146" r:id="rId146"/>
    <sheet name="Table 144" sheetId="147" r:id="rId147"/>
    <sheet name="Table 145" sheetId="148" r:id="rId148"/>
    <sheet name="Table 146" sheetId="149" r:id="rId149"/>
    <sheet name="Table 147" sheetId="150" r:id="rId150"/>
    <sheet name="Table 148" sheetId="151" r:id="rId151"/>
    <sheet name="Table 149" sheetId="152" r:id="rId152"/>
    <sheet name="Table 150" sheetId="153" r:id="rId153"/>
    <sheet name="Table 151" sheetId="154" r:id="rId154"/>
    <sheet name="Table 152" sheetId="155" r:id="rId155"/>
    <sheet name="Table 153" sheetId="156" r:id="rId156"/>
    <sheet name="Table 154" sheetId="157" r:id="rId157"/>
    <sheet name="Table 155" sheetId="158" r:id="rId158"/>
    <sheet name="Table 156" sheetId="159" r:id="rId159"/>
    <sheet name="Table 157" sheetId="160" r:id="rId160"/>
    <sheet name="Table 158" sheetId="161" r:id="rId161"/>
    <sheet name="Table 159" sheetId="162" r:id="rId162"/>
    <sheet name="Table 160" sheetId="163" r:id="rId163"/>
    <sheet name="Table 161" sheetId="164" r:id="rId164"/>
    <sheet name="Table 162" sheetId="165" r:id="rId165"/>
    <sheet name="Table 163" sheetId="166" r:id="rId166"/>
    <sheet name="Table 164" sheetId="167" r:id="rId167"/>
    <sheet name="Table 165" sheetId="168" r:id="rId168"/>
    <sheet name="Table 166" sheetId="169" r:id="rId169"/>
    <sheet name="Table 167" sheetId="170" r:id="rId170"/>
    <sheet name="Table 168" sheetId="171" r:id="rId171"/>
    <sheet name="Table 169" sheetId="172" r:id="rId172"/>
    <sheet name="Table 170" sheetId="173" r:id="rId173"/>
    <sheet name="Table 171" sheetId="174" r:id="rId174"/>
    <sheet name="Table 172" sheetId="175" r:id="rId175"/>
    <sheet name="Table 173" sheetId="176" r:id="rId176"/>
    <sheet name="Table 174" sheetId="177" r:id="rId177"/>
    <sheet name="Table 175" sheetId="178" r:id="rId178"/>
    <sheet name="Table 176" sheetId="179" r:id="rId179"/>
    <sheet name="Table 177" sheetId="180" r:id="rId180"/>
    <sheet name="Table 178" sheetId="181" r:id="rId181"/>
    <sheet name="Table 179" sheetId="182" r:id="rId182"/>
    <sheet name="Table 180" sheetId="183" r:id="rId183"/>
    <sheet name="Table 181" sheetId="184" r:id="rId184"/>
    <sheet name="Table 182" sheetId="185" r:id="rId185"/>
    <sheet name="Table 183" sheetId="186" r:id="rId186"/>
    <sheet name="Table 184" sheetId="187" r:id="rId187"/>
    <sheet name="Table 185" sheetId="188" r:id="rId188"/>
    <sheet name="Table 186" sheetId="189" r:id="rId189"/>
    <sheet name="Table 187" sheetId="190" r:id="rId190"/>
    <sheet name="Table 188" sheetId="191" r:id="rId191"/>
    <sheet name="Table 189" sheetId="192" r:id="rId192"/>
    <sheet name="Table 190" sheetId="193" r:id="rId193"/>
    <sheet name="Table 191" sheetId="194" r:id="rId194"/>
    <sheet name="Table 192" sheetId="195" r:id="rId195"/>
    <sheet name="Table 193" sheetId="196" r:id="rId196"/>
    <sheet name="Table 194" sheetId="197" r:id="rId197"/>
    <sheet name="Table 195" sheetId="198" r:id="rId198"/>
    <sheet name="Table 196" sheetId="199" r:id="rId199"/>
    <sheet name="Table 197" sheetId="200" r:id="rId20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200" l="1"/>
  <c r="B19" i="199"/>
  <c r="B19" i="198"/>
  <c r="B19" i="197"/>
  <c r="B16" i="196"/>
  <c r="B16" i="195"/>
  <c r="B16" i="194"/>
  <c r="B16" i="193"/>
  <c r="B16" i="192"/>
  <c r="B16" i="191"/>
  <c r="B22" i="190"/>
  <c r="B22" i="189"/>
  <c r="B22" i="188"/>
  <c r="B22" i="187"/>
  <c r="B22" i="186"/>
  <c r="B22" i="185"/>
  <c r="B22" i="184"/>
  <c r="B22" i="183"/>
  <c r="B22" i="182"/>
  <c r="B22" i="181"/>
  <c r="B22" i="180"/>
  <c r="B22" i="179"/>
  <c r="B22" i="178"/>
  <c r="B26" i="177"/>
  <c r="B22" i="176"/>
  <c r="B18" i="175"/>
  <c r="B18" i="174"/>
  <c r="B16" i="173"/>
  <c r="B16" i="172"/>
  <c r="B16" i="171"/>
  <c r="B16" i="170"/>
  <c r="B16" i="169"/>
  <c r="B16" i="168"/>
  <c r="B16" i="167"/>
  <c r="B16" i="166"/>
  <c r="B16" i="165"/>
  <c r="B16" i="164"/>
  <c r="B16" i="163"/>
  <c r="B16" i="162"/>
  <c r="B16" i="161"/>
  <c r="B16" i="160"/>
  <c r="B16" i="159"/>
  <c r="B16" i="158"/>
  <c r="B16" i="157"/>
  <c r="B16" i="156"/>
  <c r="B16" i="155"/>
  <c r="B16" i="154"/>
  <c r="B20" i="153"/>
  <c r="B20" i="152"/>
  <c r="B18" i="151"/>
  <c r="B18" i="150"/>
  <c r="B18" i="149"/>
  <c r="B18" i="148"/>
  <c r="B18" i="147"/>
  <c r="B18" i="146"/>
  <c r="B18" i="145"/>
  <c r="B18" i="144"/>
  <c r="B18" i="143"/>
  <c r="B19" i="142"/>
  <c r="B17" i="141"/>
  <c r="B16" i="140"/>
  <c r="B16" i="139"/>
  <c r="B16" i="138"/>
  <c r="B16" i="137"/>
  <c r="B16" i="136"/>
  <c r="B16" i="135"/>
  <c r="B16" i="134"/>
  <c r="B22" i="133"/>
  <c r="B22" i="132"/>
  <c r="B22" i="131"/>
  <c r="B21" i="130"/>
  <c r="B20" i="129"/>
  <c r="B28" i="128"/>
  <c r="B17" i="127"/>
  <c r="B19" i="126"/>
  <c r="B22" i="125"/>
  <c r="B22" i="124"/>
  <c r="B22" i="123"/>
  <c r="B22" i="122"/>
  <c r="B18" i="121"/>
  <c r="B18" i="120"/>
  <c r="B18" i="119"/>
  <c r="B18" i="118"/>
  <c r="B18" i="117"/>
  <c r="B18" i="116"/>
  <c r="B18" i="115"/>
  <c r="B18" i="114"/>
  <c r="B18" i="113"/>
  <c r="B18" i="112"/>
  <c r="B18" i="111"/>
  <c r="B18" i="110"/>
  <c r="B18" i="109"/>
  <c r="B18" i="108"/>
  <c r="B18" i="107"/>
  <c r="B29" i="106"/>
  <c r="B19" i="105"/>
  <c r="B19" i="104"/>
  <c r="B19" i="103"/>
  <c r="B19" i="102"/>
  <c r="B19" i="101"/>
  <c r="B19" i="100"/>
  <c r="B19" i="99"/>
  <c r="B19" i="98"/>
  <c r="B19" i="97"/>
  <c r="B19" i="96"/>
  <c r="B19" i="95"/>
  <c r="B24" i="94"/>
  <c r="B27" i="93"/>
  <c r="B20" i="92"/>
  <c r="B23" i="91"/>
  <c r="B26" i="90"/>
  <c r="B16" i="89"/>
  <c r="B16" i="88"/>
  <c r="B16" i="87"/>
  <c r="B16" i="86"/>
  <c r="B16" i="85"/>
  <c r="B16" i="84"/>
  <c r="B16" i="83"/>
  <c r="B16" i="82"/>
  <c r="B16" i="81"/>
  <c r="B16" i="80"/>
  <c r="B16" i="79"/>
  <c r="B16" i="78"/>
  <c r="B16" i="77"/>
  <c r="B16" i="76"/>
  <c r="B16" i="75"/>
  <c r="B16" i="74"/>
  <c r="B16" i="73"/>
  <c r="B17" i="72"/>
  <c r="B16" i="71"/>
  <c r="B16" i="70"/>
  <c r="B16" i="69"/>
  <c r="B16" i="68"/>
  <c r="B16" i="67"/>
  <c r="B16" i="66"/>
  <c r="B16" i="65"/>
  <c r="B16" i="64"/>
  <c r="B16" i="63"/>
  <c r="B16" i="62"/>
  <c r="B16" i="61"/>
  <c r="B16" i="60"/>
  <c r="B16" i="59"/>
  <c r="B16" i="58"/>
  <c r="B16" i="57"/>
  <c r="B16" i="56"/>
  <c r="B16" i="55"/>
  <c r="B16" i="54"/>
  <c r="B16" i="53"/>
  <c r="B16" i="52"/>
  <c r="B16" i="51"/>
  <c r="B16" i="50"/>
  <c r="B16" i="49"/>
  <c r="B16" i="48"/>
  <c r="B16" i="47"/>
  <c r="B16" i="46"/>
  <c r="B16" i="45"/>
  <c r="B16" i="44"/>
  <c r="B16" i="43"/>
  <c r="B16" i="42"/>
  <c r="B16" i="41"/>
  <c r="B16" i="40"/>
  <c r="B16" i="39"/>
  <c r="B16" i="38"/>
  <c r="B18" i="37"/>
  <c r="B30" i="36"/>
  <c r="B20" i="35"/>
  <c r="B20" i="34"/>
  <c r="B17" i="33"/>
  <c r="B20" i="32"/>
  <c r="B20" i="31"/>
  <c r="B20" i="30"/>
  <c r="B20" i="29"/>
  <c r="B20" i="28"/>
  <c r="B20" i="27"/>
  <c r="B20" i="26"/>
  <c r="B20" i="25"/>
  <c r="B19" i="24"/>
  <c r="B19" i="23"/>
  <c r="B16" i="22"/>
  <c r="B16" i="21"/>
  <c r="B16" i="20"/>
  <c r="B16" i="19"/>
  <c r="B16" i="18"/>
  <c r="B16" i="17"/>
  <c r="B16" i="16"/>
  <c r="B22" i="15"/>
  <c r="B24" i="14"/>
  <c r="B17" i="13"/>
  <c r="B19" i="12"/>
  <c r="B22" i="11"/>
  <c r="B19" i="10"/>
  <c r="B19" i="9"/>
  <c r="B19" i="8"/>
  <c r="B22" i="7"/>
  <c r="B16" i="6"/>
  <c r="B17" i="5"/>
  <c r="B25" i="4"/>
  <c r="E205" i="2"/>
  <c r="D205" i="2"/>
  <c r="E204" i="2"/>
  <c r="D204" i="2"/>
  <c r="E203" i="2"/>
  <c r="D203" i="2"/>
  <c r="D202" i="2"/>
  <c r="E201" i="2"/>
  <c r="D201" i="2"/>
  <c r="E200" i="2"/>
  <c r="D200" i="2"/>
  <c r="E199" i="2"/>
  <c r="D199" i="2"/>
  <c r="E198" i="2"/>
  <c r="D198" i="2"/>
  <c r="E197" i="2"/>
  <c r="D197" i="2"/>
  <c r="D196" i="2"/>
  <c r="E195" i="2"/>
  <c r="D195" i="2"/>
  <c r="E194" i="2"/>
  <c r="D194" i="2"/>
  <c r="E193" i="2"/>
  <c r="D193" i="2"/>
  <c r="E192" i="2"/>
  <c r="D192" i="2"/>
  <c r="E191" i="2"/>
  <c r="D191" i="2"/>
  <c r="E190" i="2"/>
  <c r="D190" i="2"/>
  <c r="E189" i="2"/>
  <c r="D189" i="2"/>
  <c r="E188" i="2"/>
  <c r="D188" i="2"/>
  <c r="E187" i="2"/>
  <c r="D187" i="2"/>
  <c r="E186" i="2"/>
  <c r="D186" i="2"/>
  <c r="E185" i="2"/>
  <c r="D185" i="2"/>
  <c r="E184" i="2"/>
  <c r="D184" i="2"/>
  <c r="D183" i="2"/>
  <c r="E182" i="2"/>
  <c r="D182" i="2"/>
  <c r="E181" i="2"/>
  <c r="D181" i="2"/>
  <c r="E180" i="2"/>
  <c r="D180" i="2"/>
  <c r="E179" i="2"/>
  <c r="D179" i="2"/>
  <c r="E178" i="2"/>
  <c r="D178" i="2"/>
  <c r="E177" i="2"/>
  <c r="D177" i="2"/>
  <c r="E176" i="2"/>
  <c r="D176" i="2"/>
  <c r="E175" i="2"/>
  <c r="D175" i="2"/>
  <c r="E174" i="2"/>
  <c r="D174" i="2"/>
  <c r="E173" i="2"/>
  <c r="D173" i="2"/>
  <c r="E172" i="2"/>
  <c r="D172" i="2"/>
  <c r="E171" i="2"/>
  <c r="D171" i="2"/>
  <c r="E170" i="2"/>
  <c r="D170" i="2"/>
  <c r="E169" i="2"/>
  <c r="D169" i="2"/>
  <c r="E168" i="2"/>
  <c r="D168" i="2"/>
  <c r="E167" i="2"/>
  <c r="D167" i="2"/>
  <c r="E166" i="2"/>
  <c r="D166" i="2"/>
  <c r="E165" i="2"/>
  <c r="D165" i="2"/>
  <c r="E164" i="2"/>
  <c r="D164" i="2"/>
  <c r="E163" i="2"/>
  <c r="D163" i="2"/>
  <c r="E162" i="2"/>
  <c r="D162" i="2"/>
  <c r="E161" i="2"/>
  <c r="D161" i="2"/>
  <c r="E160" i="2"/>
  <c r="D160" i="2"/>
  <c r="E159" i="2"/>
  <c r="D159" i="2"/>
  <c r="E158" i="2"/>
  <c r="D158" i="2"/>
  <c r="E157" i="2"/>
  <c r="D157" i="2"/>
  <c r="E156" i="2"/>
  <c r="D156" i="2"/>
  <c r="E155" i="2"/>
  <c r="D155" i="2"/>
  <c r="E154" i="2"/>
  <c r="D154" i="2"/>
  <c r="E153" i="2"/>
  <c r="D153" i="2"/>
  <c r="D152" i="2"/>
  <c r="E151" i="2"/>
  <c r="D151" i="2"/>
  <c r="E150" i="2"/>
  <c r="D150" i="2"/>
  <c r="E149" i="2"/>
  <c r="D149" i="2"/>
  <c r="E148" i="2"/>
  <c r="D148" i="2"/>
  <c r="E147" i="2"/>
  <c r="D147" i="2"/>
  <c r="E146" i="2"/>
  <c r="D146" i="2"/>
  <c r="E145" i="2"/>
  <c r="D145" i="2"/>
  <c r="E144" i="2"/>
  <c r="D144" i="2"/>
  <c r="E143" i="2"/>
  <c r="D143" i="2"/>
  <c r="E142" i="2"/>
  <c r="D142" i="2"/>
  <c r="E141" i="2"/>
  <c r="D141" i="2"/>
  <c r="D140" i="2"/>
  <c r="E139" i="2"/>
  <c r="D139" i="2"/>
  <c r="E138" i="2"/>
  <c r="D138" i="2"/>
  <c r="E137" i="2"/>
  <c r="D137" i="2"/>
  <c r="E136" i="2"/>
  <c r="D136" i="2"/>
  <c r="E135" i="2"/>
  <c r="D135" i="2"/>
  <c r="E134" i="2"/>
  <c r="D134" i="2"/>
  <c r="E133" i="2"/>
  <c r="D133" i="2"/>
  <c r="E132" i="2"/>
  <c r="D132" i="2"/>
  <c r="E131" i="2"/>
  <c r="D131" i="2"/>
  <c r="E130" i="2"/>
  <c r="D130" i="2"/>
  <c r="E129" i="2"/>
  <c r="D129" i="2"/>
  <c r="E128" i="2"/>
  <c r="D128" i="2"/>
  <c r="D127" i="2"/>
  <c r="E126" i="2"/>
  <c r="D126" i="2"/>
  <c r="E125" i="2"/>
  <c r="D125" i="2"/>
  <c r="E124" i="2"/>
  <c r="D124" i="2"/>
  <c r="E123" i="2"/>
  <c r="D123" i="2"/>
  <c r="E122" i="2"/>
  <c r="D122" i="2"/>
  <c r="E121" i="2"/>
  <c r="D121" i="2"/>
  <c r="E120" i="2"/>
  <c r="D120" i="2"/>
  <c r="E119" i="2"/>
  <c r="D119" i="2"/>
  <c r="E118" i="2"/>
  <c r="D118" i="2"/>
  <c r="E117" i="2"/>
  <c r="D117" i="2"/>
  <c r="E116" i="2"/>
  <c r="D116" i="2"/>
  <c r="E115" i="2"/>
  <c r="D115" i="2"/>
  <c r="E114" i="2"/>
  <c r="D114" i="2"/>
  <c r="E113" i="2"/>
  <c r="D113" i="2"/>
  <c r="E112" i="2"/>
  <c r="D112" i="2"/>
  <c r="E111" i="2"/>
  <c r="D111" i="2"/>
  <c r="E110" i="2"/>
  <c r="D110" i="2"/>
  <c r="E109" i="2"/>
  <c r="D109" i="2"/>
  <c r="E108" i="2"/>
  <c r="D108" i="2"/>
  <c r="E107" i="2"/>
  <c r="D107" i="2"/>
  <c r="E106" i="2"/>
  <c r="D106" i="2"/>
  <c r="E105" i="2"/>
  <c r="D105" i="2"/>
  <c r="E104" i="2"/>
  <c r="D104" i="2"/>
  <c r="E103" i="2"/>
  <c r="D103" i="2"/>
  <c r="E102" i="2"/>
  <c r="D102" i="2"/>
  <c r="E101" i="2"/>
  <c r="D101" i="2"/>
  <c r="D100" i="2"/>
  <c r="E99" i="2"/>
  <c r="D99" i="2"/>
  <c r="E98" i="2"/>
  <c r="D98" i="2"/>
  <c r="E97" i="2"/>
  <c r="D97" i="2"/>
  <c r="E96" i="2"/>
  <c r="D96" i="2"/>
  <c r="E95" i="2"/>
  <c r="D95" i="2"/>
  <c r="E94" i="2"/>
  <c r="D94" i="2"/>
  <c r="E93" i="2"/>
  <c r="D93" i="2"/>
  <c r="E92" i="2"/>
  <c r="D92" i="2"/>
  <c r="E91" i="2"/>
  <c r="D91" i="2"/>
  <c r="E90" i="2"/>
  <c r="D90" i="2"/>
  <c r="E89" i="2"/>
  <c r="D89" i="2"/>
  <c r="E88" i="2"/>
  <c r="D88" i="2"/>
  <c r="E87" i="2"/>
  <c r="D87" i="2"/>
  <c r="E86" i="2"/>
  <c r="D86" i="2"/>
  <c r="E85" i="2"/>
  <c r="D85" i="2"/>
  <c r="E84" i="2"/>
  <c r="D84" i="2"/>
  <c r="E83" i="2"/>
  <c r="D83" i="2"/>
  <c r="E82" i="2"/>
  <c r="D82" i="2"/>
  <c r="E81" i="2"/>
  <c r="D81" i="2"/>
  <c r="E80" i="2"/>
  <c r="D80" i="2"/>
  <c r="E79" i="2"/>
  <c r="D79" i="2"/>
  <c r="D78" i="2"/>
  <c r="E77" i="2"/>
  <c r="D77" i="2"/>
  <c r="E76" i="2"/>
  <c r="D76" i="2"/>
  <c r="E75" i="2"/>
  <c r="D75" i="2"/>
  <c r="E74" i="2"/>
  <c r="D74" i="2"/>
  <c r="E73" i="2"/>
  <c r="D73" i="2"/>
  <c r="E72" i="2"/>
  <c r="D72" i="2"/>
  <c r="E71" i="2"/>
  <c r="D71" i="2"/>
  <c r="E70" i="2"/>
  <c r="D70" i="2"/>
  <c r="E69" i="2"/>
  <c r="D69" i="2"/>
  <c r="E68" i="2"/>
  <c r="D68" i="2"/>
  <c r="E67" i="2"/>
  <c r="D67" i="2"/>
  <c r="E66" i="2"/>
  <c r="D66" i="2"/>
  <c r="E65" i="2"/>
  <c r="D65" i="2"/>
  <c r="E64" i="2"/>
  <c r="D64" i="2"/>
  <c r="E63" i="2"/>
  <c r="D63" i="2"/>
  <c r="E62" i="2"/>
  <c r="D62" i="2"/>
  <c r="E61" i="2"/>
  <c r="D61" i="2"/>
  <c r="E60" i="2"/>
  <c r="D60" i="2"/>
  <c r="E59" i="2"/>
  <c r="D59" i="2"/>
  <c r="D58" i="2"/>
  <c r="E57" i="2"/>
  <c r="D57" i="2"/>
  <c r="E56" i="2"/>
  <c r="D56" i="2"/>
  <c r="E55" i="2"/>
  <c r="D55" i="2"/>
  <c r="E54" i="2"/>
  <c r="D54" i="2"/>
  <c r="E53" i="2"/>
  <c r="D53" i="2"/>
  <c r="E52" i="2"/>
  <c r="D52" i="2"/>
  <c r="E51" i="2"/>
  <c r="D51" i="2"/>
  <c r="E50" i="2"/>
  <c r="D50" i="2"/>
  <c r="E49" i="2"/>
  <c r="D49" i="2"/>
  <c r="E48" i="2"/>
  <c r="D48" i="2"/>
  <c r="E47" i="2"/>
  <c r="D47" i="2"/>
  <c r="E46" i="2"/>
  <c r="D46" i="2"/>
  <c r="E45" i="2"/>
  <c r="D45" i="2"/>
  <c r="E44" i="2"/>
  <c r="D44" i="2"/>
  <c r="D43" i="2"/>
  <c r="E42" i="2"/>
  <c r="D42" i="2"/>
  <c r="E41" i="2"/>
  <c r="D41" i="2"/>
  <c r="E40" i="2"/>
  <c r="D40" i="2"/>
  <c r="E39" i="2"/>
  <c r="D39" i="2"/>
  <c r="E38" i="2"/>
  <c r="D38" i="2"/>
  <c r="E37" i="2"/>
  <c r="D37" i="2"/>
  <c r="E36" i="2"/>
  <c r="D36" i="2"/>
  <c r="E35" i="2"/>
  <c r="D35" i="2"/>
  <c r="E34" i="2"/>
  <c r="D34" i="2"/>
  <c r="E33" i="2"/>
  <c r="D33" i="2"/>
  <c r="E32" i="2"/>
  <c r="D32" i="2"/>
  <c r="E31" i="2"/>
  <c r="D31" i="2"/>
  <c r="D30" i="2"/>
  <c r="E29" i="2"/>
  <c r="D29" i="2"/>
  <c r="E28" i="2"/>
  <c r="D28" i="2"/>
  <c r="E27" i="2"/>
  <c r="D27" i="2"/>
  <c r="E26" i="2"/>
  <c r="D26" i="2"/>
  <c r="E25" i="2"/>
  <c r="D25" i="2"/>
  <c r="E24" i="2"/>
  <c r="D24" i="2"/>
  <c r="E23" i="2"/>
  <c r="D23" i="2"/>
  <c r="E22" i="2"/>
  <c r="D22" i="2"/>
  <c r="D21" i="2"/>
  <c r="E20" i="2"/>
  <c r="D20" i="2"/>
  <c r="E19" i="2"/>
  <c r="D19" i="2"/>
  <c r="E18" i="2"/>
  <c r="D18" i="2"/>
  <c r="E17" i="2"/>
  <c r="D17" i="2"/>
  <c r="E16" i="2"/>
  <c r="D16" i="2"/>
  <c r="E15" i="2"/>
  <c r="D15" i="2"/>
  <c r="E14" i="2"/>
  <c r="D14" i="2"/>
  <c r="D13" i="2"/>
  <c r="E12" i="2"/>
  <c r="D12" i="2"/>
  <c r="E11" i="2"/>
  <c r="D11" i="2"/>
  <c r="E10" i="2"/>
  <c r="D10" i="2"/>
  <c r="E9" i="2"/>
  <c r="D9" i="2"/>
  <c r="D6" i="2"/>
  <c r="F20" i="1"/>
</calcChain>
</file>

<file path=xl/sharedStrings.xml><?xml version="1.0" encoding="utf-8"?>
<sst xmlns="http://schemas.openxmlformats.org/spreadsheetml/2006/main" count="9915" uniqueCount="716">
  <si>
    <t>Public First Poll for Google UK</t>
  </si>
  <si>
    <t>Fieldwork:</t>
  </si>
  <si>
    <t>9th Mar - 17th Mar 2023</t>
  </si>
  <si>
    <t xml:space="preserve">Interview Method: </t>
  </si>
  <si>
    <t>Online Survey</t>
  </si>
  <si>
    <t>Population represented:</t>
  </si>
  <si>
    <t>UK Adults</t>
  </si>
  <si>
    <t>Sample size:</t>
  </si>
  <si>
    <t>Methodology:</t>
  </si>
  <si>
    <t>All results are weighted using Iterative Proportional Fitting, or 'Raking'. The results are  weighted by interlocking age &amp; gender, region and social grade to Nationally Representative Proportions</t>
  </si>
  <si>
    <t>Public First is a member of the BPC and abides by its rules. For more information please contact the Public First polling team:</t>
  </si>
  <si>
    <t>Table of Contents</t>
  </si>
  <si>
    <t>Individual Tables</t>
  </si>
  <si>
    <t>Full Result Row</t>
  </si>
  <si>
    <t>Question Base</t>
  </si>
  <si>
    <t/>
  </si>
  <si>
    <t>Total</t>
  </si>
  <si>
    <t>Male</t>
  </si>
  <si>
    <t>Female</t>
  </si>
  <si>
    <t>Unweighted</t>
  </si>
  <si>
    <t>Weighted</t>
  </si>
  <si>
    <t>18-24</t>
  </si>
  <si>
    <t>25-34</t>
  </si>
  <si>
    <t>35-44</t>
  </si>
  <si>
    <t>45-54</t>
  </si>
  <si>
    <t>55-64</t>
  </si>
  <si>
    <t>65+</t>
  </si>
  <si>
    <t>London</t>
  </si>
  <si>
    <t>South East</t>
  </si>
  <si>
    <t>South West</t>
  </si>
  <si>
    <t>East of England</t>
  </si>
  <si>
    <t>East Midlands</t>
  </si>
  <si>
    <t>West Midlands</t>
  </si>
  <si>
    <t>Yorkshire and the Humber</t>
  </si>
  <si>
    <t>North East</t>
  </si>
  <si>
    <t>North West</t>
  </si>
  <si>
    <t>Scotland</t>
  </si>
  <si>
    <t>Wales</t>
  </si>
  <si>
    <t>Northern Ireland</t>
  </si>
  <si>
    <t>AB</t>
  </si>
  <si>
    <t>C1</t>
  </si>
  <si>
    <t>C2</t>
  </si>
  <si>
    <t>DE</t>
  </si>
  <si>
    <t>Yes</t>
  </si>
  <si>
    <t>Gender</t>
  </si>
  <si>
    <t>Age</t>
  </si>
  <si>
    <t>Region</t>
  </si>
  <si>
    <t>Social Grade</t>
  </si>
  <si>
    <t>Disabled</t>
  </si>
  <si>
    <t>Reducing spending on restaurants, cafes or bars</t>
  </si>
  <si>
    <t>Reduced your normal amount of heating for your home</t>
  </si>
  <si>
    <t>Switched to cheaper brands</t>
  </si>
  <si>
    <t>Cut back on regular food spending</t>
  </si>
  <si>
    <t>Cut back on spending on Christmas</t>
  </si>
  <si>
    <t>Cancelled some monthly subscriptions</t>
  </si>
  <si>
    <t>Worked extra hours, or found another secondary source of income</t>
  </si>
  <si>
    <t>Sold some of your belongings</t>
  </si>
  <si>
    <t>Switched to cheaper subscriptions</t>
  </si>
  <si>
    <t>Cancelled a holiday</t>
  </si>
  <si>
    <t>Gone without food</t>
  </si>
  <si>
    <t>None of the above</t>
  </si>
  <si>
    <t>Has your family had to take any of the following actions in response to the rise in cost of living?Please select all that apply</t>
  </si>
  <si>
    <t>BASE: All Respondents</t>
  </si>
  <si>
    <t>Fieldwork:  9th Mar - 17th Mar 2023</t>
  </si>
  <si>
    <t>Data weighted by interlocking age &amp; gender, region and social grade to Nationally Representative Proportions</t>
  </si>
  <si>
    <t>Working entirely remotely e.g. working from home</t>
  </si>
  <si>
    <t>Working entirely in an external place of work e.g. office, shop, factory</t>
  </si>
  <si>
    <t>Working both remotely and in an external place of working (‘hybrid working’)</t>
  </si>
  <si>
    <t>Other (Please Specify)</t>
  </si>
  <si>
    <t xml:space="preserve"> Which of the following best describes your current pattern of working?</t>
  </si>
  <si>
    <t>BASE: Question displayed when the  Question "Which of the following best describes your current working status?" is one of the following answers ("Working full time - working 30 hours per week or more","Working part time - working between 8 and 29 hours per week")</t>
  </si>
  <si>
    <t>Yes, I have worked remotely in the past</t>
  </si>
  <si>
    <t>No, I have never worked remotely</t>
  </si>
  <si>
    <t>Don’t Know</t>
  </si>
  <si>
    <t xml:space="preserve"> Have you ever worked remotely e.g. working from home?</t>
  </si>
  <si>
    <t>BASE: Question displayed when the  Question "Which of the following best describes your current pattern of working?" is one of the following answers ("Working entirely in an external place of work e.g. office, shop, factory")</t>
  </si>
  <si>
    <t>Saved time from commuting</t>
  </si>
  <si>
    <t>Saved money on commuting</t>
  </si>
  <si>
    <t>Better work-life balance</t>
  </si>
  <si>
    <t>Less stressful</t>
  </si>
  <si>
    <t>More comfortable working environment</t>
  </si>
  <si>
    <t>Easier to focus</t>
  </si>
  <si>
    <t>Saved money on living expenses e.g. rent, mortgage</t>
  </si>
  <si>
    <t>Which of the following benefits, if any, have you personally experienced when remote working?Please select all that apply</t>
  </si>
  <si>
    <t>BASE: Question displayed when the  Question "Which of the following best describes your current pattern of working?" is one of the following answers ("Working entirely remotely e.g. working from home","Working both remotely and in an external place of working (â€˜hybrid workingâ€™)") OR #22 Question "Have you ever worked remotely e.g. working from home?" is one of the following answers ("Yes, I have worked remotely in the past")</t>
  </si>
  <si>
    <t xml:space="preserve"> Working in current job</t>
  </si>
  <si>
    <t xml:space="preserve"> Working current amount of hours</t>
  </si>
  <si>
    <t>Would make much more difficult</t>
  </si>
  <si>
    <t>Would make somewhat more difficult</t>
  </si>
  <si>
    <t>Would have no effect either way</t>
  </si>
  <si>
    <t>Would make somewhat easier</t>
  </si>
  <si>
    <t>Would make much easier</t>
  </si>
  <si>
    <t>Don’t know</t>
  </si>
  <si>
    <t>Grid Summary: If you weren’t able to work remotely, how would that affect the following?</t>
  </si>
  <si>
    <t>BASE: Question displayed when the  Question "Which of the following best describes your current pattern of working?" is one of the following answers ("Working entirely remotely e.g. working from home","Working both remotely and in an external place of working (â€˜hybrid workingâ€™)")</t>
  </si>
  <si>
    <t>If you weren’t able to work remotely, how would that affect the following?: Working in current job</t>
  </si>
  <si>
    <t>If you weren’t able to work remotely, how would that affect the following?: Working current amount of hours</t>
  </si>
  <si>
    <t>Through word of mouth</t>
  </si>
  <si>
    <t>Approached the company directly</t>
  </si>
  <si>
    <t>Someone at the company approached me</t>
  </si>
  <si>
    <t>Through a Job Centre</t>
  </si>
  <si>
    <t>Through a third-party recruiter</t>
  </si>
  <si>
    <t>Saw an advert or job post online</t>
  </si>
  <si>
    <t>Saw an advert or job post offline</t>
  </si>
  <si>
    <t>Other (please specify)</t>
  </si>
  <si>
    <t xml:space="preserve"> How did you find your current job?</t>
  </si>
  <si>
    <t>Using a search engine</t>
  </si>
  <si>
    <t>Through a dedicated jobs website</t>
  </si>
  <si>
    <t>Through an advert on social media</t>
  </si>
  <si>
    <t>Through an advert on another website</t>
  </si>
  <si>
    <t xml:space="preserve"> You said you found your current job through an online advert or job post. How did you first find that advert?</t>
  </si>
  <si>
    <t>BASE: Question displayed when the  Question "How did you find your current job?" is one of the following answers ("Saw an advert or job post online")</t>
  </si>
  <si>
    <t>Dedicated training for new skills</t>
  </si>
  <si>
    <t>Dedicated time for employers to teach themselves new skills</t>
  </si>
  <si>
    <t>Financial support for external training</t>
  </si>
  <si>
    <t>As far as you know, does your employer provide any of the following?Please select all that apply</t>
  </si>
  <si>
    <t>Retired before the pandemic</t>
  </si>
  <si>
    <t>Have a long term medical condition</t>
  </si>
  <si>
    <t>Currently focusing on education or study</t>
  </si>
  <si>
    <t>Have not been able to find the right / any job</t>
  </si>
  <si>
    <t>Have other caring responsibilities (eg for children or other family members)</t>
  </si>
  <si>
    <t>Have enough income not to need to work</t>
  </si>
  <si>
    <t>Retired during the pandemic</t>
  </si>
  <si>
    <t>Retired after the pandemic</t>
  </si>
  <si>
    <t>Are looking after young children under 4 years old</t>
  </si>
  <si>
    <t>Suffering from long Covid</t>
  </si>
  <si>
    <t>Earlier you said that you were not currently working. Which of the following, if any, are the reasons behind this?Please select all that apply</t>
  </si>
  <si>
    <t>BASE: Question displayed when the  Question "Which of the following best describes your current working status?" is one of the following answers ("Not working/temporarily unemployed/sick but seeking work","Not working and not seeking work","Student","Retired on a state pension only","Retired with a private pension","Homemaker/Househusband/Housewife etc.")</t>
  </si>
  <si>
    <t>Very likely</t>
  </si>
  <si>
    <t>Somewhat likely</t>
  </si>
  <si>
    <t>Neither likely or unlikely</t>
  </si>
  <si>
    <t>Somewhat unlikely</t>
  </si>
  <si>
    <t>Very unlikely</t>
  </si>
  <si>
    <t>Total Likely:</t>
  </si>
  <si>
    <t>Total Unlikely:</t>
  </si>
  <si>
    <t>Net:</t>
  </si>
  <si>
    <t xml:space="preserve"> How likely do you think it is that you will start working again in the next five years?</t>
  </si>
  <si>
    <t xml:space="preserve"> Lack of technical or digital skills</t>
  </si>
  <si>
    <t xml:space="preserve"> Have a disability that makes it difficult to use a normal computer</t>
  </si>
  <si>
    <t xml:space="preserve"> Don’t have the energy or health to travel to work</t>
  </si>
  <si>
    <t xml:space="preserve"> Don’t have the energy or health to work full time</t>
  </si>
  <si>
    <t xml:space="preserve"> Are looking after young children under 4 years old</t>
  </si>
  <si>
    <t xml:space="preserve"> Have other caring responsibilities (eg for children or other family members)</t>
  </si>
  <si>
    <t>This is a barrier to me finding work</t>
  </si>
  <si>
    <t>This is not a barrier to me finding work</t>
  </si>
  <si>
    <t>Grid Summary: Which of the following would you say are significant barriers to you finding work?</t>
  </si>
  <si>
    <t>BASE: Question displayed when the  Question "Which of the following best describes your current working status?" is one of the following answers ("Not working/temporarily unemployed/sick but seeking work","Not working and not seeking work","Retired on a state pension only","Retired with a private pension","Homemaker/Househusband/Housewife etc.")</t>
  </si>
  <si>
    <t>Which of the following would you say are significant barriers to you finding work?: Lack of technical or digital skills</t>
  </si>
  <si>
    <t>Which of the following would you say are significant barriers to you finding work?: Have a disability that makes it difficult to use a normal computer</t>
  </si>
  <si>
    <t>Which of the following would you say are significant barriers to you finding work?: Don’t have the energy or health to travel to work</t>
  </si>
  <si>
    <t>Which of the following would you say are significant barriers to you finding work?: Don’t have the energy or health to work full time</t>
  </si>
  <si>
    <t>Which of the following would you say are significant barriers to you finding work?: Are looking after young children under 4 years old</t>
  </si>
  <si>
    <t>Which of the following would you say are significant barriers to you finding work?: Have other caring responsibilities (eg for children or other family members)</t>
  </si>
  <si>
    <t>Very fairly</t>
  </si>
  <si>
    <t>Somewhat fairly</t>
  </si>
  <si>
    <t>Neither fairly or unfairly</t>
  </si>
  <si>
    <t>Somewhat unfairly</t>
  </si>
  <si>
    <t>Very unfairly</t>
  </si>
  <si>
    <t xml:space="preserve"> How fairly or unfairly would you say that recruitment processes tend to treat people like you?</t>
  </si>
  <si>
    <t>Able to work fewer hours</t>
  </si>
  <si>
    <t>Able to work remotely</t>
  </si>
  <si>
    <t>Paid significantly more</t>
  </si>
  <si>
    <t>Offer of additional training to learn new skills</t>
  </si>
  <si>
    <t>Do more interesting work</t>
  </si>
  <si>
    <t>Which, if any, of the following features in a job do you think would make it more likely for you to be able to start working again?Please select all that apply</t>
  </si>
  <si>
    <t xml:space="preserve"> Read a nonfiction book</t>
  </si>
  <si>
    <t xml:space="preserve"> Read a fiction book</t>
  </si>
  <si>
    <t xml:space="preserve"> Visited a museum</t>
  </si>
  <si>
    <t xml:space="preserve"> Visited an art gallery</t>
  </si>
  <si>
    <t xml:space="preserve"> Watched a documentary</t>
  </si>
  <si>
    <t xml:space="preserve"> Signed up for a course</t>
  </si>
  <si>
    <t xml:space="preserve"> Researched a topic on the internet or via an app out of curiosity</t>
  </si>
  <si>
    <t>In the last day</t>
  </si>
  <si>
    <t>In the last week</t>
  </si>
  <si>
    <t>In the last month</t>
  </si>
  <si>
    <t>In the last year</t>
  </si>
  <si>
    <t>Over a year ago</t>
  </si>
  <si>
    <t>I have never done this</t>
  </si>
  <si>
    <t>Grid Summary: When was the most recent time you did any of the following?</t>
  </si>
  <si>
    <t>When was the most recent time you did any of the following?: Read a nonfiction book</t>
  </si>
  <si>
    <t>When was the most recent time you did any of the following?: Read a fiction book</t>
  </si>
  <si>
    <t>When was the most recent time you did any of the following?: Visited a museum</t>
  </si>
  <si>
    <t>When was the most recent time you did any of the following?: Visited an art gallery</t>
  </si>
  <si>
    <t>When was the most recent time you did any of the following?: Watched a documentary</t>
  </si>
  <si>
    <t>When was the most recent time you did any of the following?: Signed up for a course</t>
  </si>
  <si>
    <t>When was the most recent time you did any of the following?: Researched a topic on the internet or via an app out of curiosity</t>
  </si>
  <si>
    <t>I learn better through reading than watching a video</t>
  </si>
  <si>
    <t>I learn equally well through reading and watching a video</t>
  </si>
  <si>
    <t>I learn better through watching a video than reading</t>
  </si>
  <si>
    <t xml:space="preserve"> Which of the following comes closest to your experience?</t>
  </si>
  <si>
    <t>Very important</t>
  </si>
  <si>
    <t>Somewhat important</t>
  </si>
  <si>
    <t>Not very important</t>
  </si>
  <si>
    <t>Not at all important</t>
  </si>
  <si>
    <t>Total Important:</t>
  </si>
  <si>
    <t xml:space="preserve"> How important personally is it for you to learn new things?</t>
  </si>
  <si>
    <t>Under 1 hour</t>
  </si>
  <si>
    <t>1-2 hours</t>
  </si>
  <si>
    <t>2-4 hours</t>
  </si>
  <si>
    <t>4-8 hours</t>
  </si>
  <si>
    <t>Over 8 hours</t>
  </si>
  <si>
    <t>N/A I do not do this</t>
  </si>
  <si>
    <t xml:space="preserve"> In total, how much time would you say you spend in an average week learning about a new topic or skill?</t>
  </si>
  <si>
    <t>Google Search</t>
  </si>
  <si>
    <t>YouTube</t>
  </si>
  <si>
    <t>Gmail</t>
  </si>
  <si>
    <t>Google Chrome</t>
  </si>
  <si>
    <t>Google Maps / Waze</t>
  </si>
  <si>
    <t>An Android smartphone</t>
  </si>
  <si>
    <t>Google Play / app store</t>
  </si>
  <si>
    <t>Google Drive</t>
  </si>
  <si>
    <t>Google Translate</t>
  </si>
  <si>
    <t>Google News</t>
  </si>
  <si>
    <t>Google Pay</t>
  </si>
  <si>
    <t>Google Workplace (Google Docs / Google Sheets / Google Slides)</t>
  </si>
  <si>
    <t>FitBit</t>
  </si>
  <si>
    <t>Google Assistant</t>
  </si>
  <si>
    <t>Google Shopping</t>
  </si>
  <si>
    <t>Don't know</t>
  </si>
  <si>
    <t>Which, if any, of the following Google products have you used in the last month?</t>
  </si>
  <si>
    <t>Almost always (90% or more of the time)</t>
  </si>
  <si>
    <t>Majority of the time (50-90% of the time)</t>
  </si>
  <si>
    <t>Minority of the time (10-50% of the time)</t>
  </si>
  <si>
    <t>Almost never (under 10% of the time)</t>
  </si>
  <si>
    <t xml:space="preserve"> In general, how often would you say that Google Search helps you find the information that you were looking for? </t>
  </si>
  <si>
    <t>BASE: Question displayed when the  Question "Which, if any, of the following Google products have you used in the last month?" is one of the following answers ("Google Search")</t>
  </si>
  <si>
    <t xml:space="preserve"> Find a local shop or business</t>
  </si>
  <si>
    <t xml:space="preserve"> Find out about the news</t>
  </si>
  <si>
    <t xml:space="preserve"> Find a specific website</t>
  </si>
  <si>
    <t xml:space="preserve"> Look up information to help with my work</t>
  </si>
  <si>
    <t xml:space="preserve"> Compare options for buying a product or service</t>
  </si>
  <si>
    <t xml:space="preserve"> Find special deals or coupons</t>
  </si>
  <si>
    <t xml:space="preserve"> Find cost or energy saving tips</t>
  </si>
  <si>
    <t xml:space="preserve"> Find free entertainment options</t>
  </si>
  <si>
    <t xml:space="preserve"> Learn better budgeting skills</t>
  </si>
  <si>
    <t xml:space="preserve"> Learn how to do something yourself, rather than hire someone else</t>
  </si>
  <si>
    <t xml:space="preserve"> Learn how to cook a meal</t>
  </si>
  <si>
    <t xml:space="preserve"> Get personal or relationship advice</t>
  </si>
  <si>
    <t xml:space="preserve"> Double check whether something you have heard is true</t>
  </si>
  <si>
    <t xml:space="preserve"> Look for a new job</t>
  </si>
  <si>
    <t>Have done this</t>
  </si>
  <si>
    <t>Have not done this</t>
  </si>
  <si>
    <t>Grid Summary: In the last year, have you used Google Search to do any of the following?</t>
  </si>
  <si>
    <t>In the last year, have you used Google Search to do any of the following?: Find a local shop or business</t>
  </si>
  <si>
    <t>In the last year, have you used Google Search to do any of the following?: Find out about the news</t>
  </si>
  <si>
    <t>In the last year, have you used Google Search to do any of the following?: Find a specific website</t>
  </si>
  <si>
    <t>In the last year, have you used Google Search to do any of the following?: Look up information to help with my work</t>
  </si>
  <si>
    <t>In the last year, have you used Google Search to do any of the following?: Compare options for buying a product or service</t>
  </si>
  <si>
    <t>In the last year, have you used Google Search to do any of the following?: Find special deals or coupons</t>
  </si>
  <si>
    <t>In the last year, have you used Google Search to do any of the following?: Find cost or energy saving tips</t>
  </si>
  <si>
    <t>In the last year, have you used Google Search to do any of the following?: Find free entertainment options</t>
  </si>
  <si>
    <t>In the last year, have you used Google Search to do any of the following?: Learn better budgeting skills</t>
  </si>
  <si>
    <t>In the last year, have you used Google Search to do any of the following?: Learn how to do something yourself, rather than hire someone else</t>
  </si>
  <si>
    <t>In the last year, have you used Google Search to do any of the following?: Learn how to cook a meal</t>
  </si>
  <si>
    <t>In the last year, have you used Google Search to do any of the following?: Get personal or relationship advice</t>
  </si>
  <si>
    <t>In the last year, have you used Google Search to do any of the following?: Double check whether something you have heard is true</t>
  </si>
  <si>
    <t>In the last year, have you used Google Search to do any of the following?: Look for a new job</t>
  </si>
  <si>
    <t xml:space="preserve"> A new skill in your personal life</t>
  </si>
  <si>
    <t xml:space="preserve"> A technical or digital skill for your job</t>
  </si>
  <si>
    <t xml:space="preserve"> Soft skills for your job (eg time management, communication skills etc)</t>
  </si>
  <si>
    <t xml:space="preserve"> Look up subject knowledge for your job</t>
  </si>
  <si>
    <t xml:space="preserve"> A skill that will help you get a new job</t>
  </si>
  <si>
    <t xml:space="preserve"> How to apply for a new job</t>
  </si>
  <si>
    <t xml:space="preserve"> A personal hobby</t>
  </si>
  <si>
    <t xml:space="preserve"> History</t>
  </si>
  <si>
    <t xml:space="preserve"> Science</t>
  </si>
  <si>
    <t xml:space="preserve"> Politics</t>
  </si>
  <si>
    <t xml:space="preserve"> How to use a piece of software or app</t>
  </si>
  <si>
    <t xml:space="preserve"> The news in your local area</t>
  </si>
  <si>
    <t xml:space="preserve"> International news</t>
  </si>
  <si>
    <t xml:space="preserve"> Budgeting skills</t>
  </si>
  <si>
    <t xml:space="preserve"> A medical issue</t>
  </si>
  <si>
    <t xml:space="preserve"> Living healthier</t>
  </si>
  <si>
    <t xml:space="preserve"> How to reduce your energy bill</t>
  </si>
  <si>
    <t xml:space="preserve"> How to reduce your impact on the climate</t>
  </si>
  <si>
    <t>Have used Google Search to learn about this</t>
  </si>
  <si>
    <t>Have not used Google Search to learn about this</t>
  </si>
  <si>
    <t>Grid Summary: In the last three months, have you used Google Search to learn about any of the following?</t>
  </si>
  <si>
    <t>In the last three months, have you used Google Search to learn about any of the following?: A new skill in your personal life</t>
  </si>
  <si>
    <t>In the last three months, have you used Google Search to learn about any of the following?: A technical or digital skill for your job</t>
  </si>
  <si>
    <t>In the last three months, have you used Google Search to learn about any of the following?: Soft skills for your job (eg time management, communication skills etc)</t>
  </si>
  <si>
    <t>In the last three months, have you used Google Search to learn about any of the following?: Look up subject knowledge for your job</t>
  </si>
  <si>
    <t>In the last three months, have you used Google Search to learn about any of the following?: A skill that will help you get a new job</t>
  </si>
  <si>
    <t>In the last three months, have you used Google Search to learn about any of the following?: How to apply for a new job</t>
  </si>
  <si>
    <t>In the last three months, have you used Google Search to learn about any of the following?: A personal hobby</t>
  </si>
  <si>
    <t>In the last three months, have you used Google Search to learn about any of the following?: History</t>
  </si>
  <si>
    <t>In the last three months, have you used Google Search to learn about any of the following?: Science</t>
  </si>
  <si>
    <t>In the last three months, have you used Google Search to learn about any of the following?: Politics</t>
  </si>
  <si>
    <t>In the last three months, have you used Google Search to learn about any of the following?: How to use a piece of software or app</t>
  </si>
  <si>
    <t>In the last three months, have you used Google Search to learn about any of the following?: The news in your local area</t>
  </si>
  <si>
    <t>In the last three months, have you used Google Search to learn about any of the following?: International news</t>
  </si>
  <si>
    <t>In the last three months, have you used Google Search to learn about any of the following?: Budgeting skills</t>
  </si>
  <si>
    <t>In the last three months, have you used Google Search to learn about any of the following?: A medical issue</t>
  </si>
  <si>
    <t>In the last three months, have you used Google Search to learn about any of the following?: Living healthier</t>
  </si>
  <si>
    <t>In the last three months, have you used Google Search to learn about any of the following?: How to reduce your energy bill</t>
  </si>
  <si>
    <t>In the last three months, have you used Google Search to learn about any of the following?: How to reduce your impact on the climate</t>
  </si>
  <si>
    <t>I use Google Search primarily in my personal time</t>
  </si>
  <si>
    <t>I use Google Search primarily for work or schooling</t>
  </si>
  <si>
    <t>I use Google Search about equally in my personal time and for work or schooling</t>
  </si>
  <si>
    <t xml:space="preserve"> Which of the following comes closest to your view?</t>
  </si>
  <si>
    <t xml:space="preserve"> Learn a new skill in your personal life</t>
  </si>
  <si>
    <t xml:space="preserve"> Learn a technical or digital skill for your job</t>
  </si>
  <si>
    <t xml:space="preserve"> Learn something new or enhance your knowledge on a topic</t>
  </si>
  <si>
    <t xml:space="preserve"> Replace a video streaming service you used to pay for</t>
  </si>
  <si>
    <t xml:space="preserve"> Learn budgeting skills</t>
  </si>
  <si>
    <t xml:space="preserve"> Get help with CV and job applications</t>
  </si>
  <si>
    <t xml:space="preserve"> Get help with DIY tasks</t>
  </si>
  <si>
    <t xml:space="preserve"> Get help with cooking</t>
  </si>
  <si>
    <t xml:space="preserve"> Get help with make-up</t>
  </si>
  <si>
    <t xml:space="preserve"> Find commentary on the news or political events</t>
  </si>
  <si>
    <t xml:space="preserve"> Look for entertainment</t>
  </si>
  <si>
    <t xml:space="preserve"> Learn about fitness</t>
  </si>
  <si>
    <t xml:space="preserve"> Learn about health and wellbeing issues</t>
  </si>
  <si>
    <t xml:space="preserve"> Watch a video game stream</t>
  </si>
  <si>
    <t xml:space="preserve"> Watch a music video</t>
  </si>
  <si>
    <t xml:space="preserve"> Watch short form content (YouTube Shorts)</t>
  </si>
  <si>
    <t>Grid Summary: In the last year, have you used YouTube to do any of the following?</t>
  </si>
  <si>
    <t>BASE: Question displayed when the  Question "Which, if any, of the following Google products have you used in the last month?" is one of the following answers ("YouTube")</t>
  </si>
  <si>
    <t>In the last year, have you used YouTube to do any of the following?: Learn a new skill in your personal life</t>
  </si>
  <si>
    <t>In the last year, have you used YouTube to do any of the following?: Learn a technical or digital skill for your job</t>
  </si>
  <si>
    <t>In the last year, have you used YouTube to do any of the following?: Learn something new or enhance your knowledge on a topic</t>
  </si>
  <si>
    <t>In the last year, have you used YouTube to do any of the following?: Replace a video streaming service you used to pay for</t>
  </si>
  <si>
    <t>In the last year, have you used YouTube to do any of the following?: Learn budgeting skills</t>
  </si>
  <si>
    <t>In the last year, have you used YouTube to do any of the following?: Get help with CV and job applications</t>
  </si>
  <si>
    <t>In the last year, have you used YouTube to do any of the following?: Get help with DIY tasks</t>
  </si>
  <si>
    <t>In the last year, have you used YouTube to do any of the following?: Get help with cooking</t>
  </si>
  <si>
    <t>In the last year, have you used YouTube to do any of the following?: Get help with make-up</t>
  </si>
  <si>
    <t>In the last year, have you used YouTube to do any of the following?: Find commentary on the news or political events</t>
  </si>
  <si>
    <t>In the last year, have you used YouTube to do any of the following?: Look for entertainment</t>
  </si>
  <si>
    <t>In the last year, have you used YouTube to do any of the following?: Learn about fitness</t>
  </si>
  <si>
    <t>In the last year, have you used YouTube to do any of the following?: Learn about health and wellbeing issues</t>
  </si>
  <si>
    <t>In the last year, have you used YouTube to do any of the following?: Watch a video game stream</t>
  </si>
  <si>
    <t>In the last year, have you used YouTube to do any of the following?: Watch a music video</t>
  </si>
  <si>
    <t>In the last year, have you used YouTube to do any of the following?: Watch short form content (YouTube Shorts)</t>
  </si>
  <si>
    <t>Get directions while travelling</t>
  </si>
  <si>
    <t>Find a nearby restaurant, bar or cafe</t>
  </si>
  <si>
    <t>Check the opening hours of a local business</t>
  </si>
  <si>
    <t>Find local businesses</t>
  </si>
  <si>
    <t>Avoid traffic congestion or public transport delays</t>
  </si>
  <si>
    <t>Try a new route to travel to a familiar location</t>
  </si>
  <si>
    <t>Allow you to take public transport rather than drive</t>
  </si>
  <si>
    <t>Check out reviews of a business or venue</t>
  </si>
  <si>
    <t>Allowing you to walk or cycle rather than drive</t>
  </si>
  <si>
    <t>Look for something new to try</t>
  </si>
  <si>
    <t>Find a more fuel-efficient route</t>
  </si>
  <si>
    <t>in the last month, have you used Google Maps to do the following?Please select all that apply.</t>
  </si>
  <si>
    <t>BASE: Question displayed when the  Question "Which, if any, of the following Google products have you used in the last month?" is one of the following answers ("Google Maps / Waze")</t>
  </si>
  <si>
    <t>Amazon</t>
  </si>
  <si>
    <t>Trustpilot</t>
  </si>
  <si>
    <t>Facebook</t>
  </si>
  <si>
    <t>N/A - I do not compare prices, product options or retailers online</t>
  </si>
  <si>
    <t>Instagram</t>
  </si>
  <si>
    <t>Online newspapers or magazines</t>
  </si>
  <si>
    <t>TikTok</t>
  </si>
  <si>
    <t>Twitter</t>
  </si>
  <si>
    <t>Which of the following sources of information do you find most helpful in comparing prices, product options or retailers online?Please select up to three</t>
  </si>
  <si>
    <t xml:space="preserve"> Many major internet services such as Google Search, Facebook or YouTube are currently available free of cost for everyone because they are funded by online advertising revenue. How important, if at all, do you think it is for major internet services to continue to be available free at the point of use?</t>
  </si>
  <si>
    <t>Easier to use</t>
  </si>
  <si>
    <t>Lower cost</t>
  </si>
  <si>
    <t>Easier access to the apps, information and online services I want</t>
  </si>
  <si>
    <t>Worked better with my other devices or applications</t>
  </si>
  <si>
    <t>Liked the camera</t>
  </si>
  <si>
    <t>More options for types of phone</t>
  </si>
  <si>
    <t>More customisable</t>
  </si>
  <si>
    <t>Was given to me</t>
  </si>
  <si>
    <t>Better accessibility options</t>
  </si>
  <si>
    <t>More secure</t>
  </si>
  <si>
    <t>More powerful</t>
  </si>
  <si>
    <t>More open than the alternatives</t>
  </si>
  <si>
    <t>Don't Know</t>
  </si>
  <si>
    <t>You said earlier that you primarily use an Android mobile phone. Which of the following, if any, were the most important reasons you chose an Android phone?Please select up to three</t>
  </si>
  <si>
    <t>BASE: Question displayed when the  Question "What type of mobile phone do you primarily use?" is one of the following answers ("Android")</t>
  </si>
  <si>
    <t>10 = very favourable</t>
  </si>
  <si>
    <t>9</t>
  </si>
  <si>
    <t>8</t>
  </si>
  <si>
    <t>7</t>
  </si>
  <si>
    <t>6</t>
  </si>
  <si>
    <t>5 = neutral</t>
  </si>
  <si>
    <t>4</t>
  </si>
  <si>
    <t>3</t>
  </si>
  <si>
    <t>2</t>
  </si>
  <si>
    <t>1 = very unfavourable</t>
  </si>
  <si>
    <t xml:space="preserve"> Overall, on a score from 1 to 10, how favourable or unfavourable an opinion would you say you had of Google Search as a service?Please answer on a scale of 1 to 10, where 1 is "very unfavourable" and 10 is "very favourable".</t>
  </si>
  <si>
    <t xml:space="preserve"> Fast</t>
  </si>
  <si>
    <t xml:space="preserve"> Comprehensive</t>
  </si>
  <si>
    <t xml:space="preserve"> Trustworthy</t>
  </si>
  <si>
    <t xml:space="preserve"> Accurate</t>
  </si>
  <si>
    <t xml:space="preserve"> Reliable</t>
  </si>
  <si>
    <t xml:space="preserve"> Relevant</t>
  </si>
  <si>
    <t xml:space="preserve"> Helpful</t>
  </si>
  <si>
    <t xml:space="preserve"> Easy to use</t>
  </si>
  <si>
    <t xml:space="preserve"> Confusing</t>
  </si>
  <si>
    <t xml:space="preserve"> Misleading</t>
  </si>
  <si>
    <t>5 = Very good description</t>
  </si>
  <si>
    <t>4 = Good description</t>
  </si>
  <si>
    <t>3 = Neither a good nor bad description</t>
  </si>
  <si>
    <t>2 = Bad description</t>
  </si>
  <si>
    <t>1 = Very bad description</t>
  </si>
  <si>
    <t>Grid Summary: When thinking about your experience with Google Search, are the following phrases good or bad descriptions of your experience?</t>
  </si>
  <si>
    <t>When thinking about your experience with Google Search, are the following phrases good or bad descriptions of your experience?: Fast</t>
  </si>
  <si>
    <t>When thinking about your experience with Google Search, are the following phrases good or bad descriptions of your experience?: Comprehensive</t>
  </si>
  <si>
    <t>When thinking about your experience with Google Search, are the following phrases good or bad descriptions of your experience?: Trustworthy</t>
  </si>
  <si>
    <t>When thinking about your experience with Google Search, are the following phrases good or bad descriptions of your experience?: Accurate</t>
  </si>
  <si>
    <t>When thinking about your experience with Google Search, are the following phrases good or bad descriptions of your experience?: Reliable</t>
  </si>
  <si>
    <t>When thinking about your experience with Google Search, are the following phrases good or bad descriptions of your experience?: Relevant</t>
  </si>
  <si>
    <t>When thinking about your experience with Google Search, are the following phrases good or bad descriptions of your experience?: Helpful</t>
  </si>
  <si>
    <t>When thinking about your experience with Google Search, are the following phrases good or bad descriptions of your experience?: Easy to use</t>
  </si>
  <si>
    <t>When thinking about your experience with Google Search, are the following phrases good or bad descriptions of your experience?: Confusing</t>
  </si>
  <si>
    <t>When thinking about your experience with Google Search, are the following phrases good or bad descriptions of your experience?: Misleading</t>
  </si>
  <si>
    <t>News headlines</t>
  </si>
  <si>
    <t>Looking for flights or hotels</t>
  </si>
  <si>
    <t>User reviews</t>
  </si>
  <si>
    <t>Autocomplete as you type</t>
  </si>
  <si>
    <t>Built in measurement unit or currency conversion</t>
  </si>
  <si>
    <t>The list of related searches</t>
  </si>
  <si>
    <t>Automatic translation of other languages</t>
  </si>
  <si>
    <t>Job search</t>
  </si>
  <si>
    <t>Built in calculator</t>
  </si>
  <si>
    <t>A fact check that appears beside a result</t>
  </si>
  <si>
    <t>Knowledge panels (eg panels that summarise key information about entities such as businesses, famous people, common health conditions etc)</t>
  </si>
  <si>
    <t>Searching using an image or your phone’s camera</t>
  </si>
  <si>
    <t>Searching using your voice</t>
  </si>
  <si>
    <t>Clicking to learn the context about a result through the ‘About this result’ panel</t>
  </si>
  <si>
    <t>Which, if any, of the following features of Google Search have you used in the last month?Please select all that apply.</t>
  </si>
  <si>
    <t>Very helpful</t>
  </si>
  <si>
    <t>Somewhat helpful</t>
  </si>
  <si>
    <t>Not that helpful</t>
  </si>
  <si>
    <t>Not at all helpful</t>
  </si>
  <si>
    <t xml:space="preserve"> And how helpful, if at all, do you find the following feature? Autocomplete as you type</t>
  </si>
  <si>
    <t>BASE: Question displayed when the  Question "Which, if any, of the following features of Google Search have you used in the last month?Please select all that apply." is one of the following answers ("Autocomplete as you type")</t>
  </si>
  <si>
    <t xml:space="preserve"> And how helpful, if at all, do you find the following feature? Built in calculator</t>
  </si>
  <si>
    <t>BASE: Question displayed when the  Question "Which, if any, of the following features of Google Search have you used in the last month?Please select all that apply." is one of the following answers ("Built in calculator")</t>
  </si>
  <si>
    <t xml:space="preserve"> And how helpful, if at all, do you find the following feature? Built in measurement unit or currency conversion</t>
  </si>
  <si>
    <t>BASE: Question displayed when the  Question "Which, if any, of the following features of Google Search have you used in the last month?Please select all that apply." is one of the following answers ("Built in measurement unit or currency conversion")</t>
  </si>
  <si>
    <t xml:space="preserve"> And how helpful, if at all, do you find the following feature? Automatic translation of other languages</t>
  </si>
  <si>
    <t>BASE: Question displayed when the  Question "Which, if any, of the following features of Google Search have you used in the last month?Please select all that apply." is one of the following answers ("Automatic translation of other languages")</t>
  </si>
  <si>
    <t xml:space="preserve"> And how helpful, if at all, do you find the following feature? User reviews</t>
  </si>
  <si>
    <t>BASE: Question displayed when the  Question "Which, if any, of the following features of Google Search have you used in the last month?Please select all that apply." is one of the following answers ("User reviews")</t>
  </si>
  <si>
    <t xml:space="preserve"> And how helpful, if at all, do you find the following feature? Searching using your voice</t>
  </si>
  <si>
    <t>BASE: Question displayed when the  Question "Which, if any, of the following features of Google Search have you used in the last month?Please select all that apply." is one of the following answers ("Searching using your voice")</t>
  </si>
  <si>
    <t xml:space="preserve"> And how helpful, if at all, do you find the following feature? Searching using an image or your phone’s camera</t>
  </si>
  <si>
    <t>BASE: Question displayed when the  Question "Which, if any, of the following features of Google Search have you used in the last month?Please select all that apply." is one of the following answers ("Searching using an image or your phoneâ€™s camera")</t>
  </si>
  <si>
    <t xml:space="preserve"> And how helpful, if at all, do you find the following feature? Job search</t>
  </si>
  <si>
    <t>BASE: Question displayed when the  Question "Which, if any, of the following features of Google Search have you used in the last month?Please select all that apply." is one of the following answers ("Job search")</t>
  </si>
  <si>
    <t xml:space="preserve"> And how helpful, if at all, do you find the following feature? Knowledge panels (eg panels that summarise key information about entities such as businesses, famous people, common health conditions etc)</t>
  </si>
  <si>
    <t>BASE: Question displayed when the  Question "Which, if any, of the following features of Google Search have you used in the last month?Please select all that apply." is one of the following answers ("Knowledge panels (eg panels that summarise key information about entities such as businesses, famous people, common health conditions etc)")</t>
  </si>
  <si>
    <t xml:space="preserve"> And how helpful, if at all, do you find the following feature? News headlines</t>
  </si>
  <si>
    <t>BASE: Question displayed when the  Question "Which, if any, of the following features of Google Search have you used in the last month?Please select all that apply." is one of the following answers ("News headlines")</t>
  </si>
  <si>
    <t xml:space="preserve"> And how helpful, if at all, do you find the following feature? Looking for flights or hotels</t>
  </si>
  <si>
    <t>BASE: Question displayed when the  Question "Which, if any, of the following features of Google Search have you used in the last month?Please select all that apply." is one of the following answers ("Looking for flights or hotels")</t>
  </si>
  <si>
    <t xml:space="preserve"> And how helpful, if at all, do you find the following feature? Clicking to learn the context about a result through the ‘About this result’ panel</t>
  </si>
  <si>
    <t>BASE: Question displayed when the  Question "Which, if any, of the following features of Google Search have you used in the last month?Please select all that apply." is one of the following answers ("Clicking to learn the context about a result through the â€˜About this resultâ€™ panel")</t>
  </si>
  <si>
    <t xml:space="preserve"> And how helpful, if at all, do you find the following feature? A fact check that appears beside a result</t>
  </si>
  <si>
    <t>BASE: Question displayed when the  Question "Which, if any, of the following features of Google Search have you used in the last month?Please select all that apply." is one of the following answers ("A fact check that appears beside a result")</t>
  </si>
  <si>
    <t xml:space="preserve"> And how helpful, if at all, do you find the following feature? The list of related searches</t>
  </si>
  <si>
    <t>BASE: Question displayed when the  Question "Which, if any, of the following features of Google Search have you used in the last month?Please select all that apply." is one of the following answers ("The list of related searches")</t>
  </si>
  <si>
    <t xml:space="preserve"> When you search for a product or business on Google Search or Google Maps,  you will sometimes also be shown reviews from individual users and an overall star rating. In general, how helpful do you find these reviews and star ratings?</t>
  </si>
  <si>
    <t xml:space="preserve"> User reviews helps me avoid businesses with bad service</t>
  </si>
  <si>
    <t xml:space="preserve"> User reviews help me choose better products or businesses</t>
  </si>
  <si>
    <t xml:space="preserve"> The user reviews don’t give me any valuable information</t>
  </si>
  <si>
    <t>Strongly agree</t>
  </si>
  <si>
    <t>Somewhat agree</t>
  </si>
  <si>
    <t>Neither agree or disagree</t>
  </si>
  <si>
    <t>Somewhat disagree</t>
  </si>
  <si>
    <t>Strongly disagree</t>
  </si>
  <si>
    <t>Total Agree:</t>
  </si>
  <si>
    <t>Total Disagree:</t>
  </si>
  <si>
    <t>Grid Summary: Do you agree or disagree with the following?</t>
  </si>
  <si>
    <t>Do you agree or disagree with the following?: User reviews help me choose better products or businesses</t>
  </si>
  <si>
    <t>Do you agree or disagree with the following?: User reviews helps me avoid businesses with bad service</t>
  </si>
  <si>
    <t>Do you agree or disagree with the following?: The user reviews don’t give me any valuable information</t>
  </si>
  <si>
    <t>Much more likely</t>
  </si>
  <si>
    <t>Somewhat more likely</t>
  </si>
  <si>
    <t>Neither more likely or unlikely</t>
  </si>
  <si>
    <t>Somewhat less likely</t>
  </si>
  <si>
    <t>Much less likely</t>
  </si>
  <si>
    <t xml:space="preserve"> Suppose that you were trying to choose between two businesses that looked roughly as good as the other to you. How much more or less likely would you be to choose a business with an average 5 star rating on Google Search/Maps, rather than an average 3 star rating?</t>
  </si>
  <si>
    <t>Sell goods on an online marketplace through a website or app</t>
  </si>
  <si>
    <t>Find extra work (e.g. freelance work, odds jobs, contracts) through an app or online platform</t>
  </si>
  <si>
    <t>Run your own online small or side business</t>
  </si>
  <si>
    <t>Do you do any of the following as a way to earn additional income?Please select all that apply</t>
  </si>
  <si>
    <t>eBay</t>
  </si>
  <si>
    <t>Facebook Marketplace</t>
  </si>
  <si>
    <t>GumTree</t>
  </si>
  <si>
    <t>Just Eat</t>
  </si>
  <si>
    <t>Google Workspace (Google Docs, Google Sheets, Google Drive etc)</t>
  </si>
  <si>
    <t>Google Ads</t>
  </si>
  <si>
    <t>Fiverr</t>
  </si>
  <si>
    <t>Uber</t>
  </si>
  <si>
    <t>Deliveroo</t>
  </si>
  <si>
    <t>Upwork</t>
  </si>
  <si>
    <t>TaskRabbit</t>
  </si>
  <si>
    <t>You said that you earn additional income online. Which, if any, of the following tools have you used to help you earn money online?</t>
  </si>
  <si>
    <t>BASE: Question displayed when the  Question "Do you do any of the following as a way to earn additional income?Please select all that apply" is one of the following answers ("Sell goods on an online marketplace through a website or app","Find extra work (e.g. freelance work, odds jobs, contracts) through an app or online platform","Run your own online small or side business")</t>
  </si>
  <si>
    <t>Essential - could not have earned the income without them</t>
  </si>
  <si>
    <t>Neither important or unimportant</t>
  </si>
  <si>
    <t>Somewhat unimportant</t>
  </si>
  <si>
    <t xml:space="preserve"> You said that you use Google tools (such as Google Ads, YouTube or Google Workspace) to help you earn additional income online. How important were these tools in helping you earn additional income?</t>
  </si>
  <si>
    <t>BASE: Question displayed when the  Question "You said that you earn additional income online. Which, if any, of the following tools have you used to help you earn money online?" is one of the following answers ("Google Ads","YouTube","Google Workspace (Google Docs, Google Sheets, Google Drive etc)")</t>
  </si>
  <si>
    <t>Under £100</t>
  </si>
  <si>
    <t>£100 - £500</t>
  </si>
  <si>
    <t>£500 - £1,000</t>
  </si>
  <si>
    <t>£1,000 - £5,000</t>
  </si>
  <si>
    <t>£5,000 - £10,000</t>
  </si>
  <si>
    <t>£10,000 - £20,000</t>
  </si>
  <si>
    <t>Over £20,000</t>
  </si>
  <si>
    <t xml:space="preserve"> In the last year, how much additional income did you earn online?PLEASE DO NOT INCLUDE ANY INCOME YOU MADE FROM ANSWERING ONLINE SURVEYS</t>
  </si>
  <si>
    <t>Increasing size or contrast of text on your screen</t>
  </si>
  <si>
    <t>Voice control of your device</t>
  </si>
  <si>
    <t>Using your phone’s microphone and a pair of headphones to amplify sound</t>
  </si>
  <si>
    <t>Use of video conferencing as unable to travel</t>
  </si>
  <si>
    <t>Live captioning of video or voice</t>
  </si>
  <si>
    <t>Having your device read text out loud</t>
  </si>
  <si>
    <t>Live translation of video or voice</t>
  </si>
  <si>
    <t>Changing settings on your device for colour-blindness</t>
  </si>
  <si>
    <t>Have you ever used any of the following accessibility features in your personal life on your mobile phone, tablet or computer?Please select all that apply</t>
  </si>
  <si>
    <t>Have you ever used any of the following accessibility features in your work on your mobile phone, tablet or computer?Please select all that apply</t>
  </si>
  <si>
    <t>Help with homework</t>
  </si>
  <si>
    <t>Learn more about a hobby</t>
  </si>
  <si>
    <t>Learn more about history</t>
  </si>
  <si>
    <t>Learn more about science</t>
  </si>
  <si>
    <t>Learn more about maths</t>
  </si>
  <si>
    <t>Learn more about the news</t>
  </si>
  <si>
    <t>Learn more about another country or culture</t>
  </si>
  <si>
    <t>Learn more about the environment</t>
  </si>
  <si>
    <t>As far as you're aware, has your child or children used Google Search, Google Maps, YouTube or YouTube Kids to do any of the following in the last year?Please select all that apply</t>
  </si>
  <si>
    <t>BASE: Question displayed when the  Question "Do you have any children? If so, how old are they?" is one of the following answers ("Yes â€“ child/children aged 5-10 years old","Yes â€“ child/children aged 11-15 years old","Yes â€“ child/children aged 16-18 years old")</t>
  </si>
  <si>
    <t>No</t>
  </si>
  <si>
    <t xml:space="preserve"> Have your children used Google Classroom?</t>
  </si>
  <si>
    <t xml:space="preserve"> Convenient</t>
  </si>
  <si>
    <t xml:space="preserve"> Complicated</t>
  </si>
  <si>
    <t xml:space="preserve"> Helped with my child’s learning</t>
  </si>
  <si>
    <t>True in my experience</t>
  </si>
  <si>
    <t>Not true in my experience</t>
  </si>
  <si>
    <t>Grid Summary: In your experience, how did you and your children find using Google Classroom?</t>
  </si>
  <si>
    <t>BASE: Question displayed when the  Question "Have your children used Google Classroom?" is one of the following answers ("Yes")</t>
  </si>
  <si>
    <t>0</t>
  </si>
  <si>
    <t>*</t>
  </si>
  <si>
    <t>In your experience, how did you and your children find using Google Classroom?: Easy to use</t>
  </si>
  <si>
    <t>In your experience, how did you and your children find using Google Classroom?: Convenient</t>
  </si>
  <si>
    <t>In your experience, how did you and your children find using Google Classroom?: Complicated</t>
  </si>
  <si>
    <t>In your experience, how did you and your children find using Google Classroom?: Helped with my child’s learning</t>
  </si>
  <si>
    <t>Not sure what this is</t>
  </si>
  <si>
    <t xml:space="preserve"> Have you used Google’s Family Link app at all?</t>
  </si>
  <si>
    <t>Setting parental controls for content or apps they can see</t>
  </si>
  <si>
    <t>Setting screen time limits</t>
  </si>
  <si>
    <t>Keeping track of your child’s physical location</t>
  </si>
  <si>
    <t>Which, if any, of the following features of Family Link have you used?Please select any that apply</t>
  </si>
  <si>
    <t>BASE: Question displayed when the  Question "Have you used Googleâ€™s Family Link app at all?" is one of the following answers ("Yes")</t>
  </si>
  <si>
    <t>Google Scholar</t>
  </si>
  <si>
    <t>Google Workspace / Google Docs</t>
  </si>
  <si>
    <t>Google Maps / Google Earth / Google Street View</t>
  </si>
  <si>
    <t>Which, if any, of the following Google services did you use to help with studying at university?Please select all that apply</t>
  </si>
  <si>
    <t>BASE: Question displayed when the ) #17 Question "What is the highest level of education you have achieved?" is one of the following answers ("University Undergraduate Degree (BA/BSc)","University Postgraduate Degree (MA/MSc/MPhil)","Doctorate (PhD/DPHil)") AND #2 Question "How old are you?" is less than or equal to "25" ( OR #13 Question "Which of the following best describes your current working status?" is one of the following answers ("Student")</t>
  </si>
  <si>
    <t>Would have been impossible</t>
  </si>
  <si>
    <t>Significantly more difficult</t>
  </si>
  <si>
    <t>Somewhat more difficult</t>
  </si>
  <si>
    <t>Would not have made much difference</t>
  </si>
  <si>
    <t xml:space="preserve"> How hard would you find it / would you have found it to obtain your degree without using Google Search</t>
  </si>
  <si>
    <t>BASE: Question displayed when the  Question "Which, if any, of the following Google services did you use to help with studying at university?Please select all that apply" is one of the following answers ("Google Search")</t>
  </si>
  <si>
    <t xml:space="preserve"> How hard would you find it / would you have found it to obtain your degree without using Google Scholar</t>
  </si>
  <si>
    <t>BASE: Question displayed when the  Question "Which, if any, of the following Google services did you use to help with studying at university?Please select all that apply" is one of the following answers ("Google Scholar")</t>
  </si>
  <si>
    <t xml:space="preserve"> How hard would you find it / would you have found it to obtain your degree without using Youtube</t>
  </si>
  <si>
    <t>BASE: Question displayed when the  Question "Which, if any, of the following Google services did you use to help with studying at university?Please select all that apply" is one of the following answers ("YouTube")</t>
  </si>
  <si>
    <t xml:space="preserve"> How hard would you find it / would you have found it to obtain your degree without using Google Workspace / Google Docs?</t>
  </si>
  <si>
    <t>BASE: Question displayed when the  Question "Which, if any, of the following Google services did you use to help with studying at university?Please select all that apply" is one of the following answers ("Google Workspace / Google Docs")</t>
  </si>
  <si>
    <t xml:space="preserve"> Hacking of your personal data</t>
  </si>
  <si>
    <t xml:space="preserve"> Identity theft </t>
  </si>
  <si>
    <t xml:space="preserve"> Online scams or phishing attempts</t>
  </si>
  <si>
    <t xml:space="preserve"> Loss of money</t>
  </si>
  <si>
    <t>Very worried</t>
  </si>
  <si>
    <t>Somewhat worried</t>
  </si>
  <si>
    <t>Not very worried</t>
  </si>
  <si>
    <t>Not at all worried</t>
  </si>
  <si>
    <t>Grid Summary: How worried, if at all, are you about the following digital security threats? </t>
  </si>
  <si>
    <t>How worried, if at all, are you about the following digital security threats? : Hacking of your personal data</t>
  </si>
  <si>
    <t xml:space="preserve">How worried, if at all, are you about the following digital security threats? : Identity theft </t>
  </si>
  <si>
    <t>How worried, if at all, are you about the following digital security threats? : Online scams or phishing attempts</t>
  </si>
  <si>
    <t>How worried, if at all, are you about the following digital security threats? : Loss of money</t>
  </si>
  <si>
    <t>Very confident</t>
  </si>
  <si>
    <t>Somewhat confident</t>
  </si>
  <si>
    <t>Not very confident</t>
  </si>
  <si>
    <t>Not at all confident</t>
  </si>
  <si>
    <t>Total Confident:</t>
  </si>
  <si>
    <t xml:space="preserve"> How confident are you that you understand best practice in keeping your data secure?</t>
  </si>
  <si>
    <t>Using two-factor authentication wherever possible</t>
  </si>
  <si>
    <t>Keeping your apps up to date</t>
  </si>
  <si>
    <t>Using different passwords on each website or app</t>
  </si>
  <si>
    <t>Checking the security features of a device or service I use before I buy or download it</t>
  </si>
  <si>
    <t>Regularly checking which apps and devices have access to your accounts</t>
  </si>
  <si>
    <t>Using a dedicated password manager</t>
  </si>
  <si>
    <t>Which of the following digital security practices do you tend to do, if any?Please select all that apply</t>
  </si>
  <si>
    <t>I would give up access to Google Search and get paid 50p</t>
  </si>
  <si>
    <t>I would keep access to Google Search</t>
  </si>
  <si>
    <t xml:space="preserve"> Imagine you had to choose between the following options. Would you prefer to keep access to Google Search or go without access to Google Search for one month and get paid 50p?</t>
  </si>
  <si>
    <t>BASE: Question randomly assigned to respondents</t>
  </si>
  <si>
    <t>I would give up access to Google Search and get paid £1</t>
  </si>
  <si>
    <t xml:space="preserve"> Imagine you had to choose between the following options. Would you prefer to keep access to Google Search or go without access to Google Search for one month and get paid £1?</t>
  </si>
  <si>
    <t>I would give up access to Google Search and get paid £2.50</t>
  </si>
  <si>
    <t xml:space="preserve"> Imagine you had to choose between the following options. Would you prefer to keep access to Google Search or go without access to Google Search for one month and get paid £2.50?</t>
  </si>
  <si>
    <t>I would give up access to Google Search and get paid £5</t>
  </si>
  <si>
    <t xml:space="preserve"> Imagine you had to choose between the following options. Would you prefer to keep access to Google Search or go without access to Google Search for one month and get paid £5?</t>
  </si>
  <si>
    <t>I would give up access to Google Search and get paid £10</t>
  </si>
  <si>
    <t xml:space="preserve"> Imagine you had to choose between the following options. Would you prefer to keep access to Google Search or go without access to Google Search for one month and get paid £10?</t>
  </si>
  <si>
    <t>I would give up access to Google Search and get paid £20</t>
  </si>
  <si>
    <t xml:space="preserve"> Imagine you had to choose between the following options. Would you prefer to keep access to Google Search or go without access to Google Search for one month and get paid £20?</t>
  </si>
  <si>
    <t>I would give up access to Google Search and get paid £50</t>
  </si>
  <si>
    <t xml:space="preserve"> Imagine you had to choose between the following options. Would you prefer to keep access to Google Search or go without access to Google Search for one month and get paid £50?</t>
  </si>
  <si>
    <t>I would give up access to Google Search and get paid £100</t>
  </si>
  <si>
    <t xml:space="preserve"> Imagine you had to choose between the following options. Would you prefer to keep access to Google Search or go without access to Google Search for one month and get paid £100?</t>
  </si>
  <si>
    <t>I would give up access to Google Search and get paid £200</t>
  </si>
  <si>
    <t xml:space="preserve"> Imagine you had to choose between the following options. Would you prefer to keep access to Google Search or go without access to Google Search for one month and get paid £200?</t>
  </si>
  <si>
    <t>I would give up access to Google Search and get paid £500</t>
  </si>
  <si>
    <t xml:space="preserve"> Imagine you had to choose between the following options. Would you prefer to keep access to Google Search or go without access to Google Search for one month and get paid £500?</t>
  </si>
  <si>
    <t>I would give up access to all search engines and get paid 50p</t>
  </si>
  <si>
    <t>I would keep access to search engines</t>
  </si>
  <si>
    <t xml:space="preserve"> Imagine you had to choose between the following options. Would you prefer to keep access to any search engine or go without access to any search engine for one month and get paid 50p? </t>
  </si>
  <si>
    <t>I would give up access to all search engines and get paid £1</t>
  </si>
  <si>
    <t xml:space="preserve"> Imagine you had to choose between the following options. Would you prefer to keep access to any search engine or go without access to any search engine for one month and get paid £1? </t>
  </si>
  <si>
    <t>I would give up access to all search engines and get paid £2.50</t>
  </si>
  <si>
    <t xml:space="preserve"> Imagine you had to choose between the following options. Would you prefer to keep access to any search engine or go without access to any search engine for one month and get paid £2.50? </t>
  </si>
  <si>
    <t>I would give up access to all search engines and get paid £5</t>
  </si>
  <si>
    <t xml:space="preserve"> Imagine you had to choose between the following options. Would you prefer to keep access to any search engine or go without access to any search engine for one month and get paid £5? </t>
  </si>
  <si>
    <t>I would give up access to all search engines and get paid £10</t>
  </si>
  <si>
    <t xml:space="preserve"> Imagine you had to choose between the following options. Would you prefer to keep access to any search engine or go without access to any search engine for one month and get paid £10? </t>
  </si>
  <si>
    <t>I would give up access to all search engines and get paid £20</t>
  </si>
  <si>
    <t xml:space="preserve"> Imagine you had to choose between the following options. Would you prefer to keep access to any search engine or go without access to any search engine for one month and get paid £20? </t>
  </si>
  <si>
    <t>I would give up access to all search engines and get paid £50</t>
  </si>
  <si>
    <t xml:space="preserve"> Imagine you had to choose between the following options. Would you prefer to keep access to any search engine or go without access to any search engine for one month and get paid £50? </t>
  </si>
  <si>
    <t>I would give up access to all search engines and get paid £100</t>
  </si>
  <si>
    <t xml:space="preserve"> Imagine you had to choose between the following options. Would you prefer to keep access to any search engine or go without access to any search engine for one month and get paid £100? </t>
  </si>
  <si>
    <t>I would give up access to all search engines and get paid £200</t>
  </si>
  <si>
    <t xml:space="preserve"> Imagine you had to choose between the following options. Would you prefer to keep access to any search engine or go without access to any search engine for one month and get paid £200? </t>
  </si>
  <si>
    <t>I would give up access to all search engines and get paid £500</t>
  </si>
  <si>
    <t xml:space="preserve"> Imagine you had to choose between the following options. Would you prefer to keep access to any search engine or go without access to any search engine for one month and get paid £500? </t>
  </si>
  <si>
    <t>Would have no impact on my ability to do my job</t>
  </si>
  <si>
    <t>Would have a minor impact on my ability to do my job</t>
  </si>
  <si>
    <t>Would have a major impact on my ability to do my job</t>
  </si>
  <si>
    <t>Would be impossible to do my job without a search engine</t>
  </si>
  <si>
    <t xml:space="preserve"> Imagine you were unable to use any search engine. On average, how would this impact your ability to perform your job?</t>
  </si>
  <si>
    <t>Would take a little longer (under 10% more time)</t>
  </si>
  <si>
    <t>Would take a moderate amount longer (10% to 25% more time)</t>
  </si>
  <si>
    <t>Would take a fair amount longer (25% to 50% more time)</t>
  </si>
  <si>
    <t>Would take a lot longer (over 50% longer more time)</t>
  </si>
  <si>
    <t xml:space="preserve"> You said that losing the ability to use a search engine would have a major impact on your ability to do your job. On average, how much longer would you say that it would take you to do the same sorts of tasks without a search engine?</t>
  </si>
  <si>
    <t>BASE: Question displayed when the 0 Question "Imagine you were unable to use any search engine. On average, how would this impact your ability to perform your job?" is one of the following answers ("Would have a major impact on my ability to do my job")</t>
  </si>
  <si>
    <t>Very optimistic</t>
  </si>
  <si>
    <t>Somewhat optimistic</t>
  </si>
  <si>
    <t>Neither optimistic or pessimistic</t>
  </si>
  <si>
    <t>Somewhat pessimistic</t>
  </si>
  <si>
    <t>Very pessimistic</t>
  </si>
  <si>
    <t>Total Optimistic:</t>
  </si>
  <si>
    <t>Total Pessimistic:</t>
  </si>
  <si>
    <t xml:space="preserve"> Overall, would you say that are you optimistic or pessimistic about the impact technology will have in the next twenty years? </t>
  </si>
  <si>
    <t>Reducing the cost of energy</t>
  </si>
  <si>
    <t>Reducing costs for the NHS</t>
  </si>
  <si>
    <t>Growing the UK economy faster</t>
  </si>
  <si>
    <t>Reduce impacts and risks of climate change</t>
  </si>
  <si>
    <t>Reducing animal cruelty</t>
  </si>
  <si>
    <t>Making it easier to develop new medicines and vaccines</t>
  </si>
  <si>
    <t>Reducing the risk of cyber crime</t>
  </si>
  <si>
    <t>Reducing the risk from future pandemics</t>
  </si>
  <si>
    <t>Making it easier for people currently out of the workforce to work</t>
  </si>
  <si>
    <t>Reduce inequality in life expectancy</t>
  </si>
  <si>
    <t>Helping people enjoy their jobs more</t>
  </si>
  <si>
    <t>Reducing the number of road traffic accidents</t>
  </si>
  <si>
    <t>If you had to choose, which of the following societal challenges would you say are most important to address?Please select up to three</t>
  </si>
  <si>
    <t xml:space="preserve"> Making it easier to develop new medicines and vaccines</t>
  </si>
  <si>
    <t xml:space="preserve"> Making it easier for people with a disability to work</t>
  </si>
  <si>
    <t xml:space="preserve"> Growing the UK economy faster</t>
  </si>
  <si>
    <t xml:space="preserve"> Reducing the risk of cyber crime</t>
  </si>
  <si>
    <t xml:space="preserve"> Reducing the risk from future pandemics</t>
  </si>
  <si>
    <t xml:space="preserve"> Reduce impacts and risks of climate change</t>
  </si>
  <si>
    <t xml:space="preserve"> Helping people enjoy their jobs more</t>
  </si>
  <si>
    <t xml:space="preserve"> Reducing costs for the NHS</t>
  </si>
  <si>
    <t xml:space="preserve"> Reducing the cost of energy</t>
  </si>
  <si>
    <t xml:space="preserve"> Reducing the number of road traffic accidents</t>
  </si>
  <si>
    <t xml:space="preserve"> Reduce inequality in life expectancy</t>
  </si>
  <si>
    <t xml:space="preserve"> Reducing animal cruelty</t>
  </si>
  <si>
    <t>Grid Summary: And how likely do you think it is that technology will have a positive impact on addressing those challenges in the next twenty years?</t>
  </si>
  <si>
    <t>And how likely do you think it is that technology will have a positive impact on addressing those challenges in the next twenty years?: Growing the UK economy faster</t>
  </si>
  <si>
    <t>And how likely do you think it is that technology will have a positive impact on addressing those challenges in the next twenty years?: Making it easier for people with a disability to work</t>
  </si>
  <si>
    <t>And how likely do you think it is that technology will have a positive impact on addressing those challenges in the next twenty years?: Reducing the risk of cyber crime</t>
  </si>
  <si>
    <t>And how likely do you think it is that technology will have a positive impact on addressing those challenges in the next twenty years?: Reduce inequality in life expectancy</t>
  </si>
  <si>
    <t>And how likely do you think it is that technology will have a positive impact on addressing those challenges in the next twenty years?: Reducing costs for the NHS</t>
  </si>
  <si>
    <t>And how likely do you think it is that technology will have a positive impact on addressing those challenges in the next twenty years?: Reducing the number of road traffic accidents</t>
  </si>
  <si>
    <t>And how likely do you think it is that technology will have a positive impact on addressing those challenges in the next twenty years?: Making it easier to develop new medicines and vaccines</t>
  </si>
  <si>
    <t>And how likely do you think it is that technology will have a positive impact on addressing those challenges in the next twenty years?: Reducing the risk from future pandemics</t>
  </si>
  <si>
    <t>And how likely do you think it is that technology will have a positive impact on addressing those challenges in the next twenty years?: Reduce impacts and risks of climate change</t>
  </si>
  <si>
    <t>And how likely do you think it is that technology will have a positive impact on addressing those challenges in the next twenty years?: Reducing the cost of energy</t>
  </si>
  <si>
    <t>And how likely do you think it is that technology will have a positive impact on addressing those challenges in the next twenty years?: Reducing animal cruelty</t>
  </si>
  <si>
    <t>And how likely do you think it is that technology will have a positive impact on addressing those challenges in the next twenty years?: Helping people enjoy their jobs more</t>
  </si>
  <si>
    <t xml:space="preserve"> It gives more relevant results</t>
  </si>
  <si>
    <t xml:space="preserve"> It returns results faster</t>
  </si>
  <si>
    <t xml:space="preserve"> It is easier to use</t>
  </si>
  <si>
    <t xml:space="preserve"> It protects my privacy better</t>
  </si>
  <si>
    <t xml:space="preserve"> It has no advantages over other search engines</t>
  </si>
  <si>
    <t>Grid Summary: Based on your experience, how would you say Google Search compares to other search engines?</t>
  </si>
  <si>
    <t>Based on your experience, how would you say Google Search compares to other search engines?: It gives more relevant results</t>
  </si>
  <si>
    <t>Based on your experience, how would you say Google Search compares to other search engines?: It returns results faster</t>
  </si>
  <si>
    <t>Based on your experience, how would you say Google Search compares to other search engines?: It is easier to use</t>
  </si>
  <si>
    <t>Based on your experience, how would you say Google Search compares to other search engines?: It protects my privacy better</t>
  </si>
  <si>
    <t>Based on your experience, how would you say Google Search compares to other search engines?: It has no advantages over other search engines</t>
  </si>
  <si>
    <t xml:space="preserve"> Find a different search engine other than Google Search</t>
  </si>
  <si>
    <t xml:space="preserve"> Change the default search engine on your main internet browser</t>
  </si>
  <si>
    <t xml:space="preserve"> Change the default search engine on your smartphone</t>
  </si>
  <si>
    <t>Very difficult</t>
  </si>
  <si>
    <t>Somewhat difficult</t>
  </si>
  <si>
    <t>Neither difficult or easy</t>
  </si>
  <si>
    <t>Somewhat easy</t>
  </si>
  <si>
    <t>Very easy</t>
  </si>
  <si>
    <t>Grid Summary: If you had to, how hard do you think you would find the following to do?</t>
  </si>
  <si>
    <t>If you had to, how hard do you think you would find the following to do?: Find a different search engine other than Google Search</t>
  </si>
  <si>
    <t>If you had to, how hard do you think you would find the following to do?: Change the default search engine on your main internet browser</t>
  </si>
  <si>
    <t>If you had to, how hard do you think you would find the following to do?: Change the default search engine on your smartphone</t>
  </si>
  <si>
    <t>Full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</si>
</sst>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scheme val="minor"/>
    </font>
    <font>
      <b/>
      <sz val="18"/>
      <color rgb="FF000000"/>
      <name val="Calibri"/>
    </font>
    <font>
      <b/>
      <sz val="14"/>
      <color rgb="FF000000"/>
      <name val="Calibri"/>
    </font>
    <font>
      <sz val="14"/>
      <color rgb="FF000000"/>
      <name val="Calibri"/>
    </font>
    <font>
      <sz val="13"/>
      <color rgb="FF000000"/>
      <name val="Calibri"/>
    </font>
    <font>
      <i/>
      <sz val="13"/>
      <color rgb="FF000000"/>
      <name val="Calibri"/>
    </font>
    <font>
      <i/>
      <u/>
      <sz val="13"/>
      <color theme="10"/>
      <name val="Calibri"/>
    </font>
    <font>
      <b/>
      <sz val="11"/>
      <color rgb="FF000000"/>
      <name val="Calibri"/>
    </font>
    <font>
      <sz val="11"/>
      <color rgb="FF000000"/>
      <name val="Calibri"/>
    </font>
    <font>
      <u/>
      <sz val="11"/>
      <color theme="10"/>
      <name val="Calibri"/>
    </font>
    <font>
      <b/>
      <sz val="12"/>
      <color rgb="FF000000"/>
      <name val="Calibri"/>
    </font>
    <font>
      <b/>
      <i/>
      <sz val="11"/>
      <color rgb="FF000000"/>
      <name val="Calibri"/>
    </font>
  </fonts>
  <fills count="2">
    <fill>
      <patternFill patternType="none"/>
    </fill>
    <fill>
      <patternFill patternType="gray125"/>
    </fill>
  </fills>
  <borders count="4">
    <border>
      <left/>
      <right/>
      <top/>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s>
  <cellStyleXfs count="1">
    <xf numFmtId="0" fontId="0" fillId="0" borderId="0"/>
  </cellStyleXfs>
  <cellXfs count="31">
    <xf numFmtId="0" fontId="0" fillId="0" borderId="0" xfId="0"/>
    <xf numFmtId="0" fontId="1" fillId="0" borderId="0" xfId="0" applyFont="1" applyAlignment="1">
      <alignment horizontal="center" vertical="top" wrapText="1"/>
    </xf>
    <xf numFmtId="0" fontId="2" fillId="0" borderId="0" xfId="0" applyFont="1"/>
    <xf numFmtId="0" fontId="3" fillId="0" borderId="0" xfId="0" applyFont="1" applyAlignment="1">
      <alignment horizontal="left"/>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xf numFmtId="0" fontId="8" fillId="0" borderId="0" xfId="0" applyFont="1" applyAlignment="1">
      <alignment horizontal="center"/>
    </xf>
    <xf numFmtId="0" fontId="9" fillId="0" borderId="0" xfId="0" applyFont="1"/>
    <xf numFmtId="0" fontId="8" fillId="0" borderId="0" xfId="0" applyFont="1" applyAlignment="1">
      <alignment horizontal="center" vertical="center"/>
    </xf>
    <xf numFmtId="1" fontId="8" fillId="0" borderId="1" xfId="0" applyNumberFormat="1" applyFont="1" applyBorder="1" applyAlignment="1">
      <alignment horizontal="center" vertical="center"/>
    </xf>
    <xf numFmtId="1" fontId="7" fillId="0" borderId="2" xfId="0" applyNumberFormat="1" applyFont="1" applyBorder="1" applyAlignment="1">
      <alignment horizontal="center" vertical="center"/>
    </xf>
    <xf numFmtId="0" fontId="8" fillId="0" borderId="1" xfId="0" applyFont="1" applyBorder="1" applyAlignment="1">
      <alignment horizontal="center" vertical="center" wrapText="1"/>
    </xf>
    <xf numFmtId="0" fontId="7" fillId="0" borderId="1" xfId="0" applyFont="1" applyBorder="1" applyAlignment="1">
      <alignment horizontal="center" vertical="center"/>
    </xf>
    <xf numFmtId="0" fontId="9" fillId="0" borderId="0" xfId="0" applyFont="1" applyAlignment="1">
      <alignment horizontal="center"/>
    </xf>
    <xf numFmtId="0" fontId="8" fillId="0" borderId="1" xfId="0" applyFont="1" applyBorder="1" applyAlignment="1">
      <alignment horizontal="center" vertical="center"/>
    </xf>
    <xf numFmtId="0" fontId="8" fillId="0" borderId="1" xfId="0" applyFont="1" applyBorder="1"/>
    <xf numFmtId="9" fontId="8" fillId="0" borderId="0" xfId="0" applyNumberFormat="1" applyFont="1" applyAlignment="1">
      <alignment horizontal="center" vertical="center"/>
    </xf>
    <xf numFmtId="0" fontId="8" fillId="0" borderId="0" xfId="0" applyFont="1" applyAlignment="1">
      <alignment horizontal="center" vertical="center" wrapText="1"/>
    </xf>
    <xf numFmtId="9" fontId="8" fillId="0" borderId="2" xfId="0" applyNumberFormat="1" applyFont="1" applyBorder="1" applyAlignment="1">
      <alignment horizontal="center" vertical="center"/>
    </xf>
    <xf numFmtId="0" fontId="8" fillId="0" borderId="3" xfId="0" applyFont="1" applyBorder="1" applyAlignment="1">
      <alignment horizontal="center" vertical="center" wrapText="1"/>
    </xf>
    <xf numFmtId="9" fontId="7" fillId="0" borderId="0" xfId="0" applyNumberFormat="1" applyFont="1" applyAlignment="1">
      <alignment horizontal="center" vertical="center"/>
    </xf>
    <xf numFmtId="9" fontId="7" fillId="0" borderId="2" xfId="0" applyNumberFormat="1" applyFont="1" applyBorder="1" applyAlignment="1">
      <alignment horizontal="center" vertical="center"/>
    </xf>
    <xf numFmtId="0" fontId="7" fillId="0" borderId="0" xfId="0" applyFont="1" applyAlignment="1">
      <alignment horizontal="center" wrapText="1"/>
    </xf>
    <xf numFmtId="0" fontId="11" fillId="0" borderId="0" xfId="0" applyFont="1"/>
    <xf numFmtId="0" fontId="1" fillId="0" borderId="0" xfId="0" applyFont="1" applyAlignment="1">
      <alignment horizontal="center" vertical="top" wrapText="1"/>
    </xf>
    <xf numFmtId="0" fontId="0" fillId="0" borderId="0" xfId="0"/>
    <xf numFmtId="0" fontId="4" fillId="0" borderId="0" xfId="0" applyFont="1" applyAlignment="1">
      <alignment horizontal="left" vertical="top" wrapText="1"/>
    </xf>
    <xf numFmtId="0" fontId="7" fillId="0" borderId="1" xfId="0" applyFont="1" applyBorder="1" applyAlignment="1">
      <alignment horizontal="center" vertical="center"/>
    </xf>
    <xf numFmtId="0" fontId="8" fillId="0" borderId="1" xfId="0" applyFont="1" applyBorder="1" applyAlignment="1">
      <alignment horizontal="center" vertical="center"/>
    </xf>
    <xf numFmtId="0" fontId="10"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13" Type="http://schemas.openxmlformats.org/officeDocument/2006/relationships/worksheet" Target="worksheets/sheet13.xml"/><Relationship Id="rId109" Type="http://schemas.openxmlformats.org/officeDocument/2006/relationships/worksheet" Target="worksheets/sheet109.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190" Type="http://schemas.openxmlformats.org/officeDocument/2006/relationships/worksheet" Target="worksheets/sheet190.xml"/><Relationship Id="rId204" Type="http://schemas.openxmlformats.org/officeDocument/2006/relationships/calcChain" Target="calcChain.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theme" Target="theme/theme1.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styles" Target="styles.xml"/><Relationship Id="rId18" Type="http://schemas.openxmlformats.org/officeDocument/2006/relationships/worksheet" Target="worksheets/sheet18.xml"/><Relationship Id="rId39" Type="http://schemas.openxmlformats.org/officeDocument/2006/relationships/worksheet" Target="worksheets/sheet39.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1" Type="http://schemas.openxmlformats.org/officeDocument/2006/relationships/worksheet" Target="worksheets/sheet71.xml"/><Relationship Id="rId92" Type="http://schemas.openxmlformats.org/officeDocument/2006/relationships/worksheet" Target="worksheets/sheet9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2.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4.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5.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6.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7.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8.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9.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2.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4.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5.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6.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7.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8.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9.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2.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4.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5.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6.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7.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8.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9.xml.rels><?xml version="1.0" encoding="UTF-8" standalone="yes"?>
<Relationships xmlns="http://schemas.openxmlformats.org/package/2006/relationships"><Relationship Id="rId1" Type="http://schemas.openxmlformats.org/officeDocument/2006/relationships/image" Target="../media/image1.jp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3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3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32.xml.rels><?xml version="1.0" encoding="UTF-8" standalone="yes"?>
<Relationships xmlns="http://schemas.openxmlformats.org/package/2006/relationships"><Relationship Id="rId1" Type="http://schemas.openxmlformats.org/officeDocument/2006/relationships/image" Target="../media/image1.jpg"/></Relationships>
</file>

<file path=xl/drawings/_rels/drawing13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34.xml.rels><?xml version="1.0" encoding="UTF-8" standalone="yes"?>
<Relationships xmlns="http://schemas.openxmlformats.org/package/2006/relationships"><Relationship Id="rId1" Type="http://schemas.openxmlformats.org/officeDocument/2006/relationships/image" Target="../media/image1.jpg"/></Relationships>
</file>

<file path=xl/drawings/_rels/drawing135.xml.rels><?xml version="1.0" encoding="UTF-8" standalone="yes"?>
<Relationships xmlns="http://schemas.openxmlformats.org/package/2006/relationships"><Relationship Id="rId1" Type="http://schemas.openxmlformats.org/officeDocument/2006/relationships/image" Target="../media/image1.jpg"/></Relationships>
</file>

<file path=xl/drawings/_rels/drawing136.xml.rels><?xml version="1.0" encoding="UTF-8" standalone="yes"?>
<Relationships xmlns="http://schemas.openxmlformats.org/package/2006/relationships"><Relationship Id="rId1" Type="http://schemas.openxmlformats.org/officeDocument/2006/relationships/image" Target="../media/image1.jpg"/></Relationships>
</file>

<file path=xl/drawings/_rels/drawing137.xml.rels><?xml version="1.0" encoding="UTF-8" standalone="yes"?>
<Relationships xmlns="http://schemas.openxmlformats.org/package/2006/relationships"><Relationship Id="rId1" Type="http://schemas.openxmlformats.org/officeDocument/2006/relationships/image" Target="../media/image1.jpg"/></Relationships>
</file>

<file path=xl/drawings/_rels/drawing138.xml.rels><?xml version="1.0" encoding="UTF-8" standalone="yes"?>
<Relationships xmlns="http://schemas.openxmlformats.org/package/2006/relationships"><Relationship Id="rId1" Type="http://schemas.openxmlformats.org/officeDocument/2006/relationships/image" Target="../media/image1.jpg"/></Relationships>
</file>

<file path=xl/drawings/_rels/drawing139.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2.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4.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5.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6.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7.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8.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9.xml.rels><?xml version="1.0" encoding="UTF-8" standalone="yes"?>
<Relationships xmlns="http://schemas.openxmlformats.org/package/2006/relationships"><Relationship Id="rId1" Type="http://schemas.openxmlformats.org/officeDocument/2006/relationships/image" Target="../media/image1.jp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g"/></Relationships>
</file>

<file path=xl/drawings/_rels/drawing15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5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52.xml.rels><?xml version="1.0" encoding="UTF-8" standalone="yes"?>
<Relationships xmlns="http://schemas.openxmlformats.org/package/2006/relationships"><Relationship Id="rId1" Type="http://schemas.openxmlformats.org/officeDocument/2006/relationships/image" Target="../media/image1.jpg"/></Relationships>
</file>

<file path=xl/drawings/_rels/drawing15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54.xml.rels><?xml version="1.0" encoding="UTF-8" standalone="yes"?>
<Relationships xmlns="http://schemas.openxmlformats.org/package/2006/relationships"><Relationship Id="rId1" Type="http://schemas.openxmlformats.org/officeDocument/2006/relationships/image" Target="../media/image1.jpg"/></Relationships>
</file>

<file path=xl/drawings/_rels/drawing155.xml.rels><?xml version="1.0" encoding="UTF-8" standalone="yes"?>
<Relationships xmlns="http://schemas.openxmlformats.org/package/2006/relationships"><Relationship Id="rId1" Type="http://schemas.openxmlformats.org/officeDocument/2006/relationships/image" Target="../media/image1.jpg"/></Relationships>
</file>

<file path=xl/drawings/_rels/drawing156.xml.rels><?xml version="1.0" encoding="UTF-8" standalone="yes"?>
<Relationships xmlns="http://schemas.openxmlformats.org/package/2006/relationships"><Relationship Id="rId1" Type="http://schemas.openxmlformats.org/officeDocument/2006/relationships/image" Target="../media/image1.jpg"/></Relationships>
</file>

<file path=xl/drawings/_rels/drawing157.xml.rels><?xml version="1.0" encoding="UTF-8" standalone="yes"?>
<Relationships xmlns="http://schemas.openxmlformats.org/package/2006/relationships"><Relationship Id="rId1" Type="http://schemas.openxmlformats.org/officeDocument/2006/relationships/image" Target="../media/image1.jpg"/></Relationships>
</file>

<file path=xl/drawings/_rels/drawing158.xml.rels><?xml version="1.0" encoding="UTF-8" standalone="yes"?>
<Relationships xmlns="http://schemas.openxmlformats.org/package/2006/relationships"><Relationship Id="rId1" Type="http://schemas.openxmlformats.org/officeDocument/2006/relationships/image" Target="../media/image1.jpg"/></Relationships>
</file>

<file path=xl/drawings/_rels/drawing159.xml.rels><?xml version="1.0" encoding="UTF-8" standalone="yes"?>
<Relationships xmlns="http://schemas.openxmlformats.org/package/2006/relationships"><Relationship Id="rId1" Type="http://schemas.openxmlformats.org/officeDocument/2006/relationships/image" Target="../media/image1.jp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g"/></Relationships>
</file>

<file path=xl/drawings/_rels/drawing16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6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62.xml.rels><?xml version="1.0" encoding="UTF-8" standalone="yes"?>
<Relationships xmlns="http://schemas.openxmlformats.org/package/2006/relationships"><Relationship Id="rId1" Type="http://schemas.openxmlformats.org/officeDocument/2006/relationships/image" Target="../media/image1.jpg"/></Relationships>
</file>

<file path=xl/drawings/_rels/drawing16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64.xml.rels><?xml version="1.0" encoding="UTF-8" standalone="yes"?>
<Relationships xmlns="http://schemas.openxmlformats.org/package/2006/relationships"><Relationship Id="rId1" Type="http://schemas.openxmlformats.org/officeDocument/2006/relationships/image" Target="../media/image1.jpg"/></Relationships>
</file>

<file path=xl/drawings/_rels/drawing165.xml.rels><?xml version="1.0" encoding="UTF-8" standalone="yes"?>
<Relationships xmlns="http://schemas.openxmlformats.org/package/2006/relationships"><Relationship Id="rId1" Type="http://schemas.openxmlformats.org/officeDocument/2006/relationships/image" Target="../media/image1.jpg"/></Relationships>
</file>

<file path=xl/drawings/_rels/drawing166.xml.rels><?xml version="1.0" encoding="UTF-8" standalone="yes"?>
<Relationships xmlns="http://schemas.openxmlformats.org/package/2006/relationships"><Relationship Id="rId1" Type="http://schemas.openxmlformats.org/officeDocument/2006/relationships/image" Target="../media/image1.jpg"/></Relationships>
</file>

<file path=xl/drawings/_rels/drawing167.xml.rels><?xml version="1.0" encoding="UTF-8" standalone="yes"?>
<Relationships xmlns="http://schemas.openxmlformats.org/package/2006/relationships"><Relationship Id="rId1" Type="http://schemas.openxmlformats.org/officeDocument/2006/relationships/image" Target="../media/image1.jpg"/></Relationships>
</file>

<file path=xl/drawings/_rels/drawing168.xml.rels><?xml version="1.0" encoding="UTF-8" standalone="yes"?>
<Relationships xmlns="http://schemas.openxmlformats.org/package/2006/relationships"><Relationship Id="rId1" Type="http://schemas.openxmlformats.org/officeDocument/2006/relationships/image" Target="../media/image1.jpg"/></Relationships>
</file>

<file path=xl/drawings/_rels/drawing169.xml.rels><?xml version="1.0" encoding="UTF-8" standalone="yes"?>
<Relationships xmlns="http://schemas.openxmlformats.org/package/2006/relationships"><Relationship Id="rId1" Type="http://schemas.openxmlformats.org/officeDocument/2006/relationships/image" Target="../media/image1.jp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g"/></Relationships>
</file>

<file path=xl/drawings/_rels/drawing17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7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72.xml.rels><?xml version="1.0" encoding="UTF-8" standalone="yes"?>
<Relationships xmlns="http://schemas.openxmlformats.org/package/2006/relationships"><Relationship Id="rId1" Type="http://schemas.openxmlformats.org/officeDocument/2006/relationships/image" Target="../media/image1.jpg"/></Relationships>
</file>

<file path=xl/drawings/_rels/drawing17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74.xml.rels><?xml version="1.0" encoding="UTF-8" standalone="yes"?>
<Relationships xmlns="http://schemas.openxmlformats.org/package/2006/relationships"><Relationship Id="rId1" Type="http://schemas.openxmlformats.org/officeDocument/2006/relationships/image" Target="../media/image1.jpg"/></Relationships>
</file>

<file path=xl/drawings/_rels/drawing175.xml.rels><?xml version="1.0" encoding="UTF-8" standalone="yes"?>
<Relationships xmlns="http://schemas.openxmlformats.org/package/2006/relationships"><Relationship Id="rId1" Type="http://schemas.openxmlformats.org/officeDocument/2006/relationships/image" Target="../media/image1.jpg"/></Relationships>
</file>

<file path=xl/drawings/_rels/drawing176.xml.rels><?xml version="1.0" encoding="UTF-8" standalone="yes"?>
<Relationships xmlns="http://schemas.openxmlformats.org/package/2006/relationships"><Relationship Id="rId1" Type="http://schemas.openxmlformats.org/officeDocument/2006/relationships/image" Target="../media/image1.jpg"/></Relationships>
</file>

<file path=xl/drawings/_rels/drawing177.xml.rels><?xml version="1.0" encoding="UTF-8" standalone="yes"?>
<Relationships xmlns="http://schemas.openxmlformats.org/package/2006/relationships"><Relationship Id="rId1" Type="http://schemas.openxmlformats.org/officeDocument/2006/relationships/image" Target="../media/image1.jpg"/></Relationships>
</file>

<file path=xl/drawings/_rels/drawing178.xml.rels><?xml version="1.0" encoding="UTF-8" standalone="yes"?>
<Relationships xmlns="http://schemas.openxmlformats.org/package/2006/relationships"><Relationship Id="rId1" Type="http://schemas.openxmlformats.org/officeDocument/2006/relationships/image" Target="../media/image1.jpg"/></Relationships>
</file>

<file path=xl/drawings/_rels/drawing179.xml.rels><?xml version="1.0" encoding="UTF-8" standalone="yes"?>
<Relationships xmlns="http://schemas.openxmlformats.org/package/2006/relationships"><Relationship Id="rId1" Type="http://schemas.openxmlformats.org/officeDocument/2006/relationships/image" Target="../media/image1.jp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g"/></Relationships>
</file>

<file path=xl/drawings/_rels/drawing18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8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82.xml.rels><?xml version="1.0" encoding="UTF-8" standalone="yes"?>
<Relationships xmlns="http://schemas.openxmlformats.org/package/2006/relationships"><Relationship Id="rId1" Type="http://schemas.openxmlformats.org/officeDocument/2006/relationships/image" Target="../media/image1.jpg"/></Relationships>
</file>

<file path=xl/drawings/_rels/drawing18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84.xml.rels><?xml version="1.0" encoding="UTF-8" standalone="yes"?>
<Relationships xmlns="http://schemas.openxmlformats.org/package/2006/relationships"><Relationship Id="rId1" Type="http://schemas.openxmlformats.org/officeDocument/2006/relationships/image" Target="../media/image1.jpg"/></Relationships>
</file>

<file path=xl/drawings/_rels/drawing185.xml.rels><?xml version="1.0" encoding="UTF-8" standalone="yes"?>
<Relationships xmlns="http://schemas.openxmlformats.org/package/2006/relationships"><Relationship Id="rId1" Type="http://schemas.openxmlformats.org/officeDocument/2006/relationships/image" Target="../media/image1.jpg"/></Relationships>
</file>

<file path=xl/drawings/_rels/drawing186.xml.rels><?xml version="1.0" encoding="UTF-8" standalone="yes"?>
<Relationships xmlns="http://schemas.openxmlformats.org/package/2006/relationships"><Relationship Id="rId1" Type="http://schemas.openxmlformats.org/officeDocument/2006/relationships/image" Target="../media/image1.jpg"/></Relationships>
</file>

<file path=xl/drawings/_rels/drawing187.xml.rels><?xml version="1.0" encoding="UTF-8" standalone="yes"?>
<Relationships xmlns="http://schemas.openxmlformats.org/package/2006/relationships"><Relationship Id="rId1" Type="http://schemas.openxmlformats.org/officeDocument/2006/relationships/image" Target="../media/image1.jpg"/></Relationships>
</file>

<file path=xl/drawings/_rels/drawing188.xml.rels><?xml version="1.0" encoding="UTF-8" standalone="yes"?>
<Relationships xmlns="http://schemas.openxmlformats.org/package/2006/relationships"><Relationship Id="rId1" Type="http://schemas.openxmlformats.org/officeDocument/2006/relationships/image" Target="../media/image1.jpg"/></Relationships>
</file>

<file path=xl/drawings/_rels/drawing189.xml.rels><?xml version="1.0" encoding="UTF-8" standalone="yes"?>
<Relationships xmlns="http://schemas.openxmlformats.org/package/2006/relationships"><Relationship Id="rId1" Type="http://schemas.openxmlformats.org/officeDocument/2006/relationships/image" Target="../media/image1.jp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g"/></Relationships>
</file>

<file path=xl/drawings/_rels/drawing19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9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92.xml.rels><?xml version="1.0" encoding="UTF-8" standalone="yes"?>
<Relationships xmlns="http://schemas.openxmlformats.org/package/2006/relationships"><Relationship Id="rId1" Type="http://schemas.openxmlformats.org/officeDocument/2006/relationships/image" Target="../media/image1.jpg"/></Relationships>
</file>

<file path=xl/drawings/_rels/drawing19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94.xml.rels><?xml version="1.0" encoding="UTF-8" standalone="yes"?>
<Relationships xmlns="http://schemas.openxmlformats.org/package/2006/relationships"><Relationship Id="rId1" Type="http://schemas.openxmlformats.org/officeDocument/2006/relationships/image" Target="../media/image1.jpg"/></Relationships>
</file>

<file path=xl/drawings/_rels/drawing195.xml.rels><?xml version="1.0" encoding="UTF-8" standalone="yes"?>
<Relationships xmlns="http://schemas.openxmlformats.org/package/2006/relationships"><Relationship Id="rId1" Type="http://schemas.openxmlformats.org/officeDocument/2006/relationships/image" Target="../media/image1.jpg"/></Relationships>
</file>

<file path=xl/drawings/_rels/drawing196.xml.rels><?xml version="1.0" encoding="UTF-8" standalone="yes"?>
<Relationships xmlns="http://schemas.openxmlformats.org/package/2006/relationships"><Relationship Id="rId1" Type="http://schemas.openxmlformats.org/officeDocument/2006/relationships/image" Target="../media/image1.jpg"/></Relationships>
</file>

<file path=xl/drawings/_rels/drawing197.xml.rels><?xml version="1.0" encoding="UTF-8" standalone="yes"?>
<Relationships xmlns="http://schemas.openxmlformats.org/package/2006/relationships"><Relationship Id="rId1" Type="http://schemas.openxmlformats.org/officeDocument/2006/relationships/image" Target="../media/image1.jpg"/></Relationships>
</file>

<file path=xl/drawings/_rels/drawing198.xml.rels><?xml version="1.0" encoding="UTF-8" standalone="yes"?>
<Relationships xmlns="http://schemas.openxmlformats.org/package/2006/relationships"><Relationship Id="rId1" Type="http://schemas.openxmlformats.org/officeDocument/2006/relationships/image" Target="../media/image1.jpg"/></Relationships>
</file>

<file path=xl/drawings/_rels/drawing199.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g"/></Relationships>
</file>

<file path=xl/drawings/_rels/drawing200.xml.rels><?xml version="1.0" encoding="UTF-8" standalone="yes"?>
<Relationships xmlns="http://schemas.openxmlformats.org/package/2006/relationships"><Relationship Id="rId1" Type="http://schemas.openxmlformats.org/officeDocument/2006/relationships/image" Target="../media/image1.jp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g"/></Relationships>
</file>

<file path=xl/drawings/_rels/drawing31.xml.rels><?xml version="1.0" encoding="UTF-8" standalone="yes"?>
<Relationships xmlns="http://schemas.openxmlformats.org/package/2006/relationships"><Relationship Id="rId1" Type="http://schemas.openxmlformats.org/officeDocument/2006/relationships/image" Target="../media/image1.jpg"/></Relationships>
</file>

<file path=xl/drawings/_rels/drawing3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3.xml.rels><?xml version="1.0" encoding="UTF-8" standalone="yes"?>
<Relationships xmlns="http://schemas.openxmlformats.org/package/2006/relationships"><Relationship Id="rId1" Type="http://schemas.openxmlformats.org/officeDocument/2006/relationships/image" Target="../media/image1.jpg"/></Relationships>
</file>

<file path=xl/drawings/_rels/drawing34.xml.rels><?xml version="1.0" encoding="UTF-8" standalone="yes"?>
<Relationships xmlns="http://schemas.openxmlformats.org/package/2006/relationships"><Relationship Id="rId1" Type="http://schemas.openxmlformats.org/officeDocument/2006/relationships/image" Target="../media/image1.jpg"/></Relationships>
</file>

<file path=xl/drawings/_rels/drawing35.xml.rels><?xml version="1.0" encoding="UTF-8" standalone="yes"?>
<Relationships xmlns="http://schemas.openxmlformats.org/package/2006/relationships"><Relationship Id="rId1" Type="http://schemas.openxmlformats.org/officeDocument/2006/relationships/image" Target="../media/image1.jpg"/></Relationships>
</file>

<file path=xl/drawings/_rels/drawing36.xml.rels><?xml version="1.0" encoding="UTF-8" standalone="yes"?>
<Relationships xmlns="http://schemas.openxmlformats.org/package/2006/relationships"><Relationship Id="rId1" Type="http://schemas.openxmlformats.org/officeDocument/2006/relationships/image" Target="../media/image1.jpg"/></Relationships>
</file>

<file path=xl/drawings/_rels/drawing37.xml.rels><?xml version="1.0" encoding="UTF-8" standalone="yes"?>
<Relationships xmlns="http://schemas.openxmlformats.org/package/2006/relationships"><Relationship Id="rId1" Type="http://schemas.openxmlformats.org/officeDocument/2006/relationships/image" Target="../media/image1.jpg"/></Relationships>
</file>

<file path=xl/drawings/_rels/drawing38.xml.rels><?xml version="1.0" encoding="UTF-8" standalone="yes"?>
<Relationships xmlns="http://schemas.openxmlformats.org/package/2006/relationships"><Relationship Id="rId1" Type="http://schemas.openxmlformats.org/officeDocument/2006/relationships/image" Target="../media/image1.jpg"/></Relationships>
</file>

<file path=xl/drawings/_rels/drawing39.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40.xml.rels><?xml version="1.0" encoding="UTF-8" standalone="yes"?>
<Relationships xmlns="http://schemas.openxmlformats.org/package/2006/relationships"><Relationship Id="rId1" Type="http://schemas.openxmlformats.org/officeDocument/2006/relationships/image" Target="../media/image1.jpg"/></Relationships>
</file>

<file path=xl/drawings/_rels/drawing41.xml.rels><?xml version="1.0" encoding="UTF-8" standalone="yes"?>
<Relationships xmlns="http://schemas.openxmlformats.org/package/2006/relationships"><Relationship Id="rId1" Type="http://schemas.openxmlformats.org/officeDocument/2006/relationships/image" Target="../media/image1.jpg"/></Relationships>
</file>

<file path=xl/drawings/_rels/drawing42.xml.rels><?xml version="1.0" encoding="UTF-8" standalone="yes"?>
<Relationships xmlns="http://schemas.openxmlformats.org/package/2006/relationships"><Relationship Id="rId1" Type="http://schemas.openxmlformats.org/officeDocument/2006/relationships/image" Target="../media/image1.jpg"/></Relationships>
</file>

<file path=xl/drawings/_rels/drawing4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4.xml.rels><?xml version="1.0" encoding="UTF-8" standalone="yes"?>
<Relationships xmlns="http://schemas.openxmlformats.org/package/2006/relationships"><Relationship Id="rId1" Type="http://schemas.openxmlformats.org/officeDocument/2006/relationships/image" Target="../media/image1.jpg"/></Relationships>
</file>

<file path=xl/drawings/_rels/drawing45.xml.rels><?xml version="1.0" encoding="UTF-8" standalone="yes"?>
<Relationships xmlns="http://schemas.openxmlformats.org/package/2006/relationships"><Relationship Id="rId1" Type="http://schemas.openxmlformats.org/officeDocument/2006/relationships/image" Target="../media/image1.jpg"/></Relationships>
</file>

<file path=xl/drawings/_rels/drawing46.xml.rels><?xml version="1.0" encoding="UTF-8" standalone="yes"?>
<Relationships xmlns="http://schemas.openxmlformats.org/package/2006/relationships"><Relationship Id="rId1" Type="http://schemas.openxmlformats.org/officeDocument/2006/relationships/image" Target="../media/image1.jpg"/></Relationships>
</file>

<file path=xl/drawings/_rels/drawing47.xml.rels><?xml version="1.0" encoding="UTF-8" standalone="yes"?>
<Relationships xmlns="http://schemas.openxmlformats.org/package/2006/relationships"><Relationship Id="rId1" Type="http://schemas.openxmlformats.org/officeDocument/2006/relationships/image" Target="../media/image1.jpg"/></Relationships>
</file>

<file path=xl/drawings/_rels/drawing48.xml.rels><?xml version="1.0" encoding="UTF-8" standalone="yes"?>
<Relationships xmlns="http://schemas.openxmlformats.org/package/2006/relationships"><Relationship Id="rId1" Type="http://schemas.openxmlformats.org/officeDocument/2006/relationships/image" Target="../media/image1.jpg"/></Relationships>
</file>

<file path=xl/drawings/_rels/drawing49.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50.xml.rels><?xml version="1.0" encoding="UTF-8" standalone="yes"?>
<Relationships xmlns="http://schemas.openxmlformats.org/package/2006/relationships"><Relationship Id="rId1" Type="http://schemas.openxmlformats.org/officeDocument/2006/relationships/image" Target="../media/image1.jpg"/></Relationships>
</file>

<file path=xl/drawings/_rels/drawing51.xml.rels><?xml version="1.0" encoding="UTF-8" standalone="yes"?>
<Relationships xmlns="http://schemas.openxmlformats.org/package/2006/relationships"><Relationship Id="rId1" Type="http://schemas.openxmlformats.org/officeDocument/2006/relationships/image" Target="../media/image1.jpg"/></Relationships>
</file>

<file path=xl/drawings/_rels/drawing52.xml.rels><?xml version="1.0" encoding="UTF-8" standalone="yes"?>
<Relationships xmlns="http://schemas.openxmlformats.org/package/2006/relationships"><Relationship Id="rId1" Type="http://schemas.openxmlformats.org/officeDocument/2006/relationships/image" Target="../media/image1.jpg"/></Relationships>
</file>

<file path=xl/drawings/_rels/drawing53.xml.rels><?xml version="1.0" encoding="UTF-8" standalone="yes"?>
<Relationships xmlns="http://schemas.openxmlformats.org/package/2006/relationships"><Relationship Id="rId1" Type="http://schemas.openxmlformats.org/officeDocument/2006/relationships/image" Target="../media/image1.jpg"/></Relationships>
</file>

<file path=xl/drawings/_rels/drawing5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5.xml.rels><?xml version="1.0" encoding="UTF-8" standalone="yes"?>
<Relationships xmlns="http://schemas.openxmlformats.org/package/2006/relationships"><Relationship Id="rId1" Type="http://schemas.openxmlformats.org/officeDocument/2006/relationships/image" Target="../media/image1.jpg"/></Relationships>
</file>

<file path=xl/drawings/_rels/drawing56.xml.rels><?xml version="1.0" encoding="UTF-8" standalone="yes"?>
<Relationships xmlns="http://schemas.openxmlformats.org/package/2006/relationships"><Relationship Id="rId1" Type="http://schemas.openxmlformats.org/officeDocument/2006/relationships/image" Target="../media/image1.jpg"/></Relationships>
</file>

<file path=xl/drawings/_rels/drawing57.xml.rels><?xml version="1.0" encoding="UTF-8" standalone="yes"?>
<Relationships xmlns="http://schemas.openxmlformats.org/package/2006/relationships"><Relationship Id="rId1" Type="http://schemas.openxmlformats.org/officeDocument/2006/relationships/image" Target="../media/image1.jpg"/></Relationships>
</file>

<file path=xl/drawings/_rels/drawing58.xml.rels><?xml version="1.0" encoding="UTF-8" standalone="yes"?>
<Relationships xmlns="http://schemas.openxmlformats.org/package/2006/relationships"><Relationship Id="rId1" Type="http://schemas.openxmlformats.org/officeDocument/2006/relationships/image" Target="../media/image1.jpg"/></Relationships>
</file>

<file path=xl/drawings/_rels/drawing59.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60.xml.rels><?xml version="1.0" encoding="UTF-8" standalone="yes"?>
<Relationships xmlns="http://schemas.openxmlformats.org/package/2006/relationships"><Relationship Id="rId1" Type="http://schemas.openxmlformats.org/officeDocument/2006/relationships/image" Target="../media/image1.jpg"/></Relationships>
</file>

<file path=xl/drawings/_rels/drawing61.xml.rels><?xml version="1.0" encoding="UTF-8" standalone="yes"?>
<Relationships xmlns="http://schemas.openxmlformats.org/package/2006/relationships"><Relationship Id="rId1" Type="http://schemas.openxmlformats.org/officeDocument/2006/relationships/image" Target="../media/image1.jpg"/></Relationships>
</file>

<file path=xl/drawings/_rels/drawing62.xml.rels><?xml version="1.0" encoding="UTF-8" standalone="yes"?>
<Relationships xmlns="http://schemas.openxmlformats.org/package/2006/relationships"><Relationship Id="rId1" Type="http://schemas.openxmlformats.org/officeDocument/2006/relationships/image" Target="../media/image1.jpg"/></Relationships>
</file>

<file path=xl/drawings/_rels/drawing63.xml.rels><?xml version="1.0" encoding="UTF-8" standalone="yes"?>
<Relationships xmlns="http://schemas.openxmlformats.org/package/2006/relationships"><Relationship Id="rId1" Type="http://schemas.openxmlformats.org/officeDocument/2006/relationships/image" Target="../media/image1.jpg"/></Relationships>
</file>

<file path=xl/drawings/_rels/drawing64.xml.rels><?xml version="1.0" encoding="UTF-8" standalone="yes"?>
<Relationships xmlns="http://schemas.openxmlformats.org/package/2006/relationships"><Relationship Id="rId1" Type="http://schemas.openxmlformats.org/officeDocument/2006/relationships/image" Target="../media/image1.jpg"/></Relationships>
</file>

<file path=xl/drawings/_rels/drawing6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6.xml.rels><?xml version="1.0" encoding="UTF-8" standalone="yes"?>
<Relationships xmlns="http://schemas.openxmlformats.org/package/2006/relationships"><Relationship Id="rId1" Type="http://schemas.openxmlformats.org/officeDocument/2006/relationships/image" Target="../media/image1.jpg"/></Relationships>
</file>

<file path=xl/drawings/_rels/drawing67.xml.rels><?xml version="1.0" encoding="UTF-8" standalone="yes"?>
<Relationships xmlns="http://schemas.openxmlformats.org/package/2006/relationships"><Relationship Id="rId1" Type="http://schemas.openxmlformats.org/officeDocument/2006/relationships/image" Target="../media/image1.jpg"/></Relationships>
</file>

<file path=xl/drawings/_rels/drawing68.xml.rels><?xml version="1.0" encoding="UTF-8" standalone="yes"?>
<Relationships xmlns="http://schemas.openxmlformats.org/package/2006/relationships"><Relationship Id="rId1" Type="http://schemas.openxmlformats.org/officeDocument/2006/relationships/image" Target="../media/image1.jpg"/></Relationships>
</file>

<file path=xl/drawings/_rels/drawing69.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70.xml.rels><?xml version="1.0" encoding="UTF-8" standalone="yes"?>
<Relationships xmlns="http://schemas.openxmlformats.org/package/2006/relationships"><Relationship Id="rId1" Type="http://schemas.openxmlformats.org/officeDocument/2006/relationships/image" Target="../media/image1.jpg"/></Relationships>
</file>

<file path=xl/drawings/_rels/drawing71.xml.rels><?xml version="1.0" encoding="UTF-8" standalone="yes"?>
<Relationships xmlns="http://schemas.openxmlformats.org/package/2006/relationships"><Relationship Id="rId1" Type="http://schemas.openxmlformats.org/officeDocument/2006/relationships/image" Target="../media/image1.jpg"/></Relationships>
</file>

<file path=xl/drawings/_rels/drawing72.xml.rels><?xml version="1.0" encoding="UTF-8" standalone="yes"?>
<Relationships xmlns="http://schemas.openxmlformats.org/package/2006/relationships"><Relationship Id="rId1" Type="http://schemas.openxmlformats.org/officeDocument/2006/relationships/image" Target="../media/image1.jpg"/></Relationships>
</file>

<file path=xl/drawings/_rels/drawing73.xml.rels><?xml version="1.0" encoding="UTF-8" standalone="yes"?>
<Relationships xmlns="http://schemas.openxmlformats.org/package/2006/relationships"><Relationship Id="rId1" Type="http://schemas.openxmlformats.org/officeDocument/2006/relationships/image" Target="../media/image1.jpg"/></Relationships>
</file>

<file path=xl/drawings/_rels/drawing74.xml.rels><?xml version="1.0" encoding="UTF-8" standalone="yes"?>
<Relationships xmlns="http://schemas.openxmlformats.org/package/2006/relationships"><Relationship Id="rId1" Type="http://schemas.openxmlformats.org/officeDocument/2006/relationships/image" Target="../media/image1.jpg"/></Relationships>
</file>

<file path=xl/drawings/_rels/drawing75.xml.rels><?xml version="1.0" encoding="UTF-8" standalone="yes"?>
<Relationships xmlns="http://schemas.openxmlformats.org/package/2006/relationships"><Relationship Id="rId1" Type="http://schemas.openxmlformats.org/officeDocument/2006/relationships/image" Target="../media/image1.jpg"/></Relationships>
</file>

<file path=xl/drawings/_rels/drawing7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7.xml.rels><?xml version="1.0" encoding="UTF-8" standalone="yes"?>
<Relationships xmlns="http://schemas.openxmlformats.org/package/2006/relationships"><Relationship Id="rId1" Type="http://schemas.openxmlformats.org/officeDocument/2006/relationships/image" Target="../media/image1.jpg"/></Relationships>
</file>

<file path=xl/drawings/_rels/drawing78.xml.rels><?xml version="1.0" encoding="UTF-8" standalone="yes"?>
<Relationships xmlns="http://schemas.openxmlformats.org/package/2006/relationships"><Relationship Id="rId1" Type="http://schemas.openxmlformats.org/officeDocument/2006/relationships/image" Target="../media/image1.jpg"/></Relationships>
</file>

<file path=xl/drawings/_rels/drawing79.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80.xml.rels><?xml version="1.0" encoding="UTF-8" standalone="yes"?>
<Relationships xmlns="http://schemas.openxmlformats.org/package/2006/relationships"><Relationship Id="rId1" Type="http://schemas.openxmlformats.org/officeDocument/2006/relationships/image" Target="../media/image1.jpg"/></Relationships>
</file>

<file path=xl/drawings/_rels/drawing81.xml.rels><?xml version="1.0" encoding="UTF-8" standalone="yes"?>
<Relationships xmlns="http://schemas.openxmlformats.org/package/2006/relationships"><Relationship Id="rId1" Type="http://schemas.openxmlformats.org/officeDocument/2006/relationships/image" Target="../media/image1.jpg"/></Relationships>
</file>

<file path=xl/drawings/_rels/drawing82.xml.rels><?xml version="1.0" encoding="UTF-8" standalone="yes"?>
<Relationships xmlns="http://schemas.openxmlformats.org/package/2006/relationships"><Relationship Id="rId1" Type="http://schemas.openxmlformats.org/officeDocument/2006/relationships/image" Target="../media/image1.jpg"/></Relationships>
</file>

<file path=xl/drawings/_rels/drawing83.xml.rels><?xml version="1.0" encoding="UTF-8" standalone="yes"?>
<Relationships xmlns="http://schemas.openxmlformats.org/package/2006/relationships"><Relationship Id="rId1" Type="http://schemas.openxmlformats.org/officeDocument/2006/relationships/image" Target="../media/image1.jpg"/></Relationships>
</file>

<file path=xl/drawings/_rels/drawing84.xml.rels><?xml version="1.0" encoding="UTF-8" standalone="yes"?>
<Relationships xmlns="http://schemas.openxmlformats.org/package/2006/relationships"><Relationship Id="rId1" Type="http://schemas.openxmlformats.org/officeDocument/2006/relationships/image" Target="../media/image1.jpg"/></Relationships>
</file>

<file path=xl/drawings/_rels/drawing85.xml.rels><?xml version="1.0" encoding="UTF-8" standalone="yes"?>
<Relationships xmlns="http://schemas.openxmlformats.org/package/2006/relationships"><Relationship Id="rId1" Type="http://schemas.openxmlformats.org/officeDocument/2006/relationships/image" Target="../media/image1.jpg"/></Relationships>
</file>

<file path=xl/drawings/_rels/drawing86.xml.rels><?xml version="1.0" encoding="UTF-8" standalone="yes"?>
<Relationships xmlns="http://schemas.openxmlformats.org/package/2006/relationships"><Relationship Id="rId1" Type="http://schemas.openxmlformats.org/officeDocument/2006/relationships/image" Target="../media/image1.jpg"/></Relationships>
</file>

<file path=xl/drawings/_rels/drawing8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8.xml.rels><?xml version="1.0" encoding="UTF-8" standalone="yes"?>
<Relationships xmlns="http://schemas.openxmlformats.org/package/2006/relationships"><Relationship Id="rId1" Type="http://schemas.openxmlformats.org/officeDocument/2006/relationships/image" Target="../media/image1.jpg"/></Relationships>
</file>

<file path=xl/drawings/_rels/drawing89.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_rels/drawing90.xml.rels><?xml version="1.0" encoding="UTF-8" standalone="yes"?>
<Relationships xmlns="http://schemas.openxmlformats.org/package/2006/relationships"><Relationship Id="rId1" Type="http://schemas.openxmlformats.org/officeDocument/2006/relationships/image" Target="../media/image1.jpg"/></Relationships>
</file>

<file path=xl/drawings/_rels/drawing91.xml.rels><?xml version="1.0" encoding="UTF-8" standalone="yes"?>
<Relationships xmlns="http://schemas.openxmlformats.org/package/2006/relationships"><Relationship Id="rId1" Type="http://schemas.openxmlformats.org/officeDocument/2006/relationships/image" Target="../media/image1.jpg"/></Relationships>
</file>

<file path=xl/drawings/_rels/drawing92.xml.rels><?xml version="1.0" encoding="UTF-8" standalone="yes"?>
<Relationships xmlns="http://schemas.openxmlformats.org/package/2006/relationships"><Relationship Id="rId1" Type="http://schemas.openxmlformats.org/officeDocument/2006/relationships/image" Target="../media/image1.jpg"/></Relationships>
</file>

<file path=xl/drawings/_rels/drawing93.xml.rels><?xml version="1.0" encoding="UTF-8" standalone="yes"?>
<Relationships xmlns="http://schemas.openxmlformats.org/package/2006/relationships"><Relationship Id="rId1" Type="http://schemas.openxmlformats.org/officeDocument/2006/relationships/image" Target="../media/image1.jpg"/></Relationships>
</file>

<file path=xl/drawings/_rels/drawing94.xml.rels><?xml version="1.0" encoding="UTF-8" standalone="yes"?>
<Relationships xmlns="http://schemas.openxmlformats.org/package/2006/relationships"><Relationship Id="rId1" Type="http://schemas.openxmlformats.org/officeDocument/2006/relationships/image" Target="../media/image1.jpg"/></Relationships>
</file>

<file path=xl/drawings/_rels/drawing95.xml.rels><?xml version="1.0" encoding="UTF-8" standalone="yes"?>
<Relationships xmlns="http://schemas.openxmlformats.org/package/2006/relationships"><Relationship Id="rId1" Type="http://schemas.openxmlformats.org/officeDocument/2006/relationships/image" Target="../media/image1.jpg"/></Relationships>
</file>

<file path=xl/drawings/_rels/drawing96.xml.rels><?xml version="1.0" encoding="UTF-8" standalone="yes"?>
<Relationships xmlns="http://schemas.openxmlformats.org/package/2006/relationships"><Relationship Id="rId1" Type="http://schemas.openxmlformats.org/officeDocument/2006/relationships/image" Target="../media/image1.jpg"/></Relationships>
</file>

<file path=xl/drawings/_rels/drawing97.xml.rels><?xml version="1.0" encoding="UTF-8" standalone="yes"?>
<Relationships xmlns="http://schemas.openxmlformats.org/package/2006/relationships"><Relationship Id="rId1" Type="http://schemas.openxmlformats.org/officeDocument/2006/relationships/image" Target="../media/image1.jpg"/></Relationships>
</file>

<file path=xl/drawings/_rels/drawing9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5</xdr:col>
      <xdr:colOff>0</xdr:colOff>
      <xdr:row>1</xdr:row>
      <xdr:rowOff>0</xdr:rowOff>
    </xdr:from>
    <xdr:ext cx="4389120" cy="82296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00.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63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01.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64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02.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65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03.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66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04.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67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05.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68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06.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69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07.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6A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08.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6B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09.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6C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10.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6D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11.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6E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12.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6F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13.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7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14.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71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15.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72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16.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73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17.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74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18.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75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19.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76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20.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77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21.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78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22.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79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23.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7A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24.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7B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25.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7C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26.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7D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27.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7E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28.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7F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29.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8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30.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81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31.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82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32.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83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33.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84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34.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85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35.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86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36.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87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37.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88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38.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89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39.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8A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40.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8B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41.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8C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42.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8D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43.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8E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44.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8F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45.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9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46.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91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47.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92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48.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93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49.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94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50.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95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51.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96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52.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97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53.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98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54.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99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55.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9A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56.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9B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57.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9C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58.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9D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59.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9E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60.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9F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61.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A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62.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A1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63.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A2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64.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A3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65.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A4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66.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A5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67.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A6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68.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A7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69.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A8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70.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A9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71.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AA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72.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AB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73.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AC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74.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AD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75.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AE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76.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AF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77.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B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78.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B1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79.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B2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80.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B3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81.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B4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82.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B5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83.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B6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84.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B7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85.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B8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86.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B9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87.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BA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88.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BB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89.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BC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90.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BD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91.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BE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92.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BF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93.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C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94.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C1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95.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C2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96.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C3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97.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C4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98.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C5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199.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C6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200.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C7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1F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33.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2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34.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35.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22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36.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23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37.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24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38.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25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39.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26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40.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27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41.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28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42.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29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43.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2A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44.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2B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45.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2C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46.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2D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47.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2E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48.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2F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49.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3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50.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31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51.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32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52.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33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53.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34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54.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35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55.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36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56.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37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57.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38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58.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39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59.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3A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60.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3B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61.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3C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62.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3D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63.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3E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64.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3F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65.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4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66.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41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67.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42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68.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43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69.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44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70.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45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71.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46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72.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47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73.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48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74.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49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75.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4A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76.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4B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77.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4C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78.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4D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79.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4E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80.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4F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81.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5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82.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51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83.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52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84.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53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85.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54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86.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55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87.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56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88.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57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89.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58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90.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59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91.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5A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92.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5B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93.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5C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94.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5D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95.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5E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96.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5F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97.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6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98.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61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99.xml><?xml version="1.0" encoding="utf-8"?>
<xdr:wsDr xmlns:xdr="http://schemas.openxmlformats.org/drawingml/2006/spreadsheetDrawing" xmlns:a="http://schemas.openxmlformats.org/drawingml/2006/main">
  <xdr:oneCellAnchor>
    <xdr:from>
      <xdr:col>0</xdr:col>
      <xdr:colOff>0</xdr:colOff>
      <xdr:row>1</xdr:row>
      <xdr:rowOff>0</xdr:rowOff>
    </xdr:from>
    <xdr:ext cx="1463040" cy="274320"/>
    <xdr:pic>
      <xdr:nvPicPr>
        <xdr:cNvPr id="2" name="Picture 1">
          <a:extLst>
            <a:ext uri="{FF2B5EF4-FFF2-40B4-BE49-F238E27FC236}">
              <a16:creationId xmlns:a16="http://schemas.microsoft.com/office/drawing/2014/main" id="{00000000-0008-0000-62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20.xml"/></Relationships>
</file>

<file path=xl/worksheets/_rels/sheet121.xml.rels><?xml version="1.0" encoding="UTF-8" standalone="yes"?>
<Relationships xmlns="http://schemas.openxmlformats.org/package/2006/relationships"><Relationship Id="rId1" Type="http://schemas.openxmlformats.org/officeDocument/2006/relationships/drawing" Target="../drawings/drawing121.xml"/></Relationships>
</file>

<file path=xl/worksheets/_rels/sheet122.xml.rels><?xml version="1.0" encoding="UTF-8" standalone="yes"?>
<Relationships xmlns="http://schemas.openxmlformats.org/package/2006/relationships"><Relationship Id="rId1" Type="http://schemas.openxmlformats.org/officeDocument/2006/relationships/drawing" Target="../drawings/drawing122.xml"/></Relationships>
</file>

<file path=xl/worksheets/_rels/sheet123.xml.rels><?xml version="1.0" encoding="UTF-8" standalone="yes"?>
<Relationships xmlns="http://schemas.openxmlformats.org/package/2006/relationships"><Relationship Id="rId1" Type="http://schemas.openxmlformats.org/officeDocument/2006/relationships/drawing" Target="../drawings/drawing123.xml"/></Relationships>
</file>

<file path=xl/worksheets/_rels/sheet124.xml.rels><?xml version="1.0" encoding="UTF-8" standalone="yes"?>
<Relationships xmlns="http://schemas.openxmlformats.org/package/2006/relationships"><Relationship Id="rId1" Type="http://schemas.openxmlformats.org/officeDocument/2006/relationships/drawing" Target="../drawings/drawing124.xml"/></Relationships>
</file>

<file path=xl/worksheets/_rels/sheet125.xml.rels><?xml version="1.0" encoding="UTF-8" standalone="yes"?>
<Relationships xmlns="http://schemas.openxmlformats.org/package/2006/relationships"><Relationship Id="rId1" Type="http://schemas.openxmlformats.org/officeDocument/2006/relationships/drawing" Target="../drawings/drawing125.xml"/></Relationships>
</file>

<file path=xl/worksheets/_rels/sheet126.xml.rels><?xml version="1.0" encoding="UTF-8" standalone="yes"?>
<Relationships xmlns="http://schemas.openxmlformats.org/package/2006/relationships"><Relationship Id="rId1" Type="http://schemas.openxmlformats.org/officeDocument/2006/relationships/drawing" Target="../drawings/drawing126.xml"/></Relationships>
</file>

<file path=xl/worksheets/_rels/sheet127.xml.rels><?xml version="1.0" encoding="UTF-8" standalone="yes"?>
<Relationships xmlns="http://schemas.openxmlformats.org/package/2006/relationships"><Relationship Id="rId1" Type="http://schemas.openxmlformats.org/officeDocument/2006/relationships/drawing" Target="../drawings/drawing127.xml"/></Relationships>
</file>

<file path=xl/worksheets/_rels/sheet128.xml.rels><?xml version="1.0" encoding="UTF-8" standalone="yes"?>
<Relationships xmlns="http://schemas.openxmlformats.org/package/2006/relationships"><Relationship Id="rId1" Type="http://schemas.openxmlformats.org/officeDocument/2006/relationships/drawing" Target="../drawings/drawing128.xml"/></Relationships>
</file>

<file path=xl/worksheets/_rels/sheet129.xml.rels><?xml version="1.0" encoding="UTF-8" standalone="yes"?>
<Relationships xmlns="http://schemas.openxmlformats.org/package/2006/relationships"><Relationship Id="rId1" Type="http://schemas.openxmlformats.org/officeDocument/2006/relationships/drawing" Target="../drawings/drawing12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30.xml.rels><?xml version="1.0" encoding="UTF-8" standalone="yes"?>
<Relationships xmlns="http://schemas.openxmlformats.org/package/2006/relationships"><Relationship Id="rId1" Type="http://schemas.openxmlformats.org/officeDocument/2006/relationships/drawing" Target="../drawings/drawing130.xml"/></Relationships>
</file>

<file path=xl/worksheets/_rels/sheet131.xml.rels><?xml version="1.0" encoding="UTF-8" standalone="yes"?>
<Relationships xmlns="http://schemas.openxmlformats.org/package/2006/relationships"><Relationship Id="rId1" Type="http://schemas.openxmlformats.org/officeDocument/2006/relationships/drawing" Target="../drawings/drawing131.xml"/></Relationships>
</file>

<file path=xl/worksheets/_rels/sheet132.xml.rels><?xml version="1.0" encoding="UTF-8" standalone="yes"?>
<Relationships xmlns="http://schemas.openxmlformats.org/package/2006/relationships"><Relationship Id="rId1" Type="http://schemas.openxmlformats.org/officeDocument/2006/relationships/drawing" Target="../drawings/drawing132.xml"/></Relationships>
</file>

<file path=xl/worksheets/_rels/sheet133.xml.rels><?xml version="1.0" encoding="UTF-8" standalone="yes"?>
<Relationships xmlns="http://schemas.openxmlformats.org/package/2006/relationships"><Relationship Id="rId1" Type="http://schemas.openxmlformats.org/officeDocument/2006/relationships/drawing" Target="../drawings/drawing133.xml"/></Relationships>
</file>

<file path=xl/worksheets/_rels/sheet134.xml.rels><?xml version="1.0" encoding="UTF-8" standalone="yes"?>
<Relationships xmlns="http://schemas.openxmlformats.org/package/2006/relationships"><Relationship Id="rId1" Type="http://schemas.openxmlformats.org/officeDocument/2006/relationships/drawing" Target="../drawings/drawing134.xml"/></Relationships>
</file>

<file path=xl/worksheets/_rels/sheet135.xml.rels><?xml version="1.0" encoding="UTF-8" standalone="yes"?>
<Relationships xmlns="http://schemas.openxmlformats.org/package/2006/relationships"><Relationship Id="rId1" Type="http://schemas.openxmlformats.org/officeDocument/2006/relationships/drawing" Target="../drawings/drawing135.xml"/></Relationships>
</file>

<file path=xl/worksheets/_rels/sheet136.xml.rels><?xml version="1.0" encoding="UTF-8" standalone="yes"?>
<Relationships xmlns="http://schemas.openxmlformats.org/package/2006/relationships"><Relationship Id="rId1" Type="http://schemas.openxmlformats.org/officeDocument/2006/relationships/drawing" Target="../drawings/drawing136.xml"/></Relationships>
</file>

<file path=xl/worksheets/_rels/sheet137.xml.rels><?xml version="1.0" encoding="UTF-8" standalone="yes"?>
<Relationships xmlns="http://schemas.openxmlformats.org/package/2006/relationships"><Relationship Id="rId1" Type="http://schemas.openxmlformats.org/officeDocument/2006/relationships/drawing" Target="../drawings/drawing137.xml"/></Relationships>
</file>

<file path=xl/worksheets/_rels/sheet138.xml.rels><?xml version="1.0" encoding="UTF-8" standalone="yes"?>
<Relationships xmlns="http://schemas.openxmlformats.org/package/2006/relationships"><Relationship Id="rId1" Type="http://schemas.openxmlformats.org/officeDocument/2006/relationships/drawing" Target="../drawings/drawing138.xml"/></Relationships>
</file>

<file path=xl/worksheets/_rels/sheet139.xml.rels><?xml version="1.0" encoding="UTF-8" standalone="yes"?>
<Relationships xmlns="http://schemas.openxmlformats.org/package/2006/relationships"><Relationship Id="rId1" Type="http://schemas.openxmlformats.org/officeDocument/2006/relationships/drawing" Target="../drawings/drawing13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40.xml.rels><?xml version="1.0" encoding="UTF-8" standalone="yes"?>
<Relationships xmlns="http://schemas.openxmlformats.org/package/2006/relationships"><Relationship Id="rId1" Type="http://schemas.openxmlformats.org/officeDocument/2006/relationships/drawing" Target="../drawings/drawing140.xml"/></Relationships>
</file>

<file path=xl/worksheets/_rels/sheet141.xml.rels><?xml version="1.0" encoding="UTF-8" standalone="yes"?>
<Relationships xmlns="http://schemas.openxmlformats.org/package/2006/relationships"><Relationship Id="rId1" Type="http://schemas.openxmlformats.org/officeDocument/2006/relationships/drawing" Target="../drawings/drawing141.xml"/></Relationships>
</file>

<file path=xl/worksheets/_rels/sheet142.xml.rels><?xml version="1.0" encoding="UTF-8" standalone="yes"?>
<Relationships xmlns="http://schemas.openxmlformats.org/package/2006/relationships"><Relationship Id="rId1" Type="http://schemas.openxmlformats.org/officeDocument/2006/relationships/drawing" Target="../drawings/drawing142.xml"/></Relationships>
</file>

<file path=xl/worksheets/_rels/sheet143.xml.rels><?xml version="1.0" encoding="UTF-8" standalone="yes"?>
<Relationships xmlns="http://schemas.openxmlformats.org/package/2006/relationships"><Relationship Id="rId1" Type="http://schemas.openxmlformats.org/officeDocument/2006/relationships/drawing" Target="../drawings/drawing143.xml"/></Relationships>
</file>

<file path=xl/worksheets/_rels/sheet144.xml.rels><?xml version="1.0" encoding="UTF-8" standalone="yes"?>
<Relationships xmlns="http://schemas.openxmlformats.org/package/2006/relationships"><Relationship Id="rId1" Type="http://schemas.openxmlformats.org/officeDocument/2006/relationships/drawing" Target="../drawings/drawing144.xml"/></Relationships>
</file>

<file path=xl/worksheets/_rels/sheet145.xml.rels><?xml version="1.0" encoding="UTF-8" standalone="yes"?>
<Relationships xmlns="http://schemas.openxmlformats.org/package/2006/relationships"><Relationship Id="rId1" Type="http://schemas.openxmlformats.org/officeDocument/2006/relationships/drawing" Target="../drawings/drawing145.xml"/></Relationships>
</file>

<file path=xl/worksheets/_rels/sheet146.xml.rels><?xml version="1.0" encoding="UTF-8" standalone="yes"?>
<Relationships xmlns="http://schemas.openxmlformats.org/package/2006/relationships"><Relationship Id="rId1" Type="http://schemas.openxmlformats.org/officeDocument/2006/relationships/drawing" Target="../drawings/drawing146.xml"/></Relationships>
</file>

<file path=xl/worksheets/_rels/sheet147.xml.rels><?xml version="1.0" encoding="UTF-8" standalone="yes"?>
<Relationships xmlns="http://schemas.openxmlformats.org/package/2006/relationships"><Relationship Id="rId1" Type="http://schemas.openxmlformats.org/officeDocument/2006/relationships/drawing" Target="../drawings/drawing147.xml"/></Relationships>
</file>

<file path=xl/worksheets/_rels/sheet148.xml.rels><?xml version="1.0" encoding="UTF-8" standalone="yes"?>
<Relationships xmlns="http://schemas.openxmlformats.org/package/2006/relationships"><Relationship Id="rId1" Type="http://schemas.openxmlformats.org/officeDocument/2006/relationships/drawing" Target="../drawings/drawing148.xml"/></Relationships>
</file>

<file path=xl/worksheets/_rels/sheet149.xml.rels><?xml version="1.0" encoding="UTF-8" standalone="yes"?>
<Relationships xmlns="http://schemas.openxmlformats.org/package/2006/relationships"><Relationship Id="rId1" Type="http://schemas.openxmlformats.org/officeDocument/2006/relationships/drawing" Target="../drawings/drawing14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50.xml.rels><?xml version="1.0" encoding="UTF-8" standalone="yes"?>
<Relationships xmlns="http://schemas.openxmlformats.org/package/2006/relationships"><Relationship Id="rId1" Type="http://schemas.openxmlformats.org/officeDocument/2006/relationships/drawing" Target="../drawings/drawing150.xml"/></Relationships>
</file>

<file path=xl/worksheets/_rels/sheet151.xml.rels><?xml version="1.0" encoding="UTF-8" standalone="yes"?>
<Relationships xmlns="http://schemas.openxmlformats.org/package/2006/relationships"><Relationship Id="rId1" Type="http://schemas.openxmlformats.org/officeDocument/2006/relationships/drawing" Target="../drawings/drawing151.xml"/></Relationships>
</file>

<file path=xl/worksheets/_rels/sheet152.xml.rels><?xml version="1.0" encoding="UTF-8" standalone="yes"?>
<Relationships xmlns="http://schemas.openxmlformats.org/package/2006/relationships"><Relationship Id="rId1" Type="http://schemas.openxmlformats.org/officeDocument/2006/relationships/drawing" Target="../drawings/drawing152.xml"/></Relationships>
</file>

<file path=xl/worksheets/_rels/sheet153.xml.rels><?xml version="1.0" encoding="UTF-8" standalone="yes"?>
<Relationships xmlns="http://schemas.openxmlformats.org/package/2006/relationships"><Relationship Id="rId1" Type="http://schemas.openxmlformats.org/officeDocument/2006/relationships/drawing" Target="../drawings/drawing153.xml"/></Relationships>
</file>

<file path=xl/worksheets/_rels/sheet154.xml.rels><?xml version="1.0" encoding="UTF-8" standalone="yes"?>
<Relationships xmlns="http://schemas.openxmlformats.org/package/2006/relationships"><Relationship Id="rId1" Type="http://schemas.openxmlformats.org/officeDocument/2006/relationships/drawing" Target="../drawings/drawing154.xml"/></Relationships>
</file>

<file path=xl/worksheets/_rels/sheet155.xml.rels><?xml version="1.0" encoding="UTF-8" standalone="yes"?>
<Relationships xmlns="http://schemas.openxmlformats.org/package/2006/relationships"><Relationship Id="rId1" Type="http://schemas.openxmlformats.org/officeDocument/2006/relationships/drawing" Target="../drawings/drawing155.xml"/></Relationships>
</file>

<file path=xl/worksheets/_rels/sheet156.xml.rels><?xml version="1.0" encoding="UTF-8" standalone="yes"?>
<Relationships xmlns="http://schemas.openxmlformats.org/package/2006/relationships"><Relationship Id="rId1" Type="http://schemas.openxmlformats.org/officeDocument/2006/relationships/drawing" Target="../drawings/drawing156.xml"/></Relationships>
</file>

<file path=xl/worksheets/_rels/sheet157.xml.rels><?xml version="1.0" encoding="UTF-8" standalone="yes"?>
<Relationships xmlns="http://schemas.openxmlformats.org/package/2006/relationships"><Relationship Id="rId1" Type="http://schemas.openxmlformats.org/officeDocument/2006/relationships/drawing" Target="../drawings/drawing157.xml"/></Relationships>
</file>

<file path=xl/worksheets/_rels/sheet158.xml.rels><?xml version="1.0" encoding="UTF-8" standalone="yes"?>
<Relationships xmlns="http://schemas.openxmlformats.org/package/2006/relationships"><Relationship Id="rId1" Type="http://schemas.openxmlformats.org/officeDocument/2006/relationships/drawing" Target="../drawings/drawing158.xml"/></Relationships>
</file>

<file path=xl/worksheets/_rels/sheet159.xml.rels><?xml version="1.0" encoding="UTF-8" standalone="yes"?>
<Relationships xmlns="http://schemas.openxmlformats.org/package/2006/relationships"><Relationship Id="rId1" Type="http://schemas.openxmlformats.org/officeDocument/2006/relationships/drawing" Target="../drawings/drawing15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60.xml.rels><?xml version="1.0" encoding="UTF-8" standalone="yes"?>
<Relationships xmlns="http://schemas.openxmlformats.org/package/2006/relationships"><Relationship Id="rId1" Type="http://schemas.openxmlformats.org/officeDocument/2006/relationships/drawing" Target="../drawings/drawing160.xml"/></Relationships>
</file>

<file path=xl/worksheets/_rels/sheet161.xml.rels><?xml version="1.0" encoding="UTF-8" standalone="yes"?>
<Relationships xmlns="http://schemas.openxmlformats.org/package/2006/relationships"><Relationship Id="rId1" Type="http://schemas.openxmlformats.org/officeDocument/2006/relationships/drawing" Target="../drawings/drawing161.xml"/></Relationships>
</file>

<file path=xl/worksheets/_rels/sheet162.xml.rels><?xml version="1.0" encoding="UTF-8" standalone="yes"?>
<Relationships xmlns="http://schemas.openxmlformats.org/package/2006/relationships"><Relationship Id="rId1" Type="http://schemas.openxmlformats.org/officeDocument/2006/relationships/drawing" Target="../drawings/drawing162.xml"/></Relationships>
</file>

<file path=xl/worksheets/_rels/sheet163.xml.rels><?xml version="1.0" encoding="UTF-8" standalone="yes"?>
<Relationships xmlns="http://schemas.openxmlformats.org/package/2006/relationships"><Relationship Id="rId1" Type="http://schemas.openxmlformats.org/officeDocument/2006/relationships/drawing" Target="../drawings/drawing163.xml"/></Relationships>
</file>

<file path=xl/worksheets/_rels/sheet164.xml.rels><?xml version="1.0" encoding="UTF-8" standalone="yes"?>
<Relationships xmlns="http://schemas.openxmlformats.org/package/2006/relationships"><Relationship Id="rId1" Type="http://schemas.openxmlformats.org/officeDocument/2006/relationships/drawing" Target="../drawings/drawing164.xml"/></Relationships>
</file>

<file path=xl/worksheets/_rels/sheet165.xml.rels><?xml version="1.0" encoding="UTF-8" standalone="yes"?>
<Relationships xmlns="http://schemas.openxmlformats.org/package/2006/relationships"><Relationship Id="rId1" Type="http://schemas.openxmlformats.org/officeDocument/2006/relationships/drawing" Target="../drawings/drawing165.xml"/></Relationships>
</file>

<file path=xl/worksheets/_rels/sheet166.xml.rels><?xml version="1.0" encoding="UTF-8" standalone="yes"?>
<Relationships xmlns="http://schemas.openxmlformats.org/package/2006/relationships"><Relationship Id="rId1" Type="http://schemas.openxmlformats.org/officeDocument/2006/relationships/drawing" Target="../drawings/drawing166.xml"/></Relationships>
</file>

<file path=xl/worksheets/_rels/sheet167.xml.rels><?xml version="1.0" encoding="UTF-8" standalone="yes"?>
<Relationships xmlns="http://schemas.openxmlformats.org/package/2006/relationships"><Relationship Id="rId1" Type="http://schemas.openxmlformats.org/officeDocument/2006/relationships/drawing" Target="../drawings/drawing167.xml"/></Relationships>
</file>

<file path=xl/worksheets/_rels/sheet168.xml.rels><?xml version="1.0" encoding="UTF-8" standalone="yes"?>
<Relationships xmlns="http://schemas.openxmlformats.org/package/2006/relationships"><Relationship Id="rId1" Type="http://schemas.openxmlformats.org/officeDocument/2006/relationships/drawing" Target="../drawings/drawing168.xml"/></Relationships>
</file>

<file path=xl/worksheets/_rels/sheet169.xml.rels><?xml version="1.0" encoding="UTF-8" standalone="yes"?>
<Relationships xmlns="http://schemas.openxmlformats.org/package/2006/relationships"><Relationship Id="rId1" Type="http://schemas.openxmlformats.org/officeDocument/2006/relationships/drawing" Target="../drawings/drawing16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0.xml.rels><?xml version="1.0" encoding="UTF-8" standalone="yes"?>
<Relationships xmlns="http://schemas.openxmlformats.org/package/2006/relationships"><Relationship Id="rId1" Type="http://schemas.openxmlformats.org/officeDocument/2006/relationships/drawing" Target="../drawings/drawing170.xml"/></Relationships>
</file>

<file path=xl/worksheets/_rels/sheet171.xml.rels><?xml version="1.0" encoding="UTF-8" standalone="yes"?>
<Relationships xmlns="http://schemas.openxmlformats.org/package/2006/relationships"><Relationship Id="rId1" Type="http://schemas.openxmlformats.org/officeDocument/2006/relationships/drawing" Target="../drawings/drawing171.xml"/></Relationships>
</file>

<file path=xl/worksheets/_rels/sheet172.xml.rels><?xml version="1.0" encoding="UTF-8" standalone="yes"?>
<Relationships xmlns="http://schemas.openxmlformats.org/package/2006/relationships"><Relationship Id="rId1" Type="http://schemas.openxmlformats.org/officeDocument/2006/relationships/drawing" Target="../drawings/drawing172.xml"/></Relationships>
</file>

<file path=xl/worksheets/_rels/sheet173.xml.rels><?xml version="1.0" encoding="UTF-8" standalone="yes"?>
<Relationships xmlns="http://schemas.openxmlformats.org/package/2006/relationships"><Relationship Id="rId1" Type="http://schemas.openxmlformats.org/officeDocument/2006/relationships/drawing" Target="../drawings/drawing173.xml"/></Relationships>
</file>

<file path=xl/worksheets/_rels/sheet174.xml.rels><?xml version="1.0" encoding="UTF-8" standalone="yes"?>
<Relationships xmlns="http://schemas.openxmlformats.org/package/2006/relationships"><Relationship Id="rId1" Type="http://schemas.openxmlformats.org/officeDocument/2006/relationships/drawing" Target="../drawings/drawing174.xml"/></Relationships>
</file>

<file path=xl/worksheets/_rels/sheet175.xml.rels><?xml version="1.0" encoding="UTF-8" standalone="yes"?>
<Relationships xmlns="http://schemas.openxmlformats.org/package/2006/relationships"><Relationship Id="rId1" Type="http://schemas.openxmlformats.org/officeDocument/2006/relationships/drawing" Target="../drawings/drawing175.xml"/></Relationships>
</file>

<file path=xl/worksheets/_rels/sheet176.xml.rels><?xml version="1.0" encoding="UTF-8" standalone="yes"?>
<Relationships xmlns="http://schemas.openxmlformats.org/package/2006/relationships"><Relationship Id="rId1" Type="http://schemas.openxmlformats.org/officeDocument/2006/relationships/drawing" Target="../drawings/drawing176.xml"/></Relationships>
</file>

<file path=xl/worksheets/_rels/sheet177.xml.rels><?xml version="1.0" encoding="UTF-8" standalone="yes"?>
<Relationships xmlns="http://schemas.openxmlformats.org/package/2006/relationships"><Relationship Id="rId1" Type="http://schemas.openxmlformats.org/officeDocument/2006/relationships/drawing" Target="../drawings/drawing177.xml"/></Relationships>
</file>

<file path=xl/worksheets/_rels/sheet178.xml.rels><?xml version="1.0" encoding="UTF-8" standalone="yes"?>
<Relationships xmlns="http://schemas.openxmlformats.org/package/2006/relationships"><Relationship Id="rId1" Type="http://schemas.openxmlformats.org/officeDocument/2006/relationships/drawing" Target="../drawings/drawing178.xml"/></Relationships>
</file>

<file path=xl/worksheets/_rels/sheet179.xml.rels><?xml version="1.0" encoding="UTF-8" standalone="yes"?>
<Relationships xmlns="http://schemas.openxmlformats.org/package/2006/relationships"><Relationship Id="rId1" Type="http://schemas.openxmlformats.org/officeDocument/2006/relationships/drawing" Target="../drawings/drawing17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80.xml.rels><?xml version="1.0" encoding="UTF-8" standalone="yes"?>
<Relationships xmlns="http://schemas.openxmlformats.org/package/2006/relationships"><Relationship Id="rId1" Type="http://schemas.openxmlformats.org/officeDocument/2006/relationships/drawing" Target="../drawings/drawing180.xml"/></Relationships>
</file>

<file path=xl/worksheets/_rels/sheet181.xml.rels><?xml version="1.0" encoding="UTF-8" standalone="yes"?>
<Relationships xmlns="http://schemas.openxmlformats.org/package/2006/relationships"><Relationship Id="rId1" Type="http://schemas.openxmlformats.org/officeDocument/2006/relationships/drawing" Target="../drawings/drawing181.xml"/></Relationships>
</file>

<file path=xl/worksheets/_rels/sheet182.xml.rels><?xml version="1.0" encoding="UTF-8" standalone="yes"?>
<Relationships xmlns="http://schemas.openxmlformats.org/package/2006/relationships"><Relationship Id="rId1" Type="http://schemas.openxmlformats.org/officeDocument/2006/relationships/drawing" Target="../drawings/drawing182.xml"/></Relationships>
</file>

<file path=xl/worksheets/_rels/sheet183.xml.rels><?xml version="1.0" encoding="UTF-8" standalone="yes"?>
<Relationships xmlns="http://schemas.openxmlformats.org/package/2006/relationships"><Relationship Id="rId1" Type="http://schemas.openxmlformats.org/officeDocument/2006/relationships/drawing" Target="../drawings/drawing183.xml"/></Relationships>
</file>

<file path=xl/worksheets/_rels/sheet184.xml.rels><?xml version="1.0" encoding="UTF-8" standalone="yes"?>
<Relationships xmlns="http://schemas.openxmlformats.org/package/2006/relationships"><Relationship Id="rId1" Type="http://schemas.openxmlformats.org/officeDocument/2006/relationships/drawing" Target="../drawings/drawing184.xml"/></Relationships>
</file>

<file path=xl/worksheets/_rels/sheet185.xml.rels><?xml version="1.0" encoding="UTF-8" standalone="yes"?>
<Relationships xmlns="http://schemas.openxmlformats.org/package/2006/relationships"><Relationship Id="rId1" Type="http://schemas.openxmlformats.org/officeDocument/2006/relationships/drawing" Target="../drawings/drawing185.xml"/></Relationships>
</file>

<file path=xl/worksheets/_rels/sheet186.xml.rels><?xml version="1.0" encoding="UTF-8" standalone="yes"?>
<Relationships xmlns="http://schemas.openxmlformats.org/package/2006/relationships"><Relationship Id="rId1" Type="http://schemas.openxmlformats.org/officeDocument/2006/relationships/drawing" Target="../drawings/drawing186.xml"/></Relationships>
</file>

<file path=xl/worksheets/_rels/sheet187.xml.rels><?xml version="1.0" encoding="UTF-8" standalone="yes"?>
<Relationships xmlns="http://schemas.openxmlformats.org/package/2006/relationships"><Relationship Id="rId1" Type="http://schemas.openxmlformats.org/officeDocument/2006/relationships/drawing" Target="../drawings/drawing187.xml"/></Relationships>
</file>

<file path=xl/worksheets/_rels/sheet188.xml.rels><?xml version="1.0" encoding="UTF-8" standalone="yes"?>
<Relationships xmlns="http://schemas.openxmlformats.org/package/2006/relationships"><Relationship Id="rId1" Type="http://schemas.openxmlformats.org/officeDocument/2006/relationships/drawing" Target="../drawings/drawing188.xml"/></Relationships>
</file>

<file path=xl/worksheets/_rels/sheet189.xml.rels><?xml version="1.0" encoding="UTF-8" standalone="yes"?>
<Relationships xmlns="http://schemas.openxmlformats.org/package/2006/relationships"><Relationship Id="rId1" Type="http://schemas.openxmlformats.org/officeDocument/2006/relationships/drawing" Target="../drawings/drawing189.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90.xml.rels><?xml version="1.0" encoding="UTF-8" standalone="yes"?>
<Relationships xmlns="http://schemas.openxmlformats.org/package/2006/relationships"><Relationship Id="rId1" Type="http://schemas.openxmlformats.org/officeDocument/2006/relationships/drawing" Target="../drawings/drawing190.xml"/></Relationships>
</file>

<file path=xl/worksheets/_rels/sheet191.xml.rels><?xml version="1.0" encoding="UTF-8" standalone="yes"?>
<Relationships xmlns="http://schemas.openxmlformats.org/package/2006/relationships"><Relationship Id="rId1" Type="http://schemas.openxmlformats.org/officeDocument/2006/relationships/drawing" Target="../drawings/drawing191.xml"/></Relationships>
</file>

<file path=xl/worksheets/_rels/sheet192.xml.rels><?xml version="1.0" encoding="UTF-8" standalone="yes"?>
<Relationships xmlns="http://schemas.openxmlformats.org/package/2006/relationships"><Relationship Id="rId1" Type="http://schemas.openxmlformats.org/officeDocument/2006/relationships/drawing" Target="../drawings/drawing192.xml"/></Relationships>
</file>

<file path=xl/worksheets/_rels/sheet193.xml.rels><?xml version="1.0" encoding="UTF-8" standalone="yes"?>
<Relationships xmlns="http://schemas.openxmlformats.org/package/2006/relationships"><Relationship Id="rId1" Type="http://schemas.openxmlformats.org/officeDocument/2006/relationships/drawing" Target="../drawings/drawing193.xml"/></Relationships>
</file>

<file path=xl/worksheets/_rels/sheet194.xml.rels><?xml version="1.0" encoding="UTF-8" standalone="yes"?>
<Relationships xmlns="http://schemas.openxmlformats.org/package/2006/relationships"><Relationship Id="rId1" Type="http://schemas.openxmlformats.org/officeDocument/2006/relationships/drawing" Target="../drawings/drawing194.xml"/></Relationships>
</file>

<file path=xl/worksheets/_rels/sheet195.xml.rels><?xml version="1.0" encoding="UTF-8" standalone="yes"?>
<Relationships xmlns="http://schemas.openxmlformats.org/package/2006/relationships"><Relationship Id="rId1" Type="http://schemas.openxmlformats.org/officeDocument/2006/relationships/drawing" Target="../drawings/drawing195.xml"/></Relationships>
</file>

<file path=xl/worksheets/_rels/sheet196.xml.rels><?xml version="1.0" encoding="UTF-8" standalone="yes"?>
<Relationships xmlns="http://schemas.openxmlformats.org/package/2006/relationships"><Relationship Id="rId1" Type="http://schemas.openxmlformats.org/officeDocument/2006/relationships/drawing" Target="../drawings/drawing196.xml"/></Relationships>
</file>

<file path=xl/worksheets/_rels/sheet197.xml.rels><?xml version="1.0" encoding="UTF-8" standalone="yes"?>
<Relationships xmlns="http://schemas.openxmlformats.org/package/2006/relationships"><Relationship Id="rId1" Type="http://schemas.openxmlformats.org/officeDocument/2006/relationships/drawing" Target="../drawings/drawing197.xml"/></Relationships>
</file>

<file path=xl/worksheets/_rels/sheet198.xml.rels><?xml version="1.0" encoding="UTF-8" standalone="yes"?>
<Relationships xmlns="http://schemas.openxmlformats.org/package/2006/relationships"><Relationship Id="rId1" Type="http://schemas.openxmlformats.org/officeDocument/2006/relationships/drawing" Target="../drawings/drawing198.xml"/></Relationships>
</file>

<file path=xl/worksheets/_rels/sheet199.xml.rels><?xml version="1.0" encoding="UTF-8" standalone="yes"?>
<Relationships xmlns="http://schemas.openxmlformats.org/package/2006/relationships"><Relationship Id="rId1" Type="http://schemas.openxmlformats.org/officeDocument/2006/relationships/drawing" Target="../drawings/drawing19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00.xml.rels><?xml version="1.0" encoding="UTF-8" standalone="yes"?>
<Relationships xmlns="http://schemas.openxmlformats.org/package/2006/relationships"><Relationship Id="rId1" Type="http://schemas.openxmlformats.org/officeDocument/2006/relationships/drawing" Target="../drawings/drawing20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7:M20"/>
  <sheetViews>
    <sheetView showGridLines="0" topLeftCell="D1" workbookViewId="0"/>
  </sheetViews>
  <sheetFormatPr defaultColWidth="10.76171875" defaultRowHeight="15" x14ac:dyDescent="0.2"/>
  <sheetData>
    <row r="7" spans="6:12" ht="39.950000000000003" customHeight="1" x14ac:dyDescent="0.2">
      <c r="F7" s="25" t="s">
        <v>0</v>
      </c>
      <c r="G7" s="26"/>
      <c r="H7" s="26"/>
      <c r="I7" s="26"/>
      <c r="J7" s="26"/>
      <c r="K7" s="26"/>
      <c r="L7" s="26"/>
    </row>
    <row r="10" spans="6:12" ht="20.100000000000001" customHeight="1" x14ac:dyDescent="0.25">
      <c r="F10" s="2" t="s">
        <v>1</v>
      </c>
      <c r="K10" s="3" t="s">
        <v>2</v>
      </c>
    </row>
    <row r="11" spans="6:12" ht="20.100000000000001" customHeight="1" x14ac:dyDescent="0.25">
      <c r="F11" s="2" t="s">
        <v>3</v>
      </c>
      <c r="K11" s="3" t="s">
        <v>4</v>
      </c>
    </row>
    <row r="12" spans="6:12" ht="20.100000000000001" customHeight="1" x14ac:dyDescent="0.25">
      <c r="F12" s="2" t="s">
        <v>5</v>
      </c>
      <c r="K12" s="3" t="s">
        <v>6</v>
      </c>
    </row>
    <row r="13" spans="6:12" ht="20.100000000000001" customHeight="1" x14ac:dyDescent="0.25">
      <c r="F13" s="2" t="s">
        <v>7</v>
      </c>
      <c r="K13" s="3">
        <v>4016</v>
      </c>
    </row>
    <row r="14" spans="6:12" ht="18.75" x14ac:dyDescent="0.25">
      <c r="F14" s="2"/>
    </row>
    <row r="15" spans="6:12" ht="18.75" x14ac:dyDescent="0.25">
      <c r="F15" s="2"/>
    </row>
    <row r="16" spans="6:12" ht="18.75" x14ac:dyDescent="0.25">
      <c r="F16" s="2" t="s">
        <v>8</v>
      </c>
    </row>
    <row r="17" spans="6:13" ht="50.1" customHeight="1" x14ac:dyDescent="0.2">
      <c r="F17" s="27" t="s">
        <v>9</v>
      </c>
      <c r="G17" s="26"/>
      <c r="H17" s="26"/>
      <c r="I17" s="26"/>
      <c r="J17" s="26"/>
      <c r="K17" s="26"/>
      <c r="L17" s="26"/>
      <c r="M17" s="26"/>
    </row>
    <row r="19" spans="6:13" ht="30" customHeight="1" x14ac:dyDescent="0.2">
      <c r="F19" s="4" t="s">
        <v>10</v>
      </c>
    </row>
    <row r="20" spans="6:13" ht="18" x14ac:dyDescent="0.2">
      <c r="F20" s="5" t="str">
        <f>HYPERLINK("mailto:" &amp; "polling@publicfirst.co.uk" &amp; "?subject="&amp; F7, "polling@publicfirst.co.uk")</f>
        <v>polling@publicfirst.co.uk</v>
      </c>
    </row>
  </sheetData>
  <mergeCells count="2">
    <mergeCell ref="F7:L7"/>
    <mergeCell ref="F17:M17"/>
  </mergeCells>
  <pageMargins left="0.7" right="0.7" top="0.75" bottom="0.75" header="0.3" footer="0.3"/>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AF19"/>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96</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896</v>
      </c>
      <c r="D7" s="10">
        <v>469</v>
      </c>
      <c r="E7" s="10">
        <v>423</v>
      </c>
      <c r="F7" s="10"/>
      <c r="G7" s="10">
        <v>70</v>
      </c>
      <c r="H7" s="10">
        <v>205</v>
      </c>
      <c r="I7" s="10">
        <v>249</v>
      </c>
      <c r="J7" s="10">
        <v>223</v>
      </c>
      <c r="K7" s="10">
        <v>117</v>
      </c>
      <c r="L7" s="10">
        <v>32</v>
      </c>
      <c r="M7" s="10"/>
      <c r="N7" s="10">
        <v>169</v>
      </c>
      <c r="O7" s="10">
        <v>135</v>
      </c>
      <c r="P7" s="10">
        <v>74</v>
      </c>
      <c r="Q7" s="10">
        <v>73</v>
      </c>
      <c r="R7" s="10">
        <v>69</v>
      </c>
      <c r="S7" s="10">
        <v>80</v>
      </c>
      <c r="T7" s="10">
        <v>66</v>
      </c>
      <c r="U7" s="10">
        <v>27</v>
      </c>
      <c r="V7" s="10">
        <v>94</v>
      </c>
      <c r="W7" s="10">
        <v>65</v>
      </c>
      <c r="X7" s="10">
        <v>26</v>
      </c>
      <c r="Y7" s="10">
        <v>18</v>
      </c>
      <c r="Z7" s="10"/>
      <c r="AA7" s="10">
        <v>386</v>
      </c>
      <c r="AB7" s="10">
        <v>347</v>
      </c>
      <c r="AC7" s="10">
        <v>104</v>
      </c>
      <c r="AD7" s="10">
        <v>56</v>
      </c>
      <c r="AE7" s="10"/>
      <c r="AF7" s="10">
        <v>107</v>
      </c>
    </row>
    <row r="8" spans="2:32" ht="30" customHeight="1" x14ac:dyDescent="0.2">
      <c r="B8" s="11" t="s">
        <v>20</v>
      </c>
      <c r="C8" s="11">
        <v>890</v>
      </c>
      <c r="D8" s="11">
        <v>490</v>
      </c>
      <c r="E8" s="11">
        <v>397</v>
      </c>
      <c r="F8" s="11"/>
      <c r="G8" s="11">
        <v>89</v>
      </c>
      <c r="H8" s="11">
        <v>239</v>
      </c>
      <c r="I8" s="11">
        <v>226</v>
      </c>
      <c r="J8" s="11">
        <v>203</v>
      </c>
      <c r="K8" s="11">
        <v>104</v>
      </c>
      <c r="L8" s="11">
        <v>29</v>
      </c>
      <c r="M8" s="11"/>
      <c r="N8" s="11">
        <v>183</v>
      </c>
      <c r="O8" s="11">
        <v>123</v>
      </c>
      <c r="P8" s="11">
        <v>68</v>
      </c>
      <c r="Q8" s="11">
        <v>68</v>
      </c>
      <c r="R8" s="11">
        <v>63</v>
      </c>
      <c r="S8" s="11">
        <v>73</v>
      </c>
      <c r="T8" s="11">
        <v>64</v>
      </c>
      <c r="U8" s="11">
        <v>25</v>
      </c>
      <c r="V8" s="11">
        <v>93</v>
      </c>
      <c r="W8" s="11">
        <v>75</v>
      </c>
      <c r="X8" s="11">
        <v>26</v>
      </c>
      <c r="Y8" s="11">
        <v>29</v>
      </c>
      <c r="Z8" s="11"/>
      <c r="AA8" s="11">
        <v>365</v>
      </c>
      <c r="AB8" s="11">
        <v>317</v>
      </c>
      <c r="AC8" s="11">
        <v>137</v>
      </c>
      <c r="AD8" s="11">
        <v>68</v>
      </c>
      <c r="AE8" s="11"/>
      <c r="AF8" s="11">
        <v>107</v>
      </c>
    </row>
    <row r="9" spans="2:32" ht="27.75" x14ac:dyDescent="0.2">
      <c r="B9" s="18" t="s">
        <v>87</v>
      </c>
      <c r="C9" s="17">
        <v>0.217266720354228</v>
      </c>
      <c r="D9" s="17">
        <v>0.173020767006969</v>
      </c>
      <c r="E9" s="17">
        <v>0.26919410256357601</v>
      </c>
      <c r="F9" s="17"/>
      <c r="G9" s="17">
        <v>0.27890284913298202</v>
      </c>
      <c r="H9" s="17">
        <v>0.21552731429239799</v>
      </c>
      <c r="I9" s="17">
        <v>0.20663258994588901</v>
      </c>
      <c r="J9" s="17">
        <v>0.196242806967526</v>
      </c>
      <c r="K9" s="17">
        <v>0.22738936029734799</v>
      </c>
      <c r="L9" s="17">
        <v>0.236360736871562</v>
      </c>
      <c r="M9" s="17"/>
      <c r="N9" s="17">
        <v>0.16625891546979299</v>
      </c>
      <c r="O9" s="17">
        <v>0.24910341675147299</v>
      </c>
      <c r="P9" s="17">
        <v>0.202633027754063</v>
      </c>
      <c r="Q9" s="17">
        <v>0.32909449809462299</v>
      </c>
      <c r="R9" s="17">
        <v>0.19456076555781199</v>
      </c>
      <c r="S9" s="17">
        <v>0.15897047572445799</v>
      </c>
      <c r="T9" s="17">
        <v>0.236001840988464</v>
      </c>
      <c r="U9" s="17">
        <v>0.28810731644804699</v>
      </c>
      <c r="V9" s="17">
        <v>0.182396044899373</v>
      </c>
      <c r="W9" s="17">
        <v>0.234679242018834</v>
      </c>
      <c r="X9" s="17">
        <v>0.20973266527114801</v>
      </c>
      <c r="Y9" s="17">
        <v>0.34006811460216202</v>
      </c>
      <c r="Z9" s="17"/>
      <c r="AA9" s="17">
        <v>0.18971158345831601</v>
      </c>
      <c r="AB9" s="17">
        <v>0.22997252224994899</v>
      </c>
      <c r="AC9" s="17">
        <v>0.217114016876851</v>
      </c>
      <c r="AD9" s="17">
        <v>0.281754405281741</v>
      </c>
      <c r="AE9" s="17"/>
      <c r="AF9" s="17">
        <v>0.32491210732979497</v>
      </c>
    </row>
    <row r="10" spans="2:32" ht="27.75" x14ac:dyDescent="0.2">
      <c r="B10" s="18" t="s">
        <v>88</v>
      </c>
      <c r="C10" s="17">
        <v>0.266172264799453</v>
      </c>
      <c r="D10" s="17">
        <v>0.262602340066597</v>
      </c>
      <c r="E10" s="17">
        <v>0.27071282852008199</v>
      </c>
      <c r="F10" s="17"/>
      <c r="G10" s="17">
        <v>0.22849655025469801</v>
      </c>
      <c r="H10" s="17">
        <v>0.31390063402686802</v>
      </c>
      <c r="I10" s="17">
        <v>0.297168683152918</v>
      </c>
      <c r="J10" s="17">
        <v>0.228157739209259</v>
      </c>
      <c r="K10" s="17">
        <v>0.20530603071759401</v>
      </c>
      <c r="L10" s="17">
        <v>0.231820845983465</v>
      </c>
      <c r="M10" s="17"/>
      <c r="N10" s="17">
        <v>0.27802585473283598</v>
      </c>
      <c r="O10" s="17">
        <v>0.25711249729310098</v>
      </c>
      <c r="P10" s="17">
        <v>0.32859060455448402</v>
      </c>
      <c r="Q10" s="17">
        <v>0.22746497240604099</v>
      </c>
      <c r="R10" s="17">
        <v>0.24746655330977399</v>
      </c>
      <c r="S10" s="17">
        <v>0.30903880468532702</v>
      </c>
      <c r="T10" s="17">
        <v>0.21453714341230201</v>
      </c>
      <c r="U10" s="17">
        <v>0.39839543999625998</v>
      </c>
      <c r="V10" s="17">
        <v>0.27315341698005602</v>
      </c>
      <c r="W10" s="17">
        <v>0.26686858777239802</v>
      </c>
      <c r="X10" s="17">
        <v>0.17853279838329</v>
      </c>
      <c r="Y10" s="17">
        <v>0.16122988222892901</v>
      </c>
      <c r="Z10" s="17"/>
      <c r="AA10" s="17">
        <v>0.30085321196499598</v>
      </c>
      <c r="AB10" s="17">
        <v>0.25433949318549898</v>
      </c>
      <c r="AC10" s="17">
        <v>0.238126149396193</v>
      </c>
      <c r="AD10" s="17">
        <v>0.19205646155356099</v>
      </c>
      <c r="AE10" s="17"/>
      <c r="AF10" s="17">
        <v>0.33443575265632403</v>
      </c>
    </row>
    <row r="11" spans="2:32" ht="27.75" x14ac:dyDescent="0.2">
      <c r="B11" s="18" t="s">
        <v>89</v>
      </c>
      <c r="C11" s="17">
        <v>0.39580912513078798</v>
      </c>
      <c r="D11" s="17">
        <v>0.415276480947947</v>
      </c>
      <c r="E11" s="17">
        <v>0.37554462478474998</v>
      </c>
      <c r="F11" s="17"/>
      <c r="G11" s="17">
        <v>0.28958338895256103</v>
      </c>
      <c r="H11" s="17">
        <v>0.31062575064946002</v>
      </c>
      <c r="I11" s="17">
        <v>0.38814177407064798</v>
      </c>
      <c r="J11" s="17">
        <v>0.504182366297516</v>
      </c>
      <c r="K11" s="17">
        <v>0.460254144182972</v>
      </c>
      <c r="L11" s="17">
        <v>0.49375448931418398</v>
      </c>
      <c r="M11" s="17"/>
      <c r="N11" s="17">
        <v>0.37134599819840802</v>
      </c>
      <c r="O11" s="17">
        <v>0.404578498777176</v>
      </c>
      <c r="P11" s="17">
        <v>0.33705466786990501</v>
      </c>
      <c r="Q11" s="17">
        <v>0.32381087327478603</v>
      </c>
      <c r="R11" s="17">
        <v>0.48754177502589402</v>
      </c>
      <c r="S11" s="17">
        <v>0.438251108338858</v>
      </c>
      <c r="T11" s="17">
        <v>0.434027342774293</v>
      </c>
      <c r="U11" s="17">
        <v>0.26959930849616598</v>
      </c>
      <c r="V11" s="17">
        <v>0.44095234665350502</v>
      </c>
      <c r="W11" s="17">
        <v>0.37375697980418299</v>
      </c>
      <c r="X11" s="17">
        <v>0.42825611062574998</v>
      </c>
      <c r="Y11" s="17">
        <v>0.42357142430282402</v>
      </c>
      <c r="Z11" s="17"/>
      <c r="AA11" s="17">
        <v>0.38655776149583498</v>
      </c>
      <c r="AB11" s="17">
        <v>0.43100468025161798</v>
      </c>
      <c r="AC11" s="17">
        <v>0.412409508094989</v>
      </c>
      <c r="AD11" s="17">
        <v>0.26743186119970003</v>
      </c>
      <c r="AE11" s="17"/>
      <c r="AF11" s="17">
        <v>0.26828580247724598</v>
      </c>
    </row>
    <row r="12" spans="2:32" x14ac:dyDescent="0.2">
      <c r="B12" s="18" t="s">
        <v>90</v>
      </c>
      <c r="C12" s="17">
        <v>5.7783122572975E-2</v>
      </c>
      <c r="D12" s="17">
        <v>6.9798973997461794E-2</v>
      </c>
      <c r="E12" s="17">
        <v>4.1125241282694402E-2</v>
      </c>
      <c r="F12" s="17"/>
      <c r="G12" s="17">
        <v>9.4003534802077002E-2</v>
      </c>
      <c r="H12" s="17">
        <v>0.108185724427187</v>
      </c>
      <c r="I12" s="17">
        <v>4.3633046325202103E-2</v>
      </c>
      <c r="J12" s="17">
        <v>1.9740214272014601E-2</v>
      </c>
      <c r="K12" s="17">
        <v>3.2080379885899103E-2</v>
      </c>
      <c r="L12" s="17">
        <v>0</v>
      </c>
      <c r="M12" s="17"/>
      <c r="N12" s="17">
        <v>0.11007281220739799</v>
      </c>
      <c r="O12" s="17">
        <v>5.7715621731334599E-2</v>
      </c>
      <c r="P12" s="17">
        <v>7.6157333429329496E-2</v>
      </c>
      <c r="Q12" s="17">
        <v>5.4812412642655899E-2</v>
      </c>
      <c r="R12" s="17">
        <v>7.0430906106520905E-2</v>
      </c>
      <c r="S12" s="17">
        <v>2.15490764519508E-2</v>
      </c>
      <c r="T12" s="17">
        <v>7.0409829239488797E-2</v>
      </c>
      <c r="U12" s="17">
        <v>0</v>
      </c>
      <c r="V12" s="17">
        <v>2.77800927530867E-2</v>
      </c>
      <c r="W12" s="17">
        <v>0</v>
      </c>
      <c r="X12" s="17">
        <v>0</v>
      </c>
      <c r="Y12" s="17">
        <v>7.5130578866085304E-2</v>
      </c>
      <c r="Z12" s="17"/>
      <c r="AA12" s="17">
        <v>7.9854267288953396E-2</v>
      </c>
      <c r="AB12" s="17">
        <v>2.3331699092656699E-2</v>
      </c>
      <c r="AC12" s="17">
        <v>3.7637885192813803E-2</v>
      </c>
      <c r="AD12" s="17">
        <v>0.14228849101680199</v>
      </c>
      <c r="AE12" s="17"/>
      <c r="AF12" s="17">
        <v>4.9453054877904599E-2</v>
      </c>
    </row>
    <row r="13" spans="2:32" x14ac:dyDescent="0.2">
      <c r="B13" s="18" t="s">
        <v>91</v>
      </c>
      <c r="C13" s="17">
        <v>2.9766529530440899E-2</v>
      </c>
      <c r="D13" s="17">
        <v>4.1141692884432403E-2</v>
      </c>
      <c r="E13" s="17">
        <v>1.6020495026868999E-2</v>
      </c>
      <c r="F13" s="17"/>
      <c r="G13" s="17">
        <v>5.48680806921817E-2</v>
      </c>
      <c r="H13" s="17">
        <v>4.2236881015607602E-2</v>
      </c>
      <c r="I13" s="17">
        <v>1.8932467826152599E-2</v>
      </c>
      <c r="J13" s="17">
        <v>2.3454084458172202E-2</v>
      </c>
      <c r="K13" s="17">
        <v>2.37427250132362E-2</v>
      </c>
      <c r="L13" s="17">
        <v>0</v>
      </c>
      <c r="M13" s="17"/>
      <c r="N13" s="17">
        <v>4.0981902499484302E-2</v>
      </c>
      <c r="O13" s="17">
        <v>6.7902385019806598E-3</v>
      </c>
      <c r="P13" s="17">
        <v>4.39982299543943E-2</v>
      </c>
      <c r="Q13" s="17">
        <v>3.6420900621091802E-2</v>
      </c>
      <c r="R13" s="17">
        <v>0</v>
      </c>
      <c r="S13" s="17">
        <v>5.2857983804688799E-2</v>
      </c>
      <c r="T13" s="17">
        <v>2.1146343198872899E-2</v>
      </c>
      <c r="U13" s="17">
        <v>0</v>
      </c>
      <c r="V13" s="17">
        <v>4.1663075720991399E-2</v>
      </c>
      <c r="W13" s="17">
        <v>4.7874783236285398E-2</v>
      </c>
      <c r="X13" s="17">
        <v>0</v>
      </c>
      <c r="Y13" s="17">
        <v>0</v>
      </c>
      <c r="Z13" s="17"/>
      <c r="AA13" s="17">
        <v>2.6879684521546699E-2</v>
      </c>
      <c r="AB13" s="17">
        <v>2.73020474412747E-2</v>
      </c>
      <c r="AC13" s="17">
        <v>4.0431414392521403E-2</v>
      </c>
      <c r="AD13" s="17">
        <v>3.6674191980784102E-2</v>
      </c>
      <c r="AE13" s="17"/>
      <c r="AF13" s="17">
        <v>1.7070783188034299E-2</v>
      </c>
    </row>
    <row r="14" spans="2:32" x14ac:dyDescent="0.2">
      <c r="B14" s="18" t="s">
        <v>92</v>
      </c>
      <c r="C14" s="19">
        <v>3.3202237612115597E-2</v>
      </c>
      <c r="D14" s="19">
        <v>3.8159745096592999E-2</v>
      </c>
      <c r="E14" s="19">
        <v>2.7402707822028301E-2</v>
      </c>
      <c r="F14" s="19"/>
      <c r="G14" s="19">
        <v>5.4145596165499701E-2</v>
      </c>
      <c r="H14" s="19">
        <v>9.52369558847946E-3</v>
      </c>
      <c r="I14" s="19">
        <v>4.5491438679190303E-2</v>
      </c>
      <c r="J14" s="19">
        <v>2.8222788795512599E-2</v>
      </c>
      <c r="K14" s="19">
        <v>5.12273599029512E-2</v>
      </c>
      <c r="L14" s="19">
        <v>3.8063927830788401E-2</v>
      </c>
      <c r="M14" s="19"/>
      <c r="N14" s="19">
        <v>3.3314516892081203E-2</v>
      </c>
      <c r="O14" s="19">
        <v>2.4699726944934799E-2</v>
      </c>
      <c r="P14" s="19">
        <v>1.1566136437823799E-2</v>
      </c>
      <c r="Q14" s="19">
        <v>2.83963429608022E-2</v>
      </c>
      <c r="R14" s="19">
        <v>0</v>
      </c>
      <c r="S14" s="19">
        <v>1.9332550994717299E-2</v>
      </c>
      <c r="T14" s="19">
        <v>2.3877500386579702E-2</v>
      </c>
      <c r="U14" s="19">
        <v>4.3897935059527202E-2</v>
      </c>
      <c r="V14" s="19">
        <v>3.4055022992988203E-2</v>
      </c>
      <c r="W14" s="19">
        <v>7.68204071683002E-2</v>
      </c>
      <c r="X14" s="19">
        <v>0.18347842571981199</v>
      </c>
      <c r="Y14" s="19">
        <v>0</v>
      </c>
      <c r="Z14" s="19"/>
      <c r="AA14" s="19">
        <v>1.6143491270352799E-2</v>
      </c>
      <c r="AB14" s="19">
        <v>3.4049557779003002E-2</v>
      </c>
      <c r="AC14" s="19">
        <v>5.4281026046631903E-2</v>
      </c>
      <c r="AD14" s="19">
        <v>7.9794588967411803E-2</v>
      </c>
      <c r="AE14" s="19"/>
      <c r="AF14" s="19">
        <v>5.84249947069554E-3</v>
      </c>
    </row>
    <row r="15" spans="2:32" x14ac:dyDescent="0.2">
      <c r="B15" s="16" t="s">
        <v>94</v>
      </c>
    </row>
    <row r="16" spans="2:32" x14ac:dyDescent="0.2">
      <c r="B16" t="s">
        <v>63</v>
      </c>
    </row>
    <row r="17" spans="2:2" x14ac:dyDescent="0.2">
      <c r="B17" t="s">
        <v>64</v>
      </c>
    </row>
    <row r="19" spans="2:2" x14ac:dyDescent="0.2">
      <c r="B19"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B2:AF19"/>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403</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393</v>
      </c>
      <c r="C9" s="17">
        <v>0.33197617893922798</v>
      </c>
      <c r="D9" s="17">
        <v>0.31311015471466103</v>
      </c>
      <c r="E9" s="17">
        <v>0.35169628110400297</v>
      </c>
      <c r="F9" s="17"/>
      <c r="G9" s="17">
        <v>0.29273378600084499</v>
      </c>
      <c r="H9" s="17">
        <v>0.353731969335566</v>
      </c>
      <c r="I9" s="17">
        <v>0.34367549356152799</v>
      </c>
      <c r="J9" s="17">
        <v>0.36439314136200901</v>
      </c>
      <c r="K9" s="17">
        <v>0.32786321632238602</v>
      </c>
      <c r="L9" s="17">
        <v>0.303138234483941</v>
      </c>
      <c r="M9" s="17"/>
      <c r="N9" s="17">
        <v>0.30493211167513501</v>
      </c>
      <c r="O9" s="17">
        <v>0.30489878214764199</v>
      </c>
      <c r="P9" s="17">
        <v>0.304033020770892</v>
      </c>
      <c r="Q9" s="17">
        <v>0.25200075523705701</v>
      </c>
      <c r="R9" s="17">
        <v>0.39482679281045602</v>
      </c>
      <c r="S9" s="17">
        <v>0.36118004283885902</v>
      </c>
      <c r="T9" s="17">
        <v>0.347315765571797</v>
      </c>
      <c r="U9" s="17">
        <v>0.373621197203996</v>
      </c>
      <c r="V9" s="17">
        <v>0.40378484720303798</v>
      </c>
      <c r="W9" s="17">
        <v>0.33019767088652602</v>
      </c>
      <c r="X9" s="17">
        <v>0.34337266237139302</v>
      </c>
      <c r="Y9" s="17">
        <v>0.32607020995122199</v>
      </c>
      <c r="Z9" s="17"/>
      <c r="AA9" s="17">
        <v>0.32296522288670099</v>
      </c>
      <c r="AB9" s="17">
        <v>0.31917178746501701</v>
      </c>
      <c r="AC9" s="17">
        <v>0.32499634554606299</v>
      </c>
      <c r="AD9" s="17">
        <v>0.362936842563373</v>
      </c>
      <c r="AE9" s="17"/>
      <c r="AF9" s="17">
        <v>0.36543847947756197</v>
      </c>
    </row>
    <row r="10" spans="2:32" x14ac:dyDescent="0.2">
      <c r="B10" s="18" t="s">
        <v>394</v>
      </c>
      <c r="C10" s="17">
        <v>0.51954814672018601</v>
      </c>
      <c r="D10" s="17">
        <v>0.532931612969608</v>
      </c>
      <c r="E10" s="17">
        <v>0.50720223457102698</v>
      </c>
      <c r="F10" s="17"/>
      <c r="G10" s="17">
        <v>0.47013055447499003</v>
      </c>
      <c r="H10" s="17">
        <v>0.522537339296823</v>
      </c>
      <c r="I10" s="17">
        <v>0.52878298624823805</v>
      </c>
      <c r="J10" s="17">
        <v>0.51697846729819696</v>
      </c>
      <c r="K10" s="17">
        <v>0.51012902758540302</v>
      </c>
      <c r="L10" s="17">
        <v>0.55191591525375205</v>
      </c>
      <c r="M10" s="17"/>
      <c r="N10" s="17">
        <v>0.51717696959828197</v>
      </c>
      <c r="O10" s="17">
        <v>0.50338239665962203</v>
      </c>
      <c r="P10" s="17">
        <v>0.57177932841603596</v>
      </c>
      <c r="Q10" s="17">
        <v>0.56519236850403398</v>
      </c>
      <c r="R10" s="17">
        <v>0.48505795816578701</v>
      </c>
      <c r="S10" s="17">
        <v>0.47064997348214099</v>
      </c>
      <c r="T10" s="17">
        <v>0.47782035915096699</v>
      </c>
      <c r="U10" s="17">
        <v>0.55184630398775802</v>
      </c>
      <c r="V10" s="17">
        <v>0.51513753963472297</v>
      </c>
      <c r="W10" s="17">
        <v>0.54663351889545497</v>
      </c>
      <c r="X10" s="17">
        <v>0.52262123851103004</v>
      </c>
      <c r="Y10" s="17">
        <v>0.53106340738898405</v>
      </c>
      <c r="Z10" s="17"/>
      <c r="AA10" s="17">
        <v>0.53757093618923502</v>
      </c>
      <c r="AB10" s="17">
        <v>0.53337525210972203</v>
      </c>
      <c r="AC10" s="17">
        <v>0.51747599913818698</v>
      </c>
      <c r="AD10" s="17">
        <v>0.48320361033773701</v>
      </c>
      <c r="AE10" s="17"/>
      <c r="AF10" s="17">
        <v>0.48768225507971202</v>
      </c>
    </row>
    <row r="11" spans="2:32" ht="27.75" x14ac:dyDescent="0.2">
      <c r="B11" s="18" t="s">
        <v>395</v>
      </c>
      <c r="C11" s="17">
        <v>0.12593078966030799</v>
      </c>
      <c r="D11" s="17">
        <v>0.127875438136136</v>
      </c>
      <c r="E11" s="17">
        <v>0.122043327124313</v>
      </c>
      <c r="F11" s="17"/>
      <c r="G11" s="17">
        <v>0.19825196657383901</v>
      </c>
      <c r="H11" s="17">
        <v>9.8731880147024095E-2</v>
      </c>
      <c r="I11" s="17">
        <v>0.104439729340653</v>
      </c>
      <c r="J11" s="17">
        <v>0.102265594648893</v>
      </c>
      <c r="K11" s="17">
        <v>0.14537302930098001</v>
      </c>
      <c r="L11" s="17">
        <v>0.12622052669223</v>
      </c>
      <c r="M11" s="17"/>
      <c r="N11" s="17">
        <v>0.14792128025371901</v>
      </c>
      <c r="O11" s="17">
        <v>0.17598968831775799</v>
      </c>
      <c r="P11" s="17">
        <v>0.11126963862422801</v>
      </c>
      <c r="Q11" s="17">
        <v>0.15365494752193801</v>
      </c>
      <c r="R11" s="17">
        <v>0.107499843378297</v>
      </c>
      <c r="S11" s="17">
        <v>0.14043481653041201</v>
      </c>
      <c r="T11" s="17">
        <v>0.146174012498998</v>
      </c>
      <c r="U11" s="17">
        <v>5.8253428219036903E-2</v>
      </c>
      <c r="V11" s="17">
        <v>7.4891169812691005E-2</v>
      </c>
      <c r="W11" s="17">
        <v>9.4718726313800503E-2</v>
      </c>
      <c r="X11" s="17">
        <v>0.101606169287111</v>
      </c>
      <c r="Y11" s="17">
        <v>0.105475491616314</v>
      </c>
      <c r="Z11" s="17"/>
      <c r="AA11" s="17">
        <v>0.114678782601316</v>
      </c>
      <c r="AB11" s="17">
        <v>0.12973907495663001</v>
      </c>
      <c r="AC11" s="17">
        <v>0.14084809913426799</v>
      </c>
      <c r="AD11" s="17">
        <v>0.123118089708636</v>
      </c>
      <c r="AE11" s="17"/>
      <c r="AF11" s="17">
        <v>0.115490246834176</v>
      </c>
    </row>
    <row r="12" spans="2:32" x14ac:dyDescent="0.2">
      <c r="B12" s="18" t="s">
        <v>396</v>
      </c>
      <c r="C12" s="17">
        <v>1.1783608071836E-2</v>
      </c>
      <c r="D12" s="17">
        <v>1.2301500321522101E-2</v>
      </c>
      <c r="E12" s="17">
        <v>1.13190741181369E-2</v>
      </c>
      <c r="F12" s="17"/>
      <c r="G12" s="17">
        <v>2.0179600755416999E-2</v>
      </c>
      <c r="H12" s="17">
        <v>1.65218740569925E-2</v>
      </c>
      <c r="I12" s="17">
        <v>7.7788448973285804E-3</v>
      </c>
      <c r="J12" s="17">
        <v>7.7805050362684596E-3</v>
      </c>
      <c r="K12" s="17">
        <v>9.9156831040799597E-3</v>
      </c>
      <c r="L12" s="17">
        <v>1.0438954427046E-2</v>
      </c>
      <c r="M12" s="17"/>
      <c r="N12" s="17">
        <v>1.72639323225665E-2</v>
      </c>
      <c r="O12" s="17">
        <v>6.2267729927090298E-3</v>
      </c>
      <c r="P12" s="17">
        <v>3.9385747977271303E-3</v>
      </c>
      <c r="Q12" s="17">
        <v>2.5830977365804801E-2</v>
      </c>
      <c r="R12" s="17">
        <v>1.26154056454601E-2</v>
      </c>
      <c r="S12" s="17">
        <v>1.4174377161089999E-2</v>
      </c>
      <c r="T12" s="17">
        <v>1.6110752967159799E-2</v>
      </c>
      <c r="U12" s="17">
        <v>0</v>
      </c>
      <c r="V12" s="17">
        <v>3.1615149155383199E-3</v>
      </c>
      <c r="W12" s="17">
        <v>1.75427748292965E-2</v>
      </c>
      <c r="X12" s="17">
        <v>8.7163101355535004E-3</v>
      </c>
      <c r="Y12" s="17">
        <v>0</v>
      </c>
      <c r="Z12" s="17"/>
      <c r="AA12" s="17">
        <v>1.04500264833752E-2</v>
      </c>
      <c r="AB12" s="17">
        <v>3.71700322935853E-3</v>
      </c>
      <c r="AC12" s="17">
        <v>1.4647865474337199E-2</v>
      </c>
      <c r="AD12" s="17">
        <v>1.9802611478376302E-2</v>
      </c>
      <c r="AE12" s="17"/>
      <c r="AF12" s="17">
        <v>2.3123192677175601E-2</v>
      </c>
    </row>
    <row r="13" spans="2:32" x14ac:dyDescent="0.2">
      <c r="B13" s="18" t="s">
        <v>397</v>
      </c>
      <c r="C13" s="17">
        <v>4.8774576925578704E-3</v>
      </c>
      <c r="D13" s="17">
        <v>6.2183064511628699E-3</v>
      </c>
      <c r="E13" s="17">
        <v>3.5361811324270201E-3</v>
      </c>
      <c r="F13" s="17"/>
      <c r="G13" s="17">
        <v>1.20550870036637E-2</v>
      </c>
      <c r="H13" s="17">
        <v>5.0574668956477904E-3</v>
      </c>
      <c r="I13" s="17">
        <v>8.2133842419830506E-3</v>
      </c>
      <c r="J13" s="17">
        <v>3.74661537540674E-3</v>
      </c>
      <c r="K13" s="17">
        <v>0</v>
      </c>
      <c r="L13" s="17">
        <v>1.51521646641867E-3</v>
      </c>
      <c r="M13" s="17"/>
      <c r="N13" s="17">
        <v>4.1452102409376499E-3</v>
      </c>
      <c r="O13" s="17">
        <v>6.9288012150094799E-3</v>
      </c>
      <c r="P13" s="17">
        <v>0</v>
      </c>
      <c r="Q13" s="17">
        <v>3.3209513711666199E-3</v>
      </c>
      <c r="R13" s="17">
        <v>0</v>
      </c>
      <c r="S13" s="17">
        <v>6.7046883470456599E-3</v>
      </c>
      <c r="T13" s="17">
        <v>0</v>
      </c>
      <c r="U13" s="17">
        <v>8.5852130312668497E-3</v>
      </c>
      <c r="V13" s="17">
        <v>3.0249284340096699E-3</v>
      </c>
      <c r="W13" s="17">
        <v>1.0907309074922201E-2</v>
      </c>
      <c r="X13" s="17">
        <v>0</v>
      </c>
      <c r="Y13" s="17">
        <v>2.3856284330799199E-2</v>
      </c>
      <c r="Z13" s="17"/>
      <c r="AA13" s="17">
        <v>7.5635787993815502E-3</v>
      </c>
      <c r="AB13" s="17">
        <v>3.03755271912493E-3</v>
      </c>
      <c r="AC13" s="17">
        <v>0</v>
      </c>
      <c r="AD13" s="17">
        <v>8.1815984034426005E-3</v>
      </c>
      <c r="AE13" s="17"/>
      <c r="AF13" s="17">
        <v>4.97074473748319E-3</v>
      </c>
    </row>
    <row r="14" spans="2:32" x14ac:dyDescent="0.2">
      <c r="B14" s="18" t="s">
        <v>92</v>
      </c>
      <c r="C14" s="19">
        <v>5.8838189158833699E-3</v>
      </c>
      <c r="D14" s="19">
        <v>7.5629874069092998E-3</v>
      </c>
      <c r="E14" s="19">
        <v>4.2029019500931996E-3</v>
      </c>
      <c r="F14" s="19"/>
      <c r="G14" s="19">
        <v>6.6490051912449196E-3</v>
      </c>
      <c r="H14" s="19">
        <v>3.4194702679462099E-3</v>
      </c>
      <c r="I14" s="19">
        <v>7.1095617102700801E-3</v>
      </c>
      <c r="J14" s="19">
        <v>4.8356762792257004E-3</v>
      </c>
      <c r="K14" s="19">
        <v>6.7190436871515198E-3</v>
      </c>
      <c r="L14" s="19">
        <v>6.77115267661245E-3</v>
      </c>
      <c r="M14" s="19"/>
      <c r="N14" s="19">
        <v>8.5604959093604303E-3</v>
      </c>
      <c r="O14" s="19">
        <v>2.57355866726033E-3</v>
      </c>
      <c r="P14" s="19">
        <v>8.9794373911172096E-3</v>
      </c>
      <c r="Q14" s="19">
        <v>0</v>
      </c>
      <c r="R14" s="19">
        <v>0</v>
      </c>
      <c r="S14" s="19">
        <v>6.8561016404525598E-3</v>
      </c>
      <c r="T14" s="19">
        <v>1.2579109811078E-2</v>
      </c>
      <c r="U14" s="19">
        <v>7.6938575579423999E-3</v>
      </c>
      <c r="V14" s="19">
        <v>0</v>
      </c>
      <c r="W14" s="19">
        <v>0</v>
      </c>
      <c r="X14" s="19">
        <v>2.36836196949122E-2</v>
      </c>
      <c r="Y14" s="19">
        <v>1.35346067126801E-2</v>
      </c>
      <c r="Z14" s="19"/>
      <c r="AA14" s="19">
        <v>6.7714530399915701E-3</v>
      </c>
      <c r="AB14" s="19">
        <v>1.0959329520147099E-2</v>
      </c>
      <c r="AC14" s="19">
        <v>2.0316907071451398E-3</v>
      </c>
      <c r="AD14" s="19">
        <v>2.7572475084353099E-3</v>
      </c>
      <c r="AE14" s="19"/>
      <c r="AF14" s="19">
        <v>3.2950811938917499E-3</v>
      </c>
    </row>
    <row r="15" spans="2:32" x14ac:dyDescent="0.2">
      <c r="B15" s="16" t="s">
        <v>225</v>
      </c>
    </row>
    <row r="16" spans="2:32" x14ac:dyDescent="0.2">
      <c r="B16" t="s">
        <v>63</v>
      </c>
    </row>
    <row r="17" spans="2:2" x14ac:dyDescent="0.2">
      <c r="B17" t="s">
        <v>64</v>
      </c>
    </row>
    <row r="19" spans="2:2" x14ac:dyDescent="0.2">
      <c r="B19"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B2:AF19"/>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404</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393</v>
      </c>
      <c r="C9" s="17">
        <v>0.342634050254503</v>
      </c>
      <c r="D9" s="17">
        <v>0.31175441025622602</v>
      </c>
      <c r="E9" s="17">
        <v>0.37393220255347498</v>
      </c>
      <c r="F9" s="17"/>
      <c r="G9" s="17">
        <v>0.31662040582714401</v>
      </c>
      <c r="H9" s="17">
        <v>0.38317984213746797</v>
      </c>
      <c r="I9" s="17">
        <v>0.35908639238296602</v>
      </c>
      <c r="J9" s="17">
        <v>0.37379814728140998</v>
      </c>
      <c r="K9" s="17">
        <v>0.32814730274326698</v>
      </c>
      <c r="L9" s="17">
        <v>0.29298222984221001</v>
      </c>
      <c r="M9" s="17"/>
      <c r="N9" s="17">
        <v>0.32031228881045298</v>
      </c>
      <c r="O9" s="17">
        <v>0.30504349712578699</v>
      </c>
      <c r="P9" s="17">
        <v>0.31719363184886101</v>
      </c>
      <c r="Q9" s="17">
        <v>0.28575751998919302</v>
      </c>
      <c r="R9" s="17">
        <v>0.33998374569791101</v>
      </c>
      <c r="S9" s="17">
        <v>0.375909557591738</v>
      </c>
      <c r="T9" s="17">
        <v>0.35022962073150399</v>
      </c>
      <c r="U9" s="17">
        <v>0.39036697960817401</v>
      </c>
      <c r="V9" s="17">
        <v>0.40170874226742598</v>
      </c>
      <c r="W9" s="17">
        <v>0.37475553554043001</v>
      </c>
      <c r="X9" s="17">
        <v>0.34027014643810599</v>
      </c>
      <c r="Y9" s="17">
        <v>0.38486256635591998</v>
      </c>
      <c r="Z9" s="17"/>
      <c r="AA9" s="17">
        <v>0.33414054150121503</v>
      </c>
      <c r="AB9" s="17">
        <v>0.317987506241378</v>
      </c>
      <c r="AC9" s="17">
        <v>0.34341789298948999</v>
      </c>
      <c r="AD9" s="17">
        <v>0.38187321099992599</v>
      </c>
      <c r="AE9" s="17"/>
      <c r="AF9" s="17">
        <v>0.37628213510555097</v>
      </c>
    </row>
    <row r="10" spans="2:32" x14ac:dyDescent="0.2">
      <c r="B10" s="18" t="s">
        <v>394</v>
      </c>
      <c r="C10" s="17">
        <v>0.51910165598979796</v>
      </c>
      <c r="D10" s="17">
        <v>0.53665577620258298</v>
      </c>
      <c r="E10" s="17">
        <v>0.50323261282276399</v>
      </c>
      <c r="F10" s="17"/>
      <c r="G10" s="17">
        <v>0.50409542277564301</v>
      </c>
      <c r="H10" s="17">
        <v>0.504442087611782</v>
      </c>
      <c r="I10" s="17">
        <v>0.51519333381714605</v>
      </c>
      <c r="J10" s="17">
        <v>0.49227219210432799</v>
      </c>
      <c r="K10" s="17">
        <v>0.518324649402918</v>
      </c>
      <c r="L10" s="17">
        <v>0.570536535724815</v>
      </c>
      <c r="M10" s="17"/>
      <c r="N10" s="17">
        <v>0.52083909597462996</v>
      </c>
      <c r="O10" s="17">
        <v>0.54180948161589004</v>
      </c>
      <c r="P10" s="17">
        <v>0.56227131052330204</v>
      </c>
      <c r="Q10" s="17">
        <v>0.564836971349293</v>
      </c>
      <c r="R10" s="17">
        <v>0.51122764204792104</v>
      </c>
      <c r="S10" s="17">
        <v>0.47886355562614802</v>
      </c>
      <c r="T10" s="17">
        <v>0.47802579294715303</v>
      </c>
      <c r="U10" s="17">
        <v>0.51457841758739398</v>
      </c>
      <c r="V10" s="17">
        <v>0.49632745126927502</v>
      </c>
      <c r="W10" s="17">
        <v>0.48537244581532402</v>
      </c>
      <c r="X10" s="17">
        <v>0.55401802262233002</v>
      </c>
      <c r="Y10" s="17">
        <v>0.52377111920283304</v>
      </c>
      <c r="Z10" s="17"/>
      <c r="AA10" s="17">
        <v>0.54976139772757504</v>
      </c>
      <c r="AB10" s="17">
        <v>0.52977293155873395</v>
      </c>
      <c r="AC10" s="17">
        <v>0.51284294230036698</v>
      </c>
      <c r="AD10" s="17">
        <v>0.472918696329301</v>
      </c>
      <c r="AE10" s="17"/>
      <c r="AF10" s="17">
        <v>0.487849894684518</v>
      </c>
    </row>
    <row r="11" spans="2:32" ht="27.75" x14ac:dyDescent="0.2">
      <c r="B11" s="18" t="s">
        <v>395</v>
      </c>
      <c r="C11" s="17">
        <v>0.120510390293219</v>
      </c>
      <c r="D11" s="17">
        <v>0.13012560783226501</v>
      </c>
      <c r="E11" s="17">
        <v>0.10876974956954701</v>
      </c>
      <c r="F11" s="17"/>
      <c r="G11" s="17">
        <v>0.14093380729826299</v>
      </c>
      <c r="H11" s="17">
        <v>9.7493507143190397E-2</v>
      </c>
      <c r="I11" s="17">
        <v>0.115478889137374</v>
      </c>
      <c r="J11" s="17">
        <v>0.121619635762301</v>
      </c>
      <c r="K11" s="17">
        <v>0.13296586109976799</v>
      </c>
      <c r="L11" s="17">
        <v>0.120841192764939</v>
      </c>
      <c r="M11" s="17"/>
      <c r="N11" s="17">
        <v>0.13482095751961101</v>
      </c>
      <c r="O11" s="17">
        <v>0.13799316316649601</v>
      </c>
      <c r="P11" s="17">
        <v>0.114472949414447</v>
      </c>
      <c r="Q11" s="17">
        <v>0.128700616253832</v>
      </c>
      <c r="R11" s="17">
        <v>0.137111751378829</v>
      </c>
      <c r="S11" s="17">
        <v>0.118148240537284</v>
      </c>
      <c r="T11" s="17">
        <v>0.14894950910065299</v>
      </c>
      <c r="U11" s="17">
        <v>7.8775532215223099E-2</v>
      </c>
      <c r="V11" s="17">
        <v>9.5426916475538304E-2</v>
      </c>
      <c r="W11" s="17">
        <v>0.123771823502035</v>
      </c>
      <c r="X11" s="17">
        <v>7.2241634677708499E-2</v>
      </c>
      <c r="Y11" s="17">
        <v>7.7831707728566193E-2</v>
      </c>
      <c r="Z11" s="17"/>
      <c r="AA11" s="17">
        <v>9.59089426729096E-2</v>
      </c>
      <c r="AB11" s="17">
        <v>0.130388400835799</v>
      </c>
      <c r="AC11" s="17">
        <v>0.13260591572966801</v>
      </c>
      <c r="AD11" s="17">
        <v>0.12868600062632601</v>
      </c>
      <c r="AE11" s="17"/>
      <c r="AF11" s="17">
        <v>0.122241636445955</v>
      </c>
    </row>
    <row r="12" spans="2:32" x14ac:dyDescent="0.2">
      <c r="B12" s="18" t="s">
        <v>396</v>
      </c>
      <c r="C12" s="17">
        <v>1.1479944361242601E-2</v>
      </c>
      <c r="D12" s="17">
        <v>1.37557810243967E-2</v>
      </c>
      <c r="E12" s="17">
        <v>9.2206900798045104E-3</v>
      </c>
      <c r="F12" s="17"/>
      <c r="G12" s="17">
        <v>3.4332156744057998E-2</v>
      </c>
      <c r="H12" s="17">
        <v>1.3131642953792801E-2</v>
      </c>
      <c r="I12" s="17">
        <v>5.0684498611606602E-3</v>
      </c>
      <c r="J12" s="17">
        <v>5.3290039495515499E-3</v>
      </c>
      <c r="K12" s="17">
        <v>1.3031705485541599E-2</v>
      </c>
      <c r="L12" s="17">
        <v>4.4825171282761797E-3</v>
      </c>
      <c r="M12" s="17"/>
      <c r="N12" s="17">
        <v>1.9589956897743298E-2</v>
      </c>
      <c r="O12" s="17">
        <v>1.07298776711422E-2</v>
      </c>
      <c r="P12" s="17">
        <v>6.0621082133896402E-3</v>
      </c>
      <c r="Q12" s="17">
        <v>9.7320922936369493E-3</v>
      </c>
      <c r="R12" s="17">
        <v>5.6767353990696797E-3</v>
      </c>
      <c r="S12" s="17">
        <v>2.0311075687429399E-2</v>
      </c>
      <c r="T12" s="17">
        <v>1.44773156735127E-2</v>
      </c>
      <c r="U12" s="17">
        <v>8.5852130312668497E-3</v>
      </c>
      <c r="V12" s="17">
        <v>3.1615149155383199E-3</v>
      </c>
      <c r="W12" s="17">
        <v>1.19639068237909E-2</v>
      </c>
      <c r="X12" s="17">
        <v>1.6380199714552499E-2</v>
      </c>
      <c r="Y12" s="17">
        <v>0</v>
      </c>
      <c r="Z12" s="17"/>
      <c r="AA12" s="17">
        <v>1.26928255489209E-2</v>
      </c>
      <c r="AB12" s="17">
        <v>1.16879353422674E-2</v>
      </c>
      <c r="AC12" s="17">
        <v>7.2143007041176902E-3</v>
      </c>
      <c r="AD12" s="17">
        <v>1.3764844536012099E-2</v>
      </c>
      <c r="AE12" s="17"/>
      <c r="AF12" s="17">
        <v>8.3308270413989909E-3</v>
      </c>
    </row>
    <row r="13" spans="2:32" x14ac:dyDescent="0.2">
      <c r="B13" s="18" t="s">
        <v>397</v>
      </c>
      <c r="C13" s="17">
        <v>2.2723680463414002E-3</v>
      </c>
      <c r="D13" s="17">
        <v>3.0897258457577102E-3</v>
      </c>
      <c r="E13" s="17">
        <v>1.45096030600844E-3</v>
      </c>
      <c r="F13" s="17"/>
      <c r="G13" s="17">
        <v>0</v>
      </c>
      <c r="H13" s="17">
        <v>0</v>
      </c>
      <c r="I13" s="17">
        <v>1.7948383517023001E-3</v>
      </c>
      <c r="J13" s="17">
        <v>2.14534462318351E-3</v>
      </c>
      <c r="K13" s="17">
        <v>0</v>
      </c>
      <c r="L13" s="17">
        <v>8.0219176296728797E-3</v>
      </c>
      <c r="M13" s="17"/>
      <c r="N13" s="17">
        <v>0</v>
      </c>
      <c r="O13" s="17">
        <v>1.85042175342387E-3</v>
      </c>
      <c r="P13" s="17">
        <v>0</v>
      </c>
      <c r="Q13" s="17">
        <v>1.09728001140452E-2</v>
      </c>
      <c r="R13" s="17">
        <v>0</v>
      </c>
      <c r="S13" s="17">
        <v>0</v>
      </c>
      <c r="T13" s="17">
        <v>3.6823796035550501E-3</v>
      </c>
      <c r="U13" s="17">
        <v>0</v>
      </c>
      <c r="V13" s="17">
        <v>3.3753750722225E-3</v>
      </c>
      <c r="W13" s="17">
        <v>4.1362883184199797E-3</v>
      </c>
      <c r="X13" s="17">
        <v>0</v>
      </c>
      <c r="Y13" s="17">
        <v>0</v>
      </c>
      <c r="Z13" s="17"/>
      <c r="AA13" s="17">
        <v>4.2207555236118601E-3</v>
      </c>
      <c r="AB13" s="17">
        <v>2.60937142866255E-3</v>
      </c>
      <c r="AC13" s="17">
        <v>1.93849227909952E-3</v>
      </c>
      <c r="AD13" s="17">
        <v>0</v>
      </c>
      <c r="AE13" s="17"/>
      <c r="AF13" s="17">
        <v>3.6138996193645898E-3</v>
      </c>
    </row>
    <row r="14" spans="2:32" x14ac:dyDescent="0.2">
      <c r="B14" s="18" t="s">
        <v>92</v>
      </c>
      <c r="C14" s="19">
        <v>4.0015910548965097E-3</v>
      </c>
      <c r="D14" s="19">
        <v>4.6186988387713103E-3</v>
      </c>
      <c r="E14" s="19">
        <v>3.3937846684011699E-3</v>
      </c>
      <c r="F14" s="19"/>
      <c r="G14" s="19">
        <v>4.01820735489101E-3</v>
      </c>
      <c r="H14" s="19">
        <v>1.7529201537669599E-3</v>
      </c>
      <c r="I14" s="19">
        <v>3.3780964496507898E-3</v>
      </c>
      <c r="J14" s="19">
        <v>4.8356762792257004E-3</v>
      </c>
      <c r="K14" s="19">
        <v>7.5304812685058403E-3</v>
      </c>
      <c r="L14" s="19">
        <v>3.1356069100873002E-3</v>
      </c>
      <c r="M14" s="19"/>
      <c r="N14" s="19">
        <v>4.4377007975625899E-3</v>
      </c>
      <c r="O14" s="19">
        <v>2.57355866726033E-3</v>
      </c>
      <c r="P14" s="19">
        <v>0</v>
      </c>
      <c r="Q14" s="19">
        <v>0</v>
      </c>
      <c r="R14" s="19">
        <v>6.0001254762689403E-3</v>
      </c>
      <c r="S14" s="19">
        <v>6.7675705574003703E-3</v>
      </c>
      <c r="T14" s="19">
        <v>4.6353819436229298E-3</v>
      </c>
      <c r="U14" s="19">
        <v>7.6938575579423999E-3</v>
      </c>
      <c r="V14" s="19">
        <v>0</v>
      </c>
      <c r="W14" s="19">
        <v>0</v>
      </c>
      <c r="X14" s="19">
        <v>1.7089996547302599E-2</v>
      </c>
      <c r="Y14" s="19">
        <v>1.35346067126801E-2</v>
      </c>
      <c r="Z14" s="19"/>
      <c r="AA14" s="19">
        <v>3.2755370257675298E-3</v>
      </c>
      <c r="AB14" s="19">
        <v>7.5538545931589504E-3</v>
      </c>
      <c r="AC14" s="19">
        <v>1.9804559972587598E-3</v>
      </c>
      <c r="AD14" s="19">
        <v>2.7572475084353099E-3</v>
      </c>
      <c r="AE14" s="19"/>
      <c r="AF14" s="19">
        <v>1.6816071032119699E-3</v>
      </c>
    </row>
    <row r="15" spans="2:32" x14ac:dyDescent="0.2">
      <c r="B15" s="16" t="s">
        <v>225</v>
      </c>
    </row>
    <row r="16" spans="2:32" x14ac:dyDescent="0.2">
      <c r="B16" t="s">
        <v>63</v>
      </c>
    </row>
    <row r="17" spans="2:2" x14ac:dyDescent="0.2">
      <c r="B17" t="s">
        <v>64</v>
      </c>
    </row>
    <row r="19" spans="2:2" x14ac:dyDescent="0.2">
      <c r="B19"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B2:AF19"/>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405</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393</v>
      </c>
      <c r="C9" s="17">
        <v>0.43121745610839002</v>
      </c>
      <c r="D9" s="17">
        <v>0.41385132527276802</v>
      </c>
      <c r="E9" s="17">
        <v>0.44994424260205101</v>
      </c>
      <c r="F9" s="17"/>
      <c r="G9" s="17">
        <v>0.41183022518839402</v>
      </c>
      <c r="H9" s="17">
        <v>0.43938692332024698</v>
      </c>
      <c r="I9" s="17">
        <v>0.46511041626087202</v>
      </c>
      <c r="J9" s="17">
        <v>0.44830993304675498</v>
      </c>
      <c r="K9" s="17">
        <v>0.42008914742791797</v>
      </c>
      <c r="L9" s="17">
        <v>0.40029057759498099</v>
      </c>
      <c r="M9" s="17"/>
      <c r="N9" s="17">
        <v>0.40994516474701498</v>
      </c>
      <c r="O9" s="17">
        <v>0.40528381938672398</v>
      </c>
      <c r="P9" s="17">
        <v>0.40564621923372801</v>
      </c>
      <c r="Q9" s="17">
        <v>0.37425690062879102</v>
      </c>
      <c r="R9" s="17">
        <v>0.43755279508384798</v>
      </c>
      <c r="S9" s="17">
        <v>0.460479502360638</v>
      </c>
      <c r="T9" s="17">
        <v>0.461115226637488</v>
      </c>
      <c r="U9" s="17">
        <v>0.38765913468735003</v>
      </c>
      <c r="V9" s="17">
        <v>0.48887535149741801</v>
      </c>
      <c r="W9" s="17">
        <v>0.46342493756012898</v>
      </c>
      <c r="X9" s="17">
        <v>0.45639071388157698</v>
      </c>
      <c r="Y9" s="17">
        <v>0.43343647408755798</v>
      </c>
      <c r="Z9" s="17"/>
      <c r="AA9" s="17">
        <v>0.42487139706613902</v>
      </c>
      <c r="AB9" s="17">
        <v>0.420475043645957</v>
      </c>
      <c r="AC9" s="17">
        <v>0.41515712510095398</v>
      </c>
      <c r="AD9" s="17">
        <v>0.46868625824285598</v>
      </c>
      <c r="AE9" s="17"/>
      <c r="AF9" s="17">
        <v>0.44429261958460797</v>
      </c>
    </row>
    <row r="10" spans="2:32" x14ac:dyDescent="0.2">
      <c r="B10" s="18" t="s">
        <v>394</v>
      </c>
      <c r="C10" s="17">
        <v>0.47585767638418502</v>
      </c>
      <c r="D10" s="17">
        <v>0.47889161508734401</v>
      </c>
      <c r="E10" s="17">
        <v>0.47383192122109702</v>
      </c>
      <c r="F10" s="17"/>
      <c r="G10" s="17">
        <v>0.48029428224786702</v>
      </c>
      <c r="H10" s="17">
        <v>0.47158998773528499</v>
      </c>
      <c r="I10" s="17">
        <v>0.44872115701580101</v>
      </c>
      <c r="J10" s="17">
        <v>0.46025849107394101</v>
      </c>
      <c r="K10" s="17">
        <v>0.47846289860956498</v>
      </c>
      <c r="L10" s="17">
        <v>0.51261090267040799</v>
      </c>
      <c r="M10" s="17"/>
      <c r="N10" s="17">
        <v>0.46600893724303499</v>
      </c>
      <c r="O10" s="17">
        <v>0.49428987023140902</v>
      </c>
      <c r="P10" s="17">
        <v>0.51346033182441997</v>
      </c>
      <c r="Q10" s="17">
        <v>0.52114518605100602</v>
      </c>
      <c r="R10" s="17">
        <v>0.48623428641314498</v>
      </c>
      <c r="S10" s="17">
        <v>0.42187828873831901</v>
      </c>
      <c r="T10" s="17">
        <v>0.42432081682457401</v>
      </c>
      <c r="U10" s="17">
        <v>0.56462691140403198</v>
      </c>
      <c r="V10" s="17">
        <v>0.444218647394098</v>
      </c>
      <c r="W10" s="17">
        <v>0.47471753837122599</v>
      </c>
      <c r="X10" s="17">
        <v>0.46770766731868102</v>
      </c>
      <c r="Y10" s="17">
        <v>0.47811472983174103</v>
      </c>
      <c r="Z10" s="17"/>
      <c r="AA10" s="17">
        <v>0.49925142430154901</v>
      </c>
      <c r="AB10" s="17">
        <v>0.48620349238522098</v>
      </c>
      <c r="AC10" s="17">
        <v>0.47736789693406401</v>
      </c>
      <c r="AD10" s="17">
        <v>0.43094029051225602</v>
      </c>
      <c r="AE10" s="17"/>
      <c r="AF10" s="17">
        <v>0.46370684348726898</v>
      </c>
    </row>
    <row r="11" spans="2:32" ht="27.75" x14ac:dyDescent="0.2">
      <c r="B11" s="18" t="s">
        <v>395</v>
      </c>
      <c r="C11" s="17">
        <v>8.1709703979486306E-2</v>
      </c>
      <c r="D11" s="17">
        <v>9.2118187378829999E-2</v>
      </c>
      <c r="E11" s="17">
        <v>6.8950164794706004E-2</v>
      </c>
      <c r="F11" s="17"/>
      <c r="G11" s="17">
        <v>9.6462258792201397E-2</v>
      </c>
      <c r="H11" s="17">
        <v>7.3196880002474304E-2</v>
      </c>
      <c r="I11" s="17">
        <v>8.0465526315054894E-2</v>
      </c>
      <c r="J11" s="17">
        <v>7.7624227475922999E-2</v>
      </c>
      <c r="K11" s="17">
        <v>9.5096548027460703E-2</v>
      </c>
      <c r="L11" s="17">
        <v>7.3968845815158196E-2</v>
      </c>
      <c r="M11" s="17"/>
      <c r="N11" s="17">
        <v>0.106992961767728</v>
      </c>
      <c r="O11" s="17">
        <v>8.7859009597690496E-2</v>
      </c>
      <c r="P11" s="17">
        <v>7.0892765930735305E-2</v>
      </c>
      <c r="Q11" s="17">
        <v>9.7213527101341193E-2</v>
      </c>
      <c r="R11" s="17">
        <v>6.3264719811514603E-2</v>
      </c>
      <c r="S11" s="17">
        <v>0.104592458382822</v>
      </c>
      <c r="T11" s="17">
        <v>0.10111509111662401</v>
      </c>
      <c r="U11" s="17">
        <v>4.0020096350675299E-2</v>
      </c>
      <c r="V11" s="17">
        <v>6.3881072674473904E-2</v>
      </c>
      <c r="W11" s="17">
        <v>5.6624283071029402E-2</v>
      </c>
      <c r="X11" s="17">
        <v>5.6731421133378701E-2</v>
      </c>
      <c r="Y11" s="17">
        <v>7.4914189368021106E-2</v>
      </c>
      <c r="Z11" s="17"/>
      <c r="AA11" s="17">
        <v>6.7213848796414399E-2</v>
      </c>
      <c r="AB11" s="17">
        <v>8.3381122408496502E-2</v>
      </c>
      <c r="AC11" s="17">
        <v>0.100883368187054</v>
      </c>
      <c r="AD11" s="17">
        <v>8.0633917516924294E-2</v>
      </c>
      <c r="AE11" s="17"/>
      <c r="AF11" s="17">
        <v>8.8742079667044393E-2</v>
      </c>
    </row>
    <row r="12" spans="2:32" x14ac:dyDescent="0.2">
      <c r="B12" s="18" t="s">
        <v>396</v>
      </c>
      <c r="C12" s="17">
        <v>6.4686101421271196E-3</v>
      </c>
      <c r="D12" s="17">
        <v>8.7806288284923602E-3</v>
      </c>
      <c r="E12" s="17">
        <v>4.1453565996609496E-3</v>
      </c>
      <c r="F12" s="17"/>
      <c r="G12" s="17">
        <v>7.3950264166464602E-3</v>
      </c>
      <c r="H12" s="17">
        <v>9.2758426849628896E-3</v>
      </c>
      <c r="I12" s="17">
        <v>2.3248039586209199E-3</v>
      </c>
      <c r="J12" s="17">
        <v>8.9716721241555799E-3</v>
      </c>
      <c r="K12" s="17">
        <v>3.9843380103693699E-3</v>
      </c>
      <c r="L12" s="17">
        <v>6.58204568711731E-3</v>
      </c>
      <c r="M12" s="17"/>
      <c r="N12" s="17">
        <v>1.2615235444658699E-2</v>
      </c>
      <c r="O12" s="17">
        <v>8.1433203634921209E-3</v>
      </c>
      <c r="P12" s="17">
        <v>1.00006830111168E-2</v>
      </c>
      <c r="Q12" s="17">
        <v>7.3843862188614096E-3</v>
      </c>
      <c r="R12" s="17">
        <v>3.8372634474312401E-3</v>
      </c>
      <c r="S12" s="17">
        <v>9.7388068815128601E-3</v>
      </c>
      <c r="T12" s="17">
        <v>8.8134834776912793E-3</v>
      </c>
      <c r="U12" s="17">
        <v>0</v>
      </c>
      <c r="V12" s="17">
        <v>3.0249284340096699E-3</v>
      </c>
      <c r="W12" s="17">
        <v>0</v>
      </c>
      <c r="X12" s="17">
        <v>0</v>
      </c>
      <c r="Y12" s="17">
        <v>0</v>
      </c>
      <c r="Z12" s="17"/>
      <c r="AA12" s="17">
        <v>4.5325196714188602E-3</v>
      </c>
      <c r="AB12" s="17">
        <v>4.7578088892225199E-3</v>
      </c>
      <c r="AC12" s="17">
        <v>6.5916097779286399E-3</v>
      </c>
      <c r="AD12" s="17">
        <v>1.0534745434995199E-2</v>
      </c>
      <c r="AE12" s="17"/>
      <c r="AF12" s="17">
        <v>1.5768501578665799E-3</v>
      </c>
    </row>
    <row r="13" spans="2:32" x14ac:dyDescent="0.2">
      <c r="B13" s="18" t="s">
        <v>397</v>
      </c>
      <c r="C13" s="17">
        <v>8.7603316671855597E-4</v>
      </c>
      <c r="D13" s="17">
        <v>1.7395445937942399E-3</v>
      </c>
      <c r="E13" s="17">
        <v>0</v>
      </c>
      <c r="F13" s="17"/>
      <c r="G13" s="17">
        <v>0</v>
      </c>
      <c r="H13" s="17">
        <v>3.7243788132065199E-3</v>
      </c>
      <c r="I13" s="17">
        <v>0</v>
      </c>
      <c r="J13" s="17">
        <v>0</v>
      </c>
      <c r="K13" s="17">
        <v>0</v>
      </c>
      <c r="L13" s="17">
        <v>1.2009701190520701E-3</v>
      </c>
      <c r="M13" s="17"/>
      <c r="N13" s="17">
        <v>0</v>
      </c>
      <c r="O13" s="17">
        <v>1.85042175342387E-3</v>
      </c>
      <c r="P13" s="17">
        <v>0</v>
      </c>
      <c r="Q13" s="17">
        <v>0</v>
      </c>
      <c r="R13" s="17">
        <v>9.1109352440606906E-3</v>
      </c>
      <c r="S13" s="17">
        <v>0</v>
      </c>
      <c r="T13" s="17">
        <v>0</v>
      </c>
      <c r="U13" s="17">
        <v>0</v>
      </c>
      <c r="V13" s="17">
        <v>0</v>
      </c>
      <c r="W13" s="17">
        <v>0</v>
      </c>
      <c r="X13" s="17">
        <v>0</v>
      </c>
      <c r="Y13" s="17">
        <v>0</v>
      </c>
      <c r="Z13" s="17"/>
      <c r="AA13" s="17">
        <v>8.5527313871159596E-4</v>
      </c>
      <c r="AB13" s="17">
        <v>0</v>
      </c>
      <c r="AC13" s="17">
        <v>0</v>
      </c>
      <c r="AD13" s="17">
        <v>2.6434669674912201E-3</v>
      </c>
      <c r="AE13" s="17"/>
      <c r="AF13" s="17">
        <v>0</v>
      </c>
    </row>
    <row r="14" spans="2:32" x14ac:dyDescent="0.2">
      <c r="B14" s="18" t="s">
        <v>92</v>
      </c>
      <c r="C14" s="19">
        <v>3.8705202190928698E-3</v>
      </c>
      <c r="D14" s="19">
        <v>4.6186988387713103E-3</v>
      </c>
      <c r="E14" s="19">
        <v>3.1283147824854398E-3</v>
      </c>
      <c r="F14" s="19"/>
      <c r="G14" s="19">
        <v>4.01820735489101E-3</v>
      </c>
      <c r="H14" s="19">
        <v>2.82598744382383E-3</v>
      </c>
      <c r="I14" s="19">
        <v>3.3780964496507898E-3</v>
      </c>
      <c r="J14" s="19">
        <v>4.8356762792257004E-3</v>
      </c>
      <c r="K14" s="19">
        <v>2.3670679246860999E-3</v>
      </c>
      <c r="L14" s="19">
        <v>5.3466581132834302E-3</v>
      </c>
      <c r="M14" s="19"/>
      <c r="N14" s="19">
        <v>4.4377007975625899E-3</v>
      </c>
      <c r="O14" s="19">
        <v>2.57355866726033E-3</v>
      </c>
      <c r="P14" s="19">
        <v>0</v>
      </c>
      <c r="Q14" s="19">
        <v>0</v>
      </c>
      <c r="R14" s="19">
        <v>0</v>
      </c>
      <c r="S14" s="19">
        <v>3.3109436367087198E-3</v>
      </c>
      <c r="T14" s="19">
        <v>4.6353819436229298E-3</v>
      </c>
      <c r="U14" s="19">
        <v>7.6938575579423999E-3</v>
      </c>
      <c r="V14" s="19">
        <v>0</v>
      </c>
      <c r="W14" s="19">
        <v>5.2332409976156404E-3</v>
      </c>
      <c r="X14" s="19">
        <v>1.9170197666364099E-2</v>
      </c>
      <c r="Y14" s="19">
        <v>1.35346067126801E-2</v>
      </c>
      <c r="Z14" s="19"/>
      <c r="AA14" s="19">
        <v>3.2755370257675298E-3</v>
      </c>
      <c r="AB14" s="19">
        <v>5.1825326711021497E-3</v>
      </c>
      <c r="AC14" s="19">
        <v>0</v>
      </c>
      <c r="AD14" s="19">
        <v>6.5613213254776502E-3</v>
      </c>
      <c r="AE14" s="19"/>
      <c r="AF14" s="19">
        <v>1.6816071032119699E-3</v>
      </c>
    </row>
    <row r="15" spans="2:32" x14ac:dyDescent="0.2">
      <c r="B15" s="16" t="s">
        <v>225</v>
      </c>
    </row>
    <row r="16" spans="2:32" x14ac:dyDescent="0.2">
      <c r="B16" t="s">
        <v>63</v>
      </c>
    </row>
    <row r="17" spans="2:2" x14ac:dyDescent="0.2">
      <c r="B17" t="s">
        <v>64</v>
      </c>
    </row>
    <row r="19" spans="2:2" x14ac:dyDescent="0.2">
      <c r="B19"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B2:AF19"/>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406</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393</v>
      </c>
      <c r="C9" s="17">
        <v>0.53359527846580201</v>
      </c>
      <c r="D9" s="17">
        <v>0.51662745863336001</v>
      </c>
      <c r="E9" s="17">
        <v>0.55246043450610105</v>
      </c>
      <c r="F9" s="17"/>
      <c r="G9" s="17">
        <v>0.493523000232652</v>
      </c>
      <c r="H9" s="17">
        <v>0.56178787740488501</v>
      </c>
      <c r="I9" s="17">
        <v>0.54493585639881303</v>
      </c>
      <c r="J9" s="17">
        <v>0.56490072389022805</v>
      </c>
      <c r="K9" s="17">
        <v>0.53877627446113097</v>
      </c>
      <c r="L9" s="17">
        <v>0.49416790309041198</v>
      </c>
      <c r="M9" s="17"/>
      <c r="N9" s="17">
        <v>0.51574538911376</v>
      </c>
      <c r="O9" s="17">
        <v>0.53895081413450596</v>
      </c>
      <c r="P9" s="17">
        <v>0.497248130542216</v>
      </c>
      <c r="Q9" s="17">
        <v>0.516557849237964</v>
      </c>
      <c r="R9" s="17">
        <v>0.55307175746015402</v>
      </c>
      <c r="S9" s="17">
        <v>0.51143010246816401</v>
      </c>
      <c r="T9" s="17">
        <v>0.51300963352716999</v>
      </c>
      <c r="U9" s="17">
        <v>0.50780256479388497</v>
      </c>
      <c r="V9" s="17">
        <v>0.57753617432662996</v>
      </c>
      <c r="W9" s="17">
        <v>0.55946474888850395</v>
      </c>
      <c r="X9" s="17">
        <v>0.58193616777395296</v>
      </c>
      <c r="Y9" s="17">
        <v>0.54564802963935</v>
      </c>
      <c r="Z9" s="17"/>
      <c r="AA9" s="17">
        <v>0.55910346772332298</v>
      </c>
      <c r="AB9" s="17">
        <v>0.52221919966432395</v>
      </c>
      <c r="AC9" s="17">
        <v>0.49196229487529802</v>
      </c>
      <c r="AD9" s="17">
        <v>0.55789934098824201</v>
      </c>
      <c r="AE9" s="17"/>
      <c r="AF9" s="17">
        <v>0.53829368265827204</v>
      </c>
    </row>
    <row r="10" spans="2:32" x14ac:dyDescent="0.2">
      <c r="B10" s="18" t="s">
        <v>394</v>
      </c>
      <c r="C10" s="17">
        <v>0.39390649456812499</v>
      </c>
      <c r="D10" s="17">
        <v>0.40935772642413398</v>
      </c>
      <c r="E10" s="17">
        <v>0.37792114579341302</v>
      </c>
      <c r="F10" s="17"/>
      <c r="G10" s="17">
        <v>0.36995912928886099</v>
      </c>
      <c r="H10" s="17">
        <v>0.38836965593565198</v>
      </c>
      <c r="I10" s="17">
        <v>0.376737975679315</v>
      </c>
      <c r="J10" s="17">
        <v>0.38316255138546002</v>
      </c>
      <c r="K10" s="17">
        <v>0.39480461914584503</v>
      </c>
      <c r="L10" s="17">
        <v>0.43927669220923898</v>
      </c>
      <c r="M10" s="17"/>
      <c r="N10" s="17">
        <v>0.39060098063360899</v>
      </c>
      <c r="O10" s="17">
        <v>0.356508398524226</v>
      </c>
      <c r="P10" s="17">
        <v>0.43031512072012201</v>
      </c>
      <c r="Q10" s="17">
        <v>0.42367103240202197</v>
      </c>
      <c r="R10" s="17">
        <v>0.39062742066183098</v>
      </c>
      <c r="S10" s="17">
        <v>0.41813058061144298</v>
      </c>
      <c r="T10" s="17">
        <v>0.39788810962121002</v>
      </c>
      <c r="U10" s="17">
        <v>0.44553371398661801</v>
      </c>
      <c r="V10" s="17">
        <v>0.36495258584722601</v>
      </c>
      <c r="W10" s="17">
        <v>0.38112219926298002</v>
      </c>
      <c r="X10" s="17">
        <v>0.39267494292794403</v>
      </c>
      <c r="Y10" s="17">
        <v>0.37769250008733601</v>
      </c>
      <c r="Z10" s="17"/>
      <c r="AA10" s="17">
        <v>0.38477361995492898</v>
      </c>
      <c r="AB10" s="17">
        <v>0.39368849197678801</v>
      </c>
      <c r="AC10" s="17">
        <v>0.42754979236944401</v>
      </c>
      <c r="AD10" s="17">
        <v>0.37097845389838102</v>
      </c>
      <c r="AE10" s="17"/>
      <c r="AF10" s="17">
        <v>0.39925845987390801</v>
      </c>
    </row>
    <row r="11" spans="2:32" ht="27.75" x14ac:dyDescent="0.2">
      <c r="B11" s="18" t="s">
        <v>395</v>
      </c>
      <c r="C11" s="17">
        <v>6.3931886301092894E-2</v>
      </c>
      <c r="D11" s="17">
        <v>6.5512559930603897E-2</v>
      </c>
      <c r="E11" s="17">
        <v>6.0940398089625203E-2</v>
      </c>
      <c r="F11" s="17"/>
      <c r="G11" s="17">
        <v>0.113527792813196</v>
      </c>
      <c r="H11" s="17">
        <v>4.5013645982159997E-2</v>
      </c>
      <c r="I11" s="17">
        <v>7.3153233120518704E-2</v>
      </c>
      <c r="J11" s="17">
        <v>4.3880199041575002E-2</v>
      </c>
      <c r="K11" s="17">
        <v>6.4052038468337305E-2</v>
      </c>
      <c r="L11" s="17">
        <v>5.6569834927094401E-2</v>
      </c>
      <c r="M11" s="17"/>
      <c r="N11" s="17">
        <v>8.1480226383673596E-2</v>
      </c>
      <c r="O11" s="17">
        <v>9.9333341548441895E-2</v>
      </c>
      <c r="P11" s="17">
        <v>7.2436748737661899E-2</v>
      </c>
      <c r="Q11" s="17">
        <v>4.9466263083512603E-2</v>
      </c>
      <c r="R11" s="17">
        <v>4.0080202721248903E-2</v>
      </c>
      <c r="S11" s="17">
        <v>6.28818464327114E-2</v>
      </c>
      <c r="T11" s="17">
        <v>8.0535401341571097E-2</v>
      </c>
      <c r="U11" s="17">
        <v>3.8969863661555297E-2</v>
      </c>
      <c r="V11" s="17">
        <v>5.0502966833132497E-2</v>
      </c>
      <c r="W11" s="17">
        <v>5.61779281259841E-2</v>
      </c>
      <c r="X11" s="17">
        <v>6.88926265957218E-3</v>
      </c>
      <c r="Y11" s="17">
        <v>6.3124863560633598E-2</v>
      </c>
      <c r="Z11" s="17"/>
      <c r="AA11" s="17">
        <v>4.4787719980827999E-2</v>
      </c>
      <c r="AB11" s="17">
        <v>7.6396311280378604E-2</v>
      </c>
      <c r="AC11" s="17">
        <v>7.3195495359872395E-2</v>
      </c>
      <c r="AD11" s="17">
        <v>6.3531034998824204E-2</v>
      </c>
      <c r="AE11" s="17"/>
      <c r="AF11" s="17">
        <v>5.3800044908422703E-2</v>
      </c>
    </row>
    <row r="12" spans="2:32" x14ac:dyDescent="0.2">
      <c r="B12" s="18" t="s">
        <v>396</v>
      </c>
      <c r="C12" s="17">
        <v>5.1213810051426098E-3</v>
      </c>
      <c r="D12" s="17">
        <v>4.4561961329867197E-3</v>
      </c>
      <c r="E12" s="17">
        <v>5.8275492909331296E-3</v>
      </c>
      <c r="F12" s="17"/>
      <c r="G12" s="17">
        <v>1.5991776687136201E-2</v>
      </c>
      <c r="H12" s="17">
        <v>2.6027881074239898E-3</v>
      </c>
      <c r="I12" s="17">
        <v>1.7948383517023001E-3</v>
      </c>
      <c r="J12" s="17">
        <v>3.22084940351177E-3</v>
      </c>
      <c r="K12" s="17">
        <v>0</v>
      </c>
      <c r="L12" s="17">
        <v>8.31526566377872E-3</v>
      </c>
      <c r="M12" s="17"/>
      <c r="N12" s="17">
        <v>7.7357030713947504E-3</v>
      </c>
      <c r="O12" s="17">
        <v>2.6338871255655498E-3</v>
      </c>
      <c r="P12" s="17">
        <v>0</v>
      </c>
      <c r="Q12" s="17">
        <v>1.03048552765011E-2</v>
      </c>
      <c r="R12" s="17">
        <v>1.6220619156766099E-2</v>
      </c>
      <c r="S12" s="17">
        <v>3.1679014072841199E-3</v>
      </c>
      <c r="T12" s="17">
        <v>3.9314735664259604E-3</v>
      </c>
      <c r="U12" s="17">
        <v>0</v>
      </c>
      <c r="V12" s="17">
        <v>7.0082729930111901E-3</v>
      </c>
      <c r="W12" s="17">
        <v>3.2351237225317301E-3</v>
      </c>
      <c r="X12" s="17">
        <v>0</v>
      </c>
      <c r="Y12" s="17">
        <v>0</v>
      </c>
      <c r="Z12" s="17"/>
      <c r="AA12" s="17">
        <v>7.6520891522787104E-3</v>
      </c>
      <c r="AB12" s="17">
        <v>2.5134644074070399E-3</v>
      </c>
      <c r="AC12" s="17">
        <v>7.2924173953861898E-3</v>
      </c>
      <c r="AD12" s="17">
        <v>3.2539427323812001E-3</v>
      </c>
      <c r="AE12" s="17"/>
      <c r="AF12" s="17">
        <v>6.96620545618466E-3</v>
      </c>
    </row>
    <row r="13" spans="2:32" x14ac:dyDescent="0.2">
      <c r="B13" s="18" t="s">
        <v>397</v>
      </c>
      <c r="C13" s="17">
        <v>7.8334231073790201E-4</v>
      </c>
      <c r="D13" s="17">
        <v>0</v>
      </c>
      <c r="E13" s="17">
        <v>1.58657562980751E-3</v>
      </c>
      <c r="F13" s="17"/>
      <c r="G13" s="17">
        <v>2.98009362326382E-3</v>
      </c>
      <c r="H13" s="17">
        <v>2.2260325698794199E-3</v>
      </c>
      <c r="I13" s="17">
        <v>0</v>
      </c>
      <c r="J13" s="17">
        <v>0</v>
      </c>
      <c r="K13" s="17">
        <v>0</v>
      </c>
      <c r="L13" s="17">
        <v>0</v>
      </c>
      <c r="M13" s="17"/>
      <c r="N13" s="17">
        <v>0</v>
      </c>
      <c r="O13" s="17">
        <v>0</v>
      </c>
      <c r="P13" s="17">
        <v>0</v>
      </c>
      <c r="Q13" s="17">
        <v>0</v>
      </c>
      <c r="R13" s="17">
        <v>0</v>
      </c>
      <c r="S13" s="17">
        <v>4.3895690803978198E-3</v>
      </c>
      <c r="T13" s="17">
        <v>0</v>
      </c>
      <c r="U13" s="17">
        <v>0</v>
      </c>
      <c r="V13" s="17">
        <v>0</v>
      </c>
      <c r="W13" s="17">
        <v>0</v>
      </c>
      <c r="X13" s="17">
        <v>7.8777148268329208E-3</v>
      </c>
      <c r="Y13" s="17">
        <v>0</v>
      </c>
      <c r="Z13" s="17"/>
      <c r="AA13" s="17">
        <v>1.4510843200370199E-3</v>
      </c>
      <c r="AB13" s="17">
        <v>0</v>
      </c>
      <c r="AC13" s="17">
        <v>0</v>
      </c>
      <c r="AD13" s="17">
        <v>1.5799798737361999E-3</v>
      </c>
      <c r="AE13" s="17"/>
      <c r="AF13" s="17">
        <v>0</v>
      </c>
    </row>
    <row r="14" spans="2:32" x14ac:dyDescent="0.2">
      <c r="B14" s="18" t="s">
        <v>92</v>
      </c>
      <c r="C14" s="19">
        <v>2.66161734909915E-3</v>
      </c>
      <c r="D14" s="19">
        <v>4.0460588789153198E-3</v>
      </c>
      <c r="E14" s="19">
        <v>1.26389669011976E-3</v>
      </c>
      <c r="F14" s="19"/>
      <c r="G14" s="19">
        <v>4.01820735489101E-3</v>
      </c>
      <c r="H14" s="19">
        <v>0</v>
      </c>
      <c r="I14" s="19">
        <v>3.3780964496507898E-3</v>
      </c>
      <c r="J14" s="19">
        <v>4.8356762792257004E-3</v>
      </c>
      <c r="K14" s="19">
        <v>2.3670679246860999E-3</v>
      </c>
      <c r="L14" s="19">
        <v>1.6703041094757E-3</v>
      </c>
      <c r="M14" s="19"/>
      <c r="N14" s="19">
        <v>4.4377007975625899E-3</v>
      </c>
      <c r="O14" s="19">
        <v>2.57355866726033E-3</v>
      </c>
      <c r="P14" s="19">
        <v>0</v>
      </c>
      <c r="Q14" s="19">
        <v>0</v>
      </c>
      <c r="R14" s="19">
        <v>0</v>
      </c>
      <c r="S14" s="19">
        <v>0</v>
      </c>
      <c r="T14" s="19">
        <v>4.6353819436229298E-3</v>
      </c>
      <c r="U14" s="19">
        <v>7.6938575579423999E-3</v>
      </c>
      <c r="V14" s="19">
        <v>0</v>
      </c>
      <c r="W14" s="19">
        <v>0</v>
      </c>
      <c r="X14" s="19">
        <v>1.0621911811698701E-2</v>
      </c>
      <c r="Y14" s="19">
        <v>1.35346067126801E-2</v>
      </c>
      <c r="Z14" s="19"/>
      <c r="AA14" s="19">
        <v>2.2320188686037498E-3</v>
      </c>
      <c r="AB14" s="19">
        <v>5.1825326711021497E-3</v>
      </c>
      <c r="AC14" s="19">
        <v>0</v>
      </c>
      <c r="AD14" s="19">
        <v>2.7572475084353099E-3</v>
      </c>
      <c r="AE14" s="19"/>
      <c r="AF14" s="19">
        <v>1.6816071032119699E-3</v>
      </c>
    </row>
    <row r="15" spans="2:32" x14ac:dyDescent="0.2">
      <c r="B15" s="16" t="s">
        <v>225</v>
      </c>
    </row>
    <row r="16" spans="2:32" x14ac:dyDescent="0.2">
      <c r="B16" t="s">
        <v>63</v>
      </c>
    </row>
    <row r="17" spans="2:2" x14ac:dyDescent="0.2">
      <c r="B17" t="s">
        <v>64</v>
      </c>
    </row>
    <row r="19" spans="2:2" x14ac:dyDescent="0.2">
      <c r="B19"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B2:AF19"/>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407</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393</v>
      </c>
      <c r="C9" s="17">
        <v>3.9269687552346E-2</v>
      </c>
      <c r="D9" s="17">
        <v>4.34608935884776E-2</v>
      </c>
      <c r="E9" s="17">
        <v>3.43471043069229E-2</v>
      </c>
      <c r="F9" s="17"/>
      <c r="G9" s="17">
        <v>5.0655122931201502E-2</v>
      </c>
      <c r="H9" s="17">
        <v>5.8851015215196097E-2</v>
      </c>
      <c r="I9" s="17">
        <v>4.4437295925013102E-2</v>
      </c>
      <c r="J9" s="17">
        <v>4.0999029887502501E-2</v>
      </c>
      <c r="K9" s="17">
        <v>3.0190539434916099E-2</v>
      </c>
      <c r="L9" s="17">
        <v>1.4995916472234101E-2</v>
      </c>
      <c r="M9" s="17"/>
      <c r="N9" s="17">
        <v>4.8996001190172001E-2</v>
      </c>
      <c r="O9" s="17">
        <v>4.5810711640190398E-2</v>
      </c>
      <c r="P9" s="17">
        <v>4.9572074983712897E-2</v>
      </c>
      <c r="Q9" s="17">
        <v>1.99825522698872E-2</v>
      </c>
      <c r="R9" s="17">
        <v>2.2224016766601899E-2</v>
      </c>
      <c r="S9" s="17">
        <v>4.9043384056749698E-2</v>
      </c>
      <c r="T9" s="17">
        <v>3.65274776994216E-2</v>
      </c>
      <c r="U9" s="17">
        <v>7.7863945671578505E-2</v>
      </c>
      <c r="V9" s="17">
        <v>5.5021496430715001E-2</v>
      </c>
      <c r="W9" s="17">
        <v>2.3862057190186199E-2</v>
      </c>
      <c r="X9" s="17">
        <v>2.20920796003784E-2</v>
      </c>
      <c r="Y9" s="17">
        <v>0</v>
      </c>
      <c r="Z9" s="17"/>
      <c r="AA9" s="17">
        <v>4.0792299330412903E-2</v>
      </c>
      <c r="AB9" s="17">
        <v>2.9539123841674401E-2</v>
      </c>
      <c r="AC9" s="17">
        <v>4.6734642325435297E-2</v>
      </c>
      <c r="AD9" s="17">
        <v>4.2166912457562003E-2</v>
      </c>
      <c r="AE9" s="17"/>
      <c r="AF9" s="17">
        <v>4.5593590786515897E-2</v>
      </c>
    </row>
    <row r="10" spans="2:32" x14ac:dyDescent="0.2">
      <c r="B10" s="18" t="s">
        <v>394</v>
      </c>
      <c r="C10" s="17">
        <v>8.2759732591087307E-2</v>
      </c>
      <c r="D10" s="17">
        <v>9.3719413172854593E-2</v>
      </c>
      <c r="E10" s="17">
        <v>7.1108517918874098E-2</v>
      </c>
      <c r="F10" s="17"/>
      <c r="G10" s="17">
        <v>0.14187835395774601</v>
      </c>
      <c r="H10" s="17">
        <v>0.141117069433146</v>
      </c>
      <c r="I10" s="17">
        <v>0.104752818053877</v>
      </c>
      <c r="J10" s="17">
        <v>5.4982237141845802E-2</v>
      </c>
      <c r="K10" s="17">
        <v>3.71163150226963E-2</v>
      </c>
      <c r="L10" s="17">
        <v>3.1059725528972001E-2</v>
      </c>
      <c r="M10" s="17"/>
      <c r="N10" s="17">
        <v>0.130769916011124</v>
      </c>
      <c r="O10" s="17">
        <v>7.6778192032281201E-2</v>
      </c>
      <c r="P10" s="17">
        <v>6.0066994188251802E-2</v>
      </c>
      <c r="Q10" s="17">
        <v>0.103638219254792</v>
      </c>
      <c r="R10" s="17">
        <v>8.47696063609088E-2</v>
      </c>
      <c r="S10" s="17">
        <v>7.0715055449107597E-2</v>
      </c>
      <c r="T10" s="17">
        <v>0.10152616819257899</v>
      </c>
      <c r="U10" s="17">
        <v>7.3054556131287293E-2</v>
      </c>
      <c r="V10" s="17">
        <v>3.7062416612614002E-2</v>
      </c>
      <c r="W10" s="17">
        <v>9.3930136710676404E-2</v>
      </c>
      <c r="X10" s="17">
        <v>7.5605748175814502E-2</v>
      </c>
      <c r="Y10" s="17">
        <v>1.2524763558615299E-2</v>
      </c>
      <c r="Z10" s="17"/>
      <c r="AA10" s="17">
        <v>6.9787020244339901E-2</v>
      </c>
      <c r="AB10" s="17">
        <v>8.3374503348315407E-2</v>
      </c>
      <c r="AC10" s="17">
        <v>0.102885200619993</v>
      </c>
      <c r="AD10" s="17">
        <v>8.0282105256235706E-2</v>
      </c>
      <c r="AE10" s="17"/>
      <c r="AF10" s="17">
        <v>8.4934465757585106E-2</v>
      </c>
    </row>
    <row r="11" spans="2:32" ht="27.75" x14ac:dyDescent="0.2">
      <c r="B11" s="18" t="s">
        <v>395</v>
      </c>
      <c r="C11" s="17">
        <v>0.19110631336749501</v>
      </c>
      <c r="D11" s="17">
        <v>0.193839330107684</v>
      </c>
      <c r="E11" s="17">
        <v>0.18795356115430401</v>
      </c>
      <c r="F11" s="17"/>
      <c r="G11" s="17">
        <v>0.21577339049490599</v>
      </c>
      <c r="H11" s="17">
        <v>0.16874835150749501</v>
      </c>
      <c r="I11" s="17">
        <v>0.17370443026949201</v>
      </c>
      <c r="J11" s="17">
        <v>0.19786696159794001</v>
      </c>
      <c r="K11" s="17">
        <v>0.21065290991291999</v>
      </c>
      <c r="L11" s="17">
        <v>0.188443562040566</v>
      </c>
      <c r="M11" s="17"/>
      <c r="N11" s="17">
        <v>0.212916833461157</v>
      </c>
      <c r="O11" s="17">
        <v>0.18047303896093</v>
      </c>
      <c r="P11" s="17">
        <v>0.17700614879983201</v>
      </c>
      <c r="Q11" s="17">
        <v>0.16830374195962999</v>
      </c>
      <c r="R11" s="17">
        <v>0.21311185997253901</v>
      </c>
      <c r="S11" s="17">
        <v>0.233098065521783</v>
      </c>
      <c r="T11" s="17">
        <v>0.204623940457246</v>
      </c>
      <c r="U11" s="17">
        <v>0.199409286518202</v>
      </c>
      <c r="V11" s="17">
        <v>0.19724824469090399</v>
      </c>
      <c r="W11" s="17">
        <v>0.153933281899124</v>
      </c>
      <c r="X11" s="17">
        <v>0.14167362974911099</v>
      </c>
      <c r="Y11" s="17">
        <v>0.198999671100033</v>
      </c>
      <c r="Z11" s="17"/>
      <c r="AA11" s="17">
        <v>0.16224339762259199</v>
      </c>
      <c r="AB11" s="17">
        <v>0.200222063799084</v>
      </c>
      <c r="AC11" s="17">
        <v>0.190019461935029</v>
      </c>
      <c r="AD11" s="17">
        <v>0.21280532870861699</v>
      </c>
      <c r="AE11" s="17"/>
      <c r="AF11" s="17">
        <v>0.175447101752714</v>
      </c>
    </row>
    <row r="12" spans="2:32" x14ac:dyDescent="0.2">
      <c r="B12" s="18" t="s">
        <v>396</v>
      </c>
      <c r="C12" s="17">
        <v>0.38122828527072</v>
      </c>
      <c r="D12" s="17">
        <v>0.372123593600862</v>
      </c>
      <c r="E12" s="17">
        <v>0.39185165824149798</v>
      </c>
      <c r="F12" s="17"/>
      <c r="G12" s="17">
        <v>0.36070718608759</v>
      </c>
      <c r="H12" s="17">
        <v>0.32083447286747602</v>
      </c>
      <c r="I12" s="17">
        <v>0.353290627282418</v>
      </c>
      <c r="J12" s="17">
        <v>0.37662159854173299</v>
      </c>
      <c r="K12" s="17">
        <v>0.39153097133045001</v>
      </c>
      <c r="L12" s="17">
        <v>0.46905745404179799</v>
      </c>
      <c r="M12" s="17"/>
      <c r="N12" s="17">
        <v>0.35258895673275797</v>
      </c>
      <c r="O12" s="17">
        <v>0.44437316642366698</v>
      </c>
      <c r="P12" s="17">
        <v>0.39168016915410497</v>
      </c>
      <c r="Q12" s="17">
        <v>0.41912667026371198</v>
      </c>
      <c r="R12" s="17">
        <v>0.37627036023177601</v>
      </c>
      <c r="S12" s="17">
        <v>0.33892600157826203</v>
      </c>
      <c r="T12" s="17">
        <v>0.33838936996652202</v>
      </c>
      <c r="U12" s="17">
        <v>0.305575377705811</v>
      </c>
      <c r="V12" s="17">
        <v>0.41247658395223302</v>
      </c>
      <c r="W12" s="17">
        <v>0.36976518428719601</v>
      </c>
      <c r="X12" s="17">
        <v>0.38118440329013498</v>
      </c>
      <c r="Y12" s="17">
        <v>0.38064823745681398</v>
      </c>
      <c r="Z12" s="17"/>
      <c r="AA12" s="17">
        <v>0.42634747637785297</v>
      </c>
      <c r="AB12" s="17">
        <v>0.38949677118987602</v>
      </c>
      <c r="AC12" s="17">
        <v>0.36838538377584701</v>
      </c>
      <c r="AD12" s="17">
        <v>0.33114407561416298</v>
      </c>
      <c r="AE12" s="17"/>
      <c r="AF12" s="17">
        <v>0.37839232577184401</v>
      </c>
    </row>
    <row r="13" spans="2:32" x14ac:dyDescent="0.2">
      <c r="B13" s="18" t="s">
        <v>397</v>
      </c>
      <c r="C13" s="17">
        <v>0.29410217325903498</v>
      </c>
      <c r="D13" s="17">
        <v>0.28734212263972803</v>
      </c>
      <c r="E13" s="17">
        <v>0.30108347627002602</v>
      </c>
      <c r="F13" s="17"/>
      <c r="G13" s="17">
        <v>0.218139910697424</v>
      </c>
      <c r="H13" s="17">
        <v>0.29507645075824501</v>
      </c>
      <c r="I13" s="17">
        <v>0.31656950167419501</v>
      </c>
      <c r="J13" s="17">
        <v>0.31347624007062402</v>
      </c>
      <c r="K13" s="17">
        <v>0.32123084597381502</v>
      </c>
      <c r="L13" s="17">
        <v>0.28783499174529698</v>
      </c>
      <c r="M13" s="17"/>
      <c r="N13" s="17">
        <v>0.24242674862302799</v>
      </c>
      <c r="O13" s="17">
        <v>0.244998103616928</v>
      </c>
      <c r="P13" s="17">
        <v>0.31773603807637102</v>
      </c>
      <c r="Q13" s="17">
        <v>0.28894881625197899</v>
      </c>
      <c r="R13" s="17">
        <v>0.292786741107398</v>
      </c>
      <c r="S13" s="17">
        <v>0.29476515819222798</v>
      </c>
      <c r="T13" s="17">
        <v>0.29679869948089599</v>
      </c>
      <c r="U13" s="17">
        <v>0.32205949559615199</v>
      </c>
      <c r="V13" s="17">
        <v>0.291717632721745</v>
      </c>
      <c r="W13" s="17">
        <v>0.34275310233405698</v>
      </c>
      <c r="X13" s="17">
        <v>0.36235414263725901</v>
      </c>
      <c r="Y13" s="17">
        <v>0.38122866853600301</v>
      </c>
      <c r="Z13" s="17"/>
      <c r="AA13" s="17">
        <v>0.28709144208485299</v>
      </c>
      <c r="AB13" s="17">
        <v>0.27814407368763899</v>
      </c>
      <c r="AC13" s="17">
        <v>0.289873698126485</v>
      </c>
      <c r="AD13" s="17">
        <v>0.32459154497826198</v>
      </c>
      <c r="AE13" s="17"/>
      <c r="AF13" s="17">
        <v>0.31049849287723802</v>
      </c>
    </row>
    <row r="14" spans="2:32" x14ac:dyDescent="0.2">
      <c r="B14" s="18" t="s">
        <v>92</v>
      </c>
      <c r="C14" s="19">
        <v>1.1533807959316701E-2</v>
      </c>
      <c r="D14" s="19">
        <v>9.5146468903936302E-3</v>
      </c>
      <c r="E14" s="19">
        <v>1.36556821083747E-2</v>
      </c>
      <c r="F14" s="19"/>
      <c r="G14" s="19">
        <v>1.28460358311328E-2</v>
      </c>
      <c r="H14" s="19">
        <v>1.5372640218441201E-2</v>
      </c>
      <c r="I14" s="19">
        <v>7.24532679500449E-3</v>
      </c>
      <c r="J14" s="19">
        <v>1.60539327603543E-2</v>
      </c>
      <c r="K14" s="19">
        <v>9.2784183252020199E-3</v>
      </c>
      <c r="L14" s="19">
        <v>8.6083501711334103E-3</v>
      </c>
      <c r="M14" s="19"/>
      <c r="N14" s="19">
        <v>1.23015439817604E-2</v>
      </c>
      <c r="O14" s="19">
        <v>7.5667873260031899E-3</v>
      </c>
      <c r="P14" s="19">
        <v>3.9385747977271303E-3</v>
      </c>
      <c r="Q14" s="19">
        <v>0</v>
      </c>
      <c r="R14" s="19">
        <v>1.08374155607771E-2</v>
      </c>
      <c r="S14" s="19">
        <v>1.34523352018695E-2</v>
      </c>
      <c r="T14" s="19">
        <v>2.2134344203334801E-2</v>
      </c>
      <c r="U14" s="19">
        <v>2.2037338376969699E-2</v>
      </c>
      <c r="V14" s="19">
        <v>6.4736255917902698E-3</v>
      </c>
      <c r="W14" s="19">
        <v>1.57562375787604E-2</v>
      </c>
      <c r="X14" s="19">
        <v>1.7089996547302599E-2</v>
      </c>
      <c r="Y14" s="19">
        <v>2.6598659348533699E-2</v>
      </c>
      <c r="Z14" s="19"/>
      <c r="AA14" s="19">
        <v>1.37383643399498E-2</v>
      </c>
      <c r="AB14" s="19">
        <v>1.9223464133411101E-2</v>
      </c>
      <c r="AC14" s="19">
        <v>2.1016132172113101E-3</v>
      </c>
      <c r="AD14" s="19">
        <v>9.0100329851597605E-3</v>
      </c>
      <c r="AE14" s="19"/>
      <c r="AF14" s="19">
        <v>5.1340230541038999E-3</v>
      </c>
    </row>
    <row r="15" spans="2:32" x14ac:dyDescent="0.2">
      <c r="B15" s="16" t="s">
        <v>225</v>
      </c>
    </row>
    <row r="16" spans="2:32" x14ac:dyDescent="0.2">
      <c r="B16" t="s">
        <v>63</v>
      </c>
    </row>
    <row r="17" spans="2:2" x14ac:dyDescent="0.2">
      <c r="B17" t="s">
        <v>64</v>
      </c>
    </row>
    <row r="19" spans="2:2" x14ac:dyDescent="0.2">
      <c r="B19"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B2:AF19"/>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408</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393</v>
      </c>
      <c r="C9" s="17">
        <v>3.5160390408127101E-2</v>
      </c>
      <c r="D9" s="17">
        <v>4.2981193671725197E-2</v>
      </c>
      <c r="E9" s="17">
        <v>2.7373378150085101E-2</v>
      </c>
      <c r="F9" s="17"/>
      <c r="G9" s="17">
        <v>5.3928229236001601E-2</v>
      </c>
      <c r="H9" s="17">
        <v>6.8704375022979505E-2</v>
      </c>
      <c r="I9" s="17">
        <v>4.1705452190008499E-2</v>
      </c>
      <c r="J9" s="17">
        <v>2.8346798918632201E-2</v>
      </c>
      <c r="K9" s="17">
        <v>1.7442894771750199E-2</v>
      </c>
      <c r="L9" s="17">
        <v>6.58719873998096E-3</v>
      </c>
      <c r="M9" s="17"/>
      <c r="N9" s="17">
        <v>7.2635060377088306E-2</v>
      </c>
      <c r="O9" s="17">
        <v>2.7991373378311799E-2</v>
      </c>
      <c r="P9" s="17">
        <v>3.3767134745999801E-2</v>
      </c>
      <c r="Q9" s="17">
        <v>2.9333682721958101E-2</v>
      </c>
      <c r="R9" s="17">
        <v>1.3267918942512599E-2</v>
      </c>
      <c r="S9" s="17">
        <v>3.2739185891883203E-2</v>
      </c>
      <c r="T9" s="17">
        <v>4.0720394604753803E-2</v>
      </c>
      <c r="U9" s="17">
        <v>1.07049162560117E-2</v>
      </c>
      <c r="V9" s="17">
        <v>2.27814637564378E-2</v>
      </c>
      <c r="W9" s="17">
        <v>3.9621210767788698E-2</v>
      </c>
      <c r="X9" s="17">
        <v>3.55808409660439E-2</v>
      </c>
      <c r="Y9" s="17">
        <v>1.48640957402481E-2</v>
      </c>
      <c r="Z9" s="17"/>
      <c r="AA9" s="17">
        <v>4.4872919542334397E-2</v>
      </c>
      <c r="AB9" s="17">
        <v>2.6273651970080799E-2</v>
      </c>
      <c r="AC9" s="17">
        <v>2.5073192776070199E-2</v>
      </c>
      <c r="AD9" s="17">
        <v>4.3153137969763597E-2</v>
      </c>
      <c r="AE9" s="17"/>
      <c r="AF9" s="17">
        <v>3.7715450481929702E-2</v>
      </c>
    </row>
    <row r="10" spans="2:32" x14ac:dyDescent="0.2">
      <c r="B10" s="18" t="s">
        <v>394</v>
      </c>
      <c r="C10" s="17">
        <v>7.68479740362841E-2</v>
      </c>
      <c r="D10" s="17">
        <v>8.5509098248179802E-2</v>
      </c>
      <c r="E10" s="17">
        <v>6.7569306655712993E-2</v>
      </c>
      <c r="F10" s="17"/>
      <c r="G10" s="17">
        <v>0.122710665438342</v>
      </c>
      <c r="H10" s="17">
        <v>0.13921610910409199</v>
      </c>
      <c r="I10" s="17">
        <v>7.3134885070844702E-2</v>
      </c>
      <c r="J10" s="17">
        <v>6.218298537341E-2</v>
      </c>
      <c r="K10" s="17">
        <v>4.4339544153616399E-2</v>
      </c>
      <c r="L10" s="17">
        <v>3.1653727929917302E-2</v>
      </c>
      <c r="M10" s="17"/>
      <c r="N10" s="17">
        <v>9.5102837149360395E-2</v>
      </c>
      <c r="O10" s="17">
        <v>8.1402813265596896E-2</v>
      </c>
      <c r="P10" s="17">
        <v>7.3205880333560805E-2</v>
      </c>
      <c r="Q10" s="17">
        <v>7.7866189848731907E-2</v>
      </c>
      <c r="R10" s="17">
        <v>0.106148201746147</v>
      </c>
      <c r="S10" s="17">
        <v>6.8723168011586899E-2</v>
      </c>
      <c r="T10" s="17">
        <v>6.8107945929795202E-2</v>
      </c>
      <c r="U10" s="17">
        <v>8.7173497364995703E-2</v>
      </c>
      <c r="V10" s="17">
        <v>5.6060242648605797E-2</v>
      </c>
      <c r="W10" s="17">
        <v>8.0860464870462501E-2</v>
      </c>
      <c r="X10" s="17">
        <v>7.6041008177384406E-2</v>
      </c>
      <c r="Y10" s="17">
        <v>1.35346067126801E-2</v>
      </c>
      <c r="Z10" s="17"/>
      <c r="AA10" s="17">
        <v>6.7771382257515306E-2</v>
      </c>
      <c r="AB10" s="17">
        <v>8.9364046859917196E-2</v>
      </c>
      <c r="AC10" s="17">
        <v>8.6683087322208294E-2</v>
      </c>
      <c r="AD10" s="17">
        <v>6.5816452862378597E-2</v>
      </c>
      <c r="AE10" s="17"/>
      <c r="AF10" s="17">
        <v>6.9167422008920398E-2</v>
      </c>
    </row>
    <row r="11" spans="2:32" ht="27.75" x14ac:dyDescent="0.2">
      <c r="B11" s="18" t="s">
        <v>395</v>
      </c>
      <c r="C11" s="17">
        <v>0.23844370547735699</v>
      </c>
      <c r="D11" s="17">
        <v>0.236041511562541</v>
      </c>
      <c r="E11" s="17">
        <v>0.239864787833767</v>
      </c>
      <c r="F11" s="17"/>
      <c r="G11" s="17">
        <v>0.27722438719681802</v>
      </c>
      <c r="H11" s="17">
        <v>0.197419101280569</v>
      </c>
      <c r="I11" s="17">
        <v>0.23273202839895599</v>
      </c>
      <c r="J11" s="17">
        <v>0.24163115418776501</v>
      </c>
      <c r="K11" s="17">
        <v>0.25560187190120598</v>
      </c>
      <c r="L11" s="17">
        <v>0.237173655354318</v>
      </c>
      <c r="M11" s="17"/>
      <c r="N11" s="17">
        <v>0.270072277168035</v>
      </c>
      <c r="O11" s="17">
        <v>0.20048512592083301</v>
      </c>
      <c r="P11" s="17">
        <v>0.19984872346571</v>
      </c>
      <c r="Q11" s="17">
        <v>0.233841451350144</v>
      </c>
      <c r="R11" s="17">
        <v>0.22406931629857399</v>
      </c>
      <c r="S11" s="17">
        <v>0.28111812394553698</v>
      </c>
      <c r="T11" s="17">
        <v>0.246834871679292</v>
      </c>
      <c r="U11" s="17">
        <v>0.23276086005641999</v>
      </c>
      <c r="V11" s="17">
        <v>0.24625762144504201</v>
      </c>
      <c r="W11" s="17">
        <v>0.23311184169353</v>
      </c>
      <c r="X11" s="17">
        <v>0.24633156106225901</v>
      </c>
      <c r="Y11" s="17">
        <v>0.24101391824548099</v>
      </c>
      <c r="Z11" s="17"/>
      <c r="AA11" s="17">
        <v>0.231680240371997</v>
      </c>
      <c r="AB11" s="17">
        <v>0.25489126112570298</v>
      </c>
      <c r="AC11" s="17">
        <v>0.21788609295407299</v>
      </c>
      <c r="AD11" s="17">
        <v>0.24312762926474199</v>
      </c>
      <c r="AE11" s="17"/>
      <c r="AF11" s="17">
        <v>0.26350026875791199</v>
      </c>
    </row>
    <row r="12" spans="2:32" x14ac:dyDescent="0.2">
      <c r="B12" s="18" t="s">
        <v>396</v>
      </c>
      <c r="C12" s="17">
        <v>0.37004845823602001</v>
      </c>
      <c r="D12" s="17">
        <v>0.36703696389643498</v>
      </c>
      <c r="E12" s="17">
        <v>0.37439641125439599</v>
      </c>
      <c r="F12" s="17"/>
      <c r="G12" s="17">
        <v>0.34137250906301703</v>
      </c>
      <c r="H12" s="17">
        <v>0.35328932980206601</v>
      </c>
      <c r="I12" s="17">
        <v>0.36540695383650501</v>
      </c>
      <c r="J12" s="17">
        <v>0.36602677219169</v>
      </c>
      <c r="K12" s="17">
        <v>0.344280626746723</v>
      </c>
      <c r="L12" s="17">
        <v>0.43103937297850298</v>
      </c>
      <c r="M12" s="17"/>
      <c r="N12" s="17">
        <v>0.33820320220831901</v>
      </c>
      <c r="O12" s="17">
        <v>0.42922095407820199</v>
      </c>
      <c r="P12" s="17">
        <v>0.42446649856604202</v>
      </c>
      <c r="Q12" s="17">
        <v>0.37608313442595598</v>
      </c>
      <c r="R12" s="17">
        <v>0.37515242012856398</v>
      </c>
      <c r="S12" s="17">
        <v>0.36325078839615399</v>
      </c>
      <c r="T12" s="17">
        <v>0.32104299530048103</v>
      </c>
      <c r="U12" s="17">
        <v>0.33127223231566499</v>
      </c>
      <c r="V12" s="17">
        <v>0.38408578216054901</v>
      </c>
      <c r="W12" s="17">
        <v>0.33767762796335199</v>
      </c>
      <c r="X12" s="17">
        <v>0.34544863523231001</v>
      </c>
      <c r="Y12" s="17">
        <v>0.38329401781328298</v>
      </c>
      <c r="Z12" s="17"/>
      <c r="AA12" s="17">
        <v>0.39488102814758702</v>
      </c>
      <c r="AB12" s="17">
        <v>0.36933227635396998</v>
      </c>
      <c r="AC12" s="17">
        <v>0.36637166740322702</v>
      </c>
      <c r="AD12" s="17">
        <v>0.346251715817124</v>
      </c>
      <c r="AE12" s="17"/>
      <c r="AF12" s="17">
        <v>0.34647143685859</v>
      </c>
    </row>
    <row r="13" spans="2:32" x14ac:dyDescent="0.2">
      <c r="B13" s="18" t="s">
        <v>397</v>
      </c>
      <c r="C13" s="17">
        <v>0.25641252709718998</v>
      </c>
      <c r="D13" s="17">
        <v>0.249319068715184</v>
      </c>
      <c r="E13" s="17">
        <v>0.26353012979041301</v>
      </c>
      <c r="F13" s="17"/>
      <c r="G13" s="17">
        <v>0.178920621727746</v>
      </c>
      <c r="H13" s="17">
        <v>0.22011153320767299</v>
      </c>
      <c r="I13" s="17">
        <v>0.26449447917252</v>
      </c>
      <c r="J13" s="17">
        <v>0.28171525242072498</v>
      </c>
      <c r="K13" s="17">
        <v>0.31421946483591101</v>
      </c>
      <c r="L13" s="17">
        <v>0.26830014593162299</v>
      </c>
      <c r="M13" s="17"/>
      <c r="N13" s="17">
        <v>0.19296044635096901</v>
      </c>
      <c r="O13" s="17">
        <v>0.242473234533571</v>
      </c>
      <c r="P13" s="17">
        <v>0.24030238614727401</v>
      </c>
      <c r="Q13" s="17">
        <v>0.27482274129456502</v>
      </c>
      <c r="R13" s="17">
        <v>0.26695330408858697</v>
      </c>
      <c r="S13" s="17">
        <v>0.24020577638657201</v>
      </c>
      <c r="T13" s="17">
        <v>0.27726732033518497</v>
      </c>
      <c r="U13" s="17">
        <v>0.32231814135209902</v>
      </c>
      <c r="V13" s="17">
        <v>0.27203111096306498</v>
      </c>
      <c r="W13" s="17">
        <v>0.29595573754725102</v>
      </c>
      <c r="X13" s="17">
        <v>0.25417184337704801</v>
      </c>
      <c r="Y13" s="17">
        <v>0.30574302431939998</v>
      </c>
      <c r="Z13" s="17"/>
      <c r="AA13" s="17">
        <v>0.245626419519266</v>
      </c>
      <c r="AB13" s="17">
        <v>0.233035342464574</v>
      </c>
      <c r="AC13" s="17">
        <v>0.28375658867298997</v>
      </c>
      <c r="AD13" s="17">
        <v>0.271121053059796</v>
      </c>
      <c r="AE13" s="17"/>
      <c r="AF13" s="17">
        <v>0.27200664077019299</v>
      </c>
    </row>
    <row r="14" spans="2:32" x14ac:dyDescent="0.2">
      <c r="B14" s="18" t="s">
        <v>92</v>
      </c>
      <c r="C14" s="19">
        <v>2.30869447450213E-2</v>
      </c>
      <c r="D14" s="19">
        <v>1.9112163905934301E-2</v>
      </c>
      <c r="E14" s="19">
        <v>2.7265986315626801E-2</v>
      </c>
      <c r="F14" s="19"/>
      <c r="G14" s="19">
        <v>2.5843587338076301E-2</v>
      </c>
      <c r="H14" s="19">
        <v>2.1259551582619898E-2</v>
      </c>
      <c r="I14" s="19">
        <v>2.2526201331165101E-2</v>
      </c>
      <c r="J14" s="19">
        <v>2.0097036907777099E-2</v>
      </c>
      <c r="K14" s="19">
        <v>2.4115597590793202E-2</v>
      </c>
      <c r="L14" s="19">
        <v>2.5245899065657201E-2</v>
      </c>
      <c r="M14" s="19"/>
      <c r="N14" s="19">
        <v>3.1026176746228599E-2</v>
      </c>
      <c r="O14" s="19">
        <v>1.8426498823485099E-2</v>
      </c>
      <c r="P14" s="19">
        <v>2.8409376741414201E-2</v>
      </c>
      <c r="Q14" s="19">
        <v>8.0528003586456901E-3</v>
      </c>
      <c r="R14" s="19">
        <v>1.4408838795616099E-2</v>
      </c>
      <c r="S14" s="19">
        <v>1.3962957368266599E-2</v>
      </c>
      <c r="T14" s="19">
        <v>4.6026472150492097E-2</v>
      </c>
      <c r="U14" s="19">
        <v>1.5770352654808101E-2</v>
      </c>
      <c r="V14" s="19">
        <v>1.8783779026301801E-2</v>
      </c>
      <c r="W14" s="19">
        <v>1.2773117157616001E-2</v>
      </c>
      <c r="X14" s="19">
        <v>4.24261111849542E-2</v>
      </c>
      <c r="Y14" s="19">
        <v>4.1550337168907901E-2</v>
      </c>
      <c r="Z14" s="19"/>
      <c r="AA14" s="19">
        <v>1.51680101612994E-2</v>
      </c>
      <c r="AB14" s="19">
        <v>2.7103421225754799E-2</v>
      </c>
      <c r="AC14" s="19">
        <v>2.0229370871432201E-2</v>
      </c>
      <c r="AD14" s="19">
        <v>3.0530011026195299E-2</v>
      </c>
      <c r="AE14" s="19"/>
      <c r="AF14" s="19">
        <v>1.1138781122455E-2</v>
      </c>
    </row>
    <row r="15" spans="2:32" x14ac:dyDescent="0.2">
      <c r="B15" s="16" t="s">
        <v>225</v>
      </c>
    </row>
    <row r="16" spans="2:32" x14ac:dyDescent="0.2">
      <c r="B16" t="s">
        <v>63</v>
      </c>
    </row>
    <row r="17" spans="2:2" x14ac:dyDescent="0.2">
      <c r="B17" t="s">
        <v>64</v>
      </c>
    </row>
    <row r="19" spans="2:2" x14ac:dyDescent="0.2">
      <c r="B19"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B2:AF29"/>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423</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409</v>
      </c>
      <c r="C9" s="17">
        <v>0.44202027810071098</v>
      </c>
      <c r="D9" s="17">
        <v>0.45084872699560102</v>
      </c>
      <c r="E9" s="17">
        <v>0.43540519612620998</v>
      </c>
      <c r="F9" s="17"/>
      <c r="G9" s="17">
        <v>0.34516391334033603</v>
      </c>
      <c r="H9" s="17">
        <v>0.39773161646884397</v>
      </c>
      <c r="I9" s="17">
        <v>0.440447754583349</v>
      </c>
      <c r="J9" s="17">
        <v>0.46801026443622601</v>
      </c>
      <c r="K9" s="17">
        <v>0.49306381678621702</v>
      </c>
      <c r="L9" s="17">
        <v>0.486961696165359</v>
      </c>
      <c r="M9" s="17"/>
      <c r="N9" s="17">
        <v>0.45642736694276298</v>
      </c>
      <c r="O9" s="17">
        <v>0.43363253173768701</v>
      </c>
      <c r="P9" s="17">
        <v>0.41487946290915201</v>
      </c>
      <c r="Q9" s="17">
        <v>0.47569377574466098</v>
      </c>
      <c r="R9" s="17">
        <v>0.37601806255689502</v>
      </c>
      <c r="S9" s="17">
        <v>0.42582077497624099</v>
      </c>
      <c r="T9" s="17">
        <v>0.43062545511884698</v>
      </c>
      <c r="U9" s="17">
        <v>0.36209061091151601</v>
      </c>
      <c r="V9" s="17">
        <v>0.45484480830294</v>
      </c>
      <c r="W9" s="17">
        <v>0.44671069062815499</v>
      </c>
      <c r="X9" s="17">
        <v>0.526273553242252</v>
      </c>
      <c r="Y9" s="17">
        <v>0.50073452147217601</v>
      </c>
      <c r="Z9" s="17"/>
      <c r="AA9" s="17">
        <v>0.44286203191113799</v>
      </c>
      <c r="AB9" s="17">
        <v>0.451879521562701</v>
      </c>
      <c r="AC9" s="17">
        <v>0.44345120449240699</v>
      </c>
      <c r="AD9" s="17">
        <v>0.43212563557882999</v>
      </c>
      <c r="AE9" s="17"/>
      <c r="AF9" s="17">
        <v>0.45580564101905802</v>
      </c>
    </row>
    <row r="10" spans="2:32" x14ac:dyDescent="0.2">
      <c r="B10" s="18" t="s">
        <v>410</v>
      </c>
      <c r="C10" s="17">
        <v>0.31340830409874698</v>
      </c>
      <c r="D10" s="17">
        <v>0.29604861494074403</v>
      </c>
      <c r="E10" s="17">
        <v>0.33141106272368698</v>
      </c>
      <c r="F10" s="17"/>
      <c r="G10" s="17">
        <v>0.40300655849842099</v>
      </c>
      <c r="H10" s="17">
        <v>0.38134373952440997</v>
      </c>
      <c r="I10" s="17">
        <v>0.28823720563607802</v>
      </c>
      <c r="J10" s="17">
        <v>0.220583614911601</v>
      </c>
      <c r="K10" s="17">
        <v>0.28321292775779899</v>
      </c>
      <c r="L10" s="17">
        <v>0.32159017746750002</v>
      </c>
      <c r="M10" s="17"/>
      <c r="N10" s="17">
        <v>0.367196781187553</v>
      </c>
      <c r="O10" s="17">
        <v>0.31398355732250099</v>
      </c>
      <c r="P10" s="17">
        <v>0.31687208739898498</v>
      </c>
      <c r="Q10" s="17">
        <v>0.219410870053801</v>
      </c>
      <c r="R10" s="17">
        <v>0.278901440285165</v>
      </c>
      <c r="S10" s="17">
        <v>0.28634203601353397</v>
      </c>
      <c r="T10" s="17">
        <v>0.28938540469545299</v>
      </c>
      <c r="U10" s="17">
        <v>0.36052622822814701</v>
      </c>
      <c r="V10" s="17">
        <v>0.32131456879785297</v>
      </c>
      <c r="W10" s="17">
        <v>0.35456803005434401</v>
      </c>
      <c r="X10" s="17">
        <v>0.27756246333185802</v>
      </c>
      <c r="Y10" s="17">
        <v>0.39253112263085499</v>
      </c>
      <c r="Z10" s="17"/>
      <c r="AA10" s="17">
        <v>0.36467169578020803</v>
      </c>
      <c r="AB10" s="17">
        <v>0.32798427428812699</v>
      </c>
      <c r="AC10" s="17">
        <v>0.31217291693349503</v>
      </c>
      <c r="AD10" s="17">
        <v>0.23974752092978699</v>
      </c>
      <c r="AE10" s="17"/>
      <c r="AF10" s="17">
        <v>0.228999534248673</v>
      </c>
    </row>
    <row r="11" spans="2:32" x14ac:dyDescent="0.2">
      <c r="B11" s="18" t="s">
        <v>411</v>
      </c>
      <c r="C11" s="17">
        <v>0.31151367300709298</v>
      </c>
      <c r="D11" s="17">
        <v>0.32096549357598803</v>
      </c>
      <c r="E11" s="17">
        <v>0.30263722748403099</v>
      </c>
      <c r="F11" s="17"/>
      <c r="G11" s="17">
        <v>0.34059575154533001</v>
      </c>
      <c r="H11" s="17">
        <v>0.36484829908177202</v>
      </c>
      <c r="I11" s="17">
        <v>0.31620611994793801</v>
      </c>
      <c r="J11" s="17">
        <v>0.27752912582683797</v>
      </c>
      <c r="K11" s="17">
        <v>0.29101795219585602</v>
      </c>
      <c r="L11" s="17">
        <v>0.28698240045389001</v>
      </c>
      <c r="M11" s="17"/>
      <c r="N11" s="17">
        <v>0.36094255280322901</v>
      </c>
      <c r="O11" s="17">
        <v>0.30419496494901099</v>
      </c>
      <c r="P11" s="17">
        <v>0.32995603925302602</v>
      </c>
      <c r="Q11" s="17">
        <v>0.28102866287864198</v>
      </c>
      <c r="R11" s="17">
        <v>0.26812639213766098</v>
      </c>
      <c r="S11" s="17">
        <v>0.31639872776577099</v>
      </c>
      <c r="T11" s="17">
        <v>0.34161554477365502</v>
      </c>
      <c r="U11" s="17">
        <v>0.22395600722014</v>
      </c>
      <c r="V11" s="17">
        <v>0.34185575563078902</v>
      </c>
      <c r="W11" s="17">
        <v>0.29395282629741798</v>
      </c>
      <c r="X11" s="17">
        <v>0.242973055937699</v>
      </c>
      <c r="Y11" s="17">
        <v>0.336810456131095</v>
      </c>
      <c r="Z11" s="17"/>
      <c r="AA11" s="17">
        <v>0.34425375607584702</v>
      </c>
      <c r="AB11" s="17">
        <v>0.31419332232255698</v>
      </c>
      <c r="AC11" s="17">
        <v>0.28644389603178499</v>
      </c>
      <c r="AD11" s="17">
        <v>0.293245414811238</v>
      </c>
      <c r="AE11" s="17"/>
      <c r="AF11" s="17">
        <v>0.28977402102972</v>
      </c>
    </row>
    <row r="12" spans="2:32" x14ac:dyDescent="0.2">
      <c r="B12" s="18" t="s">
        <v>412</v>
      </c>
      <c r="C12" s="17">
        <v>0.23340489592420799</v>
      </c>
      <c r="D12" s="17">
        <v>0.24846999236138201</v>
      </c>
      <c r="E12" s="17">
        <v>0.216982345405939</v>
      </c>
      <c r="F12" s="17"/>
      <c r="G12" s="17">
        <v>0.35074311066980601</v>
      </c>
      <c r="H12" s="17">
        <v>0.27105234280075802</v>
      </c>
      <c r="I12" s="17">
        <v>0.27594474296820998</v>
      </c>
      <c r="J12" s="17">
        <v>0.21630840440473401</v>
      </c>
      <c r="K12" s="17">
        <v>0.16520421322284701</v>
      </c>
      <c r="L12" s="17">
        <v>0.14889638444536499</v>
      </c>
      <c r="M12" s="17"/>
      <c r="N12" s="17">
        <v>0.30375991671653102</v>
      </c>
      <c r="O12" s="17">
        <v>0.233436850609785</v>
      </c>
      <c r="P12" s="17">
        <v>0.22883232126896499</v>
      </c>
      <c r="Q12" s="17">
        <v>0.195317115183125</v>
      </c>
      <c r="R12" s="17">
        <v>0.19724184065907199</v>
      </c>
      <c r="S12" s="17">
        <v>0.28473829309750798</v>
      </c>
      <c r="T12" s="17">
        <v>0.217870571267651</v>
      </c>
      <c r="U12" s="17">
        <v>0.17938694865575</v>
      </c>
      <c r="V12" s="17">
        <v>0.25793752915618601</v>
      </c>
      <c r="W12" s="17">
        <v>0.19297604839284399</v>
      </c>
      <c r="X12" s="17">
        <v>0.20457092421526399</v>
      </c>
      <c r="Y12" s="17">
        <v>0.180940252346421</v>
      </c>
      <c r="Z12" s="17"/>
      <c r="AA12" s="17">
        <v>0.27656471724757298</v>
      </c>
      <c r="AB12" s="17">
        <v>0.21876249204530601</v>
      </c>
      <c r="AC12" s="17">
        <v>0.21814164838332201</v>
      </c>
      <c r="AD12" s="17">
        <v>0.20792875171365999</v>
      </c>
      <c r="AE12" s="17"/>
      <c r="AF12" s="17">
        <v>0.26673820632207201</v>
      </c>
    </row>
    <row r="13" spans="2:32" ht="27.75" x14ac:dyDescent="0.2">
      <c r="B13" s="18" t="s">
        <v>413</v>
      </c>
      <c r="C13" s="17">
        <v>0.23212206618991599</v>
      </c>
      <c r="D13" s="17">
        <v>0.24693589574073599</v>
      </c>
      <c r="E13" s="17">
        <v>0.215364873253273</v>
      </c>
      <c r="F13" s="17"/>
      <c r="G13" s="17">
        <v>0.258365854049595</v>
      </c>
      <c r="H13" s="17">
        <v>0.26099583161582302</v>
      </c>
      <c r="I13" s="17">
        <v>0.23310165943483699</v>
      </c>
      <c r="J13" s="17">
        <v>0.195557431226656</v>
      </c>
      <c r="K13" s="17">
        <v>0.20590114752387201</v>
      </c>
      <c r="L13" s="17">
        <v>0.240709302979526</v>
      </c>
      <c r="M13" s="17"/>
      <c r="N13" s="17">
        <v>0.26432572360516898</v>
      </c>
      <c r="O13" s="17">
        <v>0.23259165654094199</v>
      </c>
      <c r="P13" s="17">
        <v>0.21459661721721501</v>
      </c>
      <c r="Q13" s="17">
        <v>0.25359301264821899</v>
      </c>
      <c r="R13" s="17">
        <v>0.228721997349246</v>
      </c>
      <c r="S13" s="17">
        <v>0.226951476683113</v>
      </c>
      <c r="T13" s="17">
        <v>0.20318859857758301</v>
      </c>
      <c r="U13" s="17">
        <v>0.25908962384570899</v>
      </c>
      <c r="V13" s="17">
        <v>0.25243925774255499</v>
      </c>
      <c r="W13" s="17">
        <v>0.199591869047896</v>
      </c>
      <c r="X13" s="17">
        <v>0.22439937292250201</v>
      </c>
      <c r="Y13" s="17">
        <v>0.18177142041835601</v>
      </c>
      <c r="Z13" s="17"/>
      <c r="AA13" s="17">
        <v>0.26035624547591302</v>
      </c>
      <c r="AB13" s="17">
        <v>0.228409459803041</v>
      </c>
      <c r="AC13" s="17">
        <v>0.224078257240868</v>
      </c>
      <c r="AD13" s="17">
        <v>0.21129569484011401</v>
      </c>
      <c r="AE13" s="17"/>
      <c r="AF13" s="17">
        <v>0.25179354047253</v>
      </c>
    </row>
    <row r="14" spans="2:32" x14ac:dyDescent="0.2">
      <c r="B14" s="18" t="s">
        <v>414</v>
      </c>
      <c r="C14" s="17">
        <v>0.228700678658428</v>
      </c>
      <c r="D14" s="17">
        <v>0.24613022672287899</v>
      </c>
      <c r="E14" s="17">
        <v>0.21084144236897301</v>
      </c>
      <c r="F14" s="17"/>
      <c r="G14" s="17">
        <v>0.31395752100538898</v>
      </c>
      <c r="H14" s="17">
        <v>0.217806712395055</v>
      </c>
      <c r="I14" s="17">
        <v>0.25839293346192599</v>
      </c>
      <c r="J14" s="17">
        <v>0.20241715482274</v>
      </c>
      <c r="K14" s="17">
        <v>0.20625544490966299</v>
      </c>
      <c r="L14" s="17">
        <v>0.19431778230945601</v>
      </c>
      <c r="M14" s="17"/>
      <c r="N14" s="17">
        <v>0.25952463808621501</v>
      </c>
      <c r="O14" s="17">
        <v>0.227455959940708</v>
      </c>
      <c r="P14" s="17">
        <v>0.227571086991843</v>
      </c>
      <c r="Q14" s="17">
        <v>0.25568263066646302</v>
      </c>
      <c r="R14" s="17">
        <v>0.134748138824139</v>
      </c>
      <c r="S14" s="17">
        <v>0.22905520105718</v>
      </c>
      <c r="T14" s="17">
        <v>0.23410746262868201</v>
      </c>
      <c r="U14" s="17">
        <v>0.22104944085556699</v>
      </c>
      <c r="V14" s="17">
        <v>0.28055968786361302</v>
      </c>
      <c r="W14" s="17">
        <v>0.18298620790696099</v>
      </c>
      <c r="X14" s="17">
        <v>0.240838649340962</v>
      </c>
      <c r="Y14" s="17">
        <v>0.18138335854967999</v>
      </c>
      <c r="Z14" s="17"/>
      <c r="AA14" s="17">
        <v>0.237415281173043</v>
      </c>
      <c r="AB14" s="17">
        <v>0.22451332078323799</v>
      </c>
      <c r="AC14" s="17">
        <v>0.204436646234955</v>
      </c>
      <c r="AD14" s="17">
        <v>0.24764289776234599</v>
      </c>
      <c r="AE14" s="17"/>
      <c r="AF14" s="17">
        <v>0.25904848591979601</v>
      </c>
    </row>
    <row r="15" spans="2:32" ht="27.75" x14ac:dyDescent="0.2">
      <c r="B15" s="18" t="s">
        <v>415</v>
      </c>
      <c r="C15" s="17">
        <v>0.21128252678414899</v>
      </c>
      <c r="D15" s="17">
        <v>0.227292519878837</v>
      </c>
      <c r="E15" s="17">
        <v>0.191421597835913</v>
      </c>
      <c r="F15" s="17"/>
      <c r="G15" s="17">
        <v>0.313633171604841</v>
      </c>
      <c r="H15" s="17">
        <v>0.247398139188198</v>
      </c>
      <c r="I15" s="17">
        <v>0.20992084224739099</v>
      </c>
      <c r="J15" s="17">
        <v>0.17072587824566199</v>
      </c>
      <c r="K15" s="17">
        <v>0.17649300045036501</v>
      </c>
      <c r="L15" s="17">
        <v>0.17352276166762601</v>
      </c>
      <c r="M15" s="17"/>
      <c r="N15" s="17">
        <v>0.312755916856991</v>
      </c>
      <c r="O15" s="17">
        <v>0.19851219771232401</v>
      </c>
      <c r="P15" s="17">
        <v>0.163695876449066</v>
      </c>
      <c r="Q15" s="17">
        <v>0.21938646898670899</v>
      </c>
      <c r="R15" s="17">
        <v>0.191236468430698</v>
      </c>
      <c r="S15" s="17">
        <v>0.191665608003315</v>
      </c>
      <c r="T15" s="17">
        <v>0.17666836472067399</v>
      </c>
      <c r="U15" s="17">
        <v>0.26114775494842901</v>
      </c>
      <c r="V15" s="17">
        <v>0.20702281702029399</v>
      </c>
      <c r="W15" s="17">
        <v>0.22478011081728499</v>
      </c>
      <c r="X15" s="17">
        <v>0.14532523491375299</v>
      </c>
      <c r="Y15" s="17">
        <v>0.124007908465706</v>
      </c>
      <c r="Z15" s="17"/>
      <c r="AA15" s="17">
        <v>0.27455632048672002</v>
      </c>
      <c r="AB15" s="17">
        <v>0.190174968388864</v>
      </c>
      <c r="AC15" s="17">
        <v>0.16805544394924599</v>
      </c>
      <c r="AD15" s="17">
        <v>0.200398184320773</v>
      </c>
      <c r="AE15" s="17"/>
      <c r="AF15" s="17">
        <v>0.20381189387072099</v>
      </c>
    </row>
    <row r="16" spans="2:32" x14ac:dyDescent="0.2">
      <c r="B16" s="18" t="s">
        <v>416</v>
      </c>
      <c r="C16" s="17">
        <v>0.181739817762859</v>
      </c>
      <c r="D16" s="17">
        <v>0.17716418265148801</v>
      </c>
      <c r="E16" s="17">
        <v>0.18679608155092201</v>
      </c>
      <c r="F16" s="17"/>
      <c r="G16" s="17">
        <v>0.41412252250496501</v>
      </c>
      <c r="H16" s="17">
        <v>0.29883824437825302</v>
      </c>
      <c r="I16" s="17">
        <v>0.233131237953874</v>
      </c>
      <c r="J16" s="17">
        <v>0.118993175512938</v>
      </c>
      <c r="K16" s="17">
        <v>7.2372218190478205E-2</v>
      </c>
      <c r="L16" s="17">
        <v>1.3349225325457599E-2</v>
      </c>
      <c r="M16" s="17"/>
      <c r="N16" s="17">
        <v>0.22836193802970201</v>
      </c>
      <c r="O16" s="17">
        <v>0.11622194891196599</v>
      </c>
      <c r="P16" s="17">
        <v>0.18152454886487099</v>
      </c>
      <c r="Q16" s="17">
        <v>0.176717584990121</v>
      </c>
      <c r="R16" s="17">
        <v>0.15615372536341701</v>
      </c>
      <c r="S16" s="17">
        <v>0.225331486125807</v>
      </c>
      <c r="T16" s="17">
        <v>0.19882699245048099</v>
      </c>
      <c r="U16" s="17">
        <v>0.13629354901131299</v>
      </c>
      <c r="V16" s="17">
        <v>0.17862574226391201</v>
      </c>
      <c r="W16" s="17">
        <v>0.22648032087862199</v>
      </c>
      <c r="X16" s="17">
        <v>8.2655655629448405E-2</v>
      </c>
      <c r="Y16" s="17">
        <v>0.23084138732520701</v>
      </c>
      <c r="Z16" s="17"/>
      <c r="AA16" s="17">
        <v>0.19223890305836899</v>
      </c>
      <c r="AB16" s="17">
        <v>0.16892342296250101</v>
      </c>
      <c r="AC16" s="17">
        <v>0.19911561318179299</v>
      </c>
      <c r="AD16" s="17">
        <v>0.16603324506341199</v>
      </c>
      <c r="AE16" s="17"/>
      <c r="AF16" s="17">
        <v>0.13180646326439499</v>
      </c>
    </row>
    <row r="17" spans="2:32" x14ac:dyDescent="0.2">
      <c r="B17" s="18" t="s">
        <v>417</v>
      </c>
      <c r="C17" s="17">
        <v>0.16660756025757401</v>
      </c>
      <c r="D17" s="17">
        <v>0.17008468714699901</v>
      </c>
      <c r="E17" s="17">
        <v>0.16183895201434501</v>
      </c>
      <c r="F17" s="17"/>
      <c r="G17" s="17">
        <v>0.273263654680444</v>
      </c>
      <c r="H17" s="17">
        <v>0.18209675106341</v>
      </c>
      <c r="I17" s="17">
        <v>0.15344976018888701</v>
      </c>
      <c r="J17" s="17">
        <v>0.14668038093969099</v>
      </c>
      <c r="K17" s="17">
        <v>0.14861731493136399</v>
      </c>
      <c r="L17" s="17">
        <v>0.12310446435101299</v>
      </c>
      <c r="M17" s="17"/>
      <c r="N17" s="17">
        <v>0.17811133534894599</v>
      </c>
      <c r="O17" s="17">
        <v>0.15006042088496399</v>
      </c>
      <c r="P17" s="17">
        <v>0.198485989253154</v>
      </c>
      <c r="Q17" s="17">
        <v>0.14318710606778701</v>
      </c>
      <c r="R17" s="17">
        <v>0.17060825678233099</v>
      </c>
      <c r="S17" s="17">
        <v>0.15106960834327601</v>
      </c>
      <c r="T17" s="17">
        <v>0.19476075944010299</v>
      </c>
      <c r="U17" s="17">
        <v>0.119231332632522</v>
      </c>
      <c r="V17" s="17">
        <v>0.20567402913993901</v>
      </c>
      <c r="W17" s="17">
        <v>0.16637688052007299</v>
      </c>
      <c r="X17" s="17">
        <v>0.133386927140761</v>
      </c>
      <c r="Y17" s="17">
        <v>0.12659288600159399</v>
      </c>
      <c r="Z17" s="17"/>
      <c r="AA17" s="17">
        <v>0.180889369535391</v>
      </c>
      <c r="AB17" s="17">
        <v>0.178754691040862</v>
      </c>
      <c r="AC17" s="17">
        <v>0.141432349667198</v>
      </c>
      <c r="AD17" s="17">
        <v>0.16124445822532599</v>
      </c>
      <c r="AE17" s="17"/>
      <c r="AF17" s="17">
        <v>0.18132162006233901</v>
      </c>
    </row>
    <row r="18" spans="2:32" ht="27.75" x14ac:dyDescent="0.2">
      <c r="B18" s="18" t="s">
        <v>418</v>
      </c>
      <c r="C18" s="17">
        <v>0.14053925259521</v>
      </c>
      <c r="D18" s="17">
        <v>0.153345276572836</v>
      </c>
      <c r="E18" s="17">
        <v>0.12585947109155901</v>
      </c>
      <c r="F18" s="17"/>
      <c r="G18" s="17">
        <v>0.24075210705922201</v>
      </c>
      <c r="H18" s="17">
        <v>0.185610301612957</v>
      </c>
      <c r="I18" s="17">
        <v>0.12717570971967801</v>
      </c>
      <c r="J18" s="17">
        <v>0.109633721539837</v>
      </c>
      <c r="K18" s="17">
        <v>9.2958698700020603E-2</v>
      </c>
      <c r="L18" s="17">
        <v>0.10763544103493</v>
      </c>
      <c r="M18" s="17"/>
      <c r="N18" s="17">
        <v>0.17785230473406599</v>
      </c>
      <c r="O18" s="17">
        <v>0.10777498476773099</v>
      </c>
      <c r="P18" s="17">
        <v>0.13461560758100599</v>
      </c>
      <c r="Q18" s="17">
        <v>0.13486870854613101</v>
      </c>
      <c r="R18" s="17">
        <v>0.11511267973512999</v>
      </c>
      <c r="S18" s="17">
        <v>0.16486988401233199</v>
      </c>
      <c r="T18" s="17">
        <v>0.14222695360010901</v>
      </c>
      <c r="U18" s="17">
        <v>0.14419093592813401</v>
      </c>
      <c r="V18" s="17">
        <v>0.15422742682361401</v>
      </c>
      <c r="W18" s="17">
        <v>0.12660591872014701</v>
      </c>
      <c r="X18" s="17">
        <v>0.16348169257665901</v>
      </c>
      <c r="Y18" s="17">
        <v>8.6973307799737803E-2</v>
      </c>
      <c r="Z18" s="17"/>
      <c r="AA18" s="17">
        <v>0.150621721728425</v>
      </c>
      <c r="AB18" s="17">
        <v>0.13564554175851501</v>
      </c>
      <c r="AC18" s="17">
        <v>0.12930255815543701</v>
      </c>
      <c r="AD18" s="17">
        <v>0.144811421961203</v>
      </c>
      <c r="AE18" s="17"/>
      <c r="AF18" s="17">
        <v>0.15077578785330101</v>
      </c>
    </row>
    <row r="19" spans="2:32" ht="81" x14ac:dyDescent="0.2">
      <c r="B19" s="18" t="s">
        <v>419</v>
      </c>
      <c r="C19" s="17">
        <v>0.134469670978281</v>
      </c>
      <c r="D19" s="17">
        <v>0.14300447880308301</v>
      </c>
      <c r="E19" s="17">
        <v>0.124402833553917</v>
      </c>
      <c r="F19" s="17"/>
      <c r="G19" s="17">
        <v>0.27515701113982699</v>
      </c>
      <c r="H19" s="17">
        <v>0.151228419206624</v>
      </c>
      <c r="I19" s="17">
        <v>0.11526613651131699</v>
      </c>
      <c r="J19" s="17">
        <v>0.118263385610187</v>
      </c>
      <c r="K19" s="17">
        <v>7.4395652522000894E-2</v>
      </c>
      <c r="L19" s="17">
        <v>9.9596069034073698E-2</v>
      </c>
      <c r="M19" s="17"/>
      <c r="N19" s="17">
        <v>0.18445050117564199</v>
      </c>
      <c r="O19" s="17">
        <v>0.130407950109064</v>
      </c>
      <c r="P19" s="17">
        <v>0.117484000865857</v>
      </c>
      <c r="Q19" s="17">
        <v>0.13624898277720701</v>
      </c>
      <c r="R19" s="17">
        <v>0.106977902925115</v>
      </c>
      <c r="S19" s="17">
        <v>0.11515438705805001</v>
      </c>
      <c r="T19" s="17">
        <v>0.126872789575352</v>
      </c>
      <c r="U19" s="17">
        <v>0.11364390204875301</v>
      </c>
      <c r="V19" s="17">
        <v>0.14908385000125601</v>
      </c>
      <c r="W19" s="17">
        <v>0.16705395947247001</v>
      </c>
      <c r="X19" s="17">
        <v>8.27273069929918E-2</v>
      </c>
      <c r="Y19" s="17">
        <v>7.4502929633066095E-2</v>
      </c>
      <c r="Z19" s="17"/>
      <c r="AA19" s="17">
        <v>0.16370828142257399</v>
      </c>
      <c r="AB19" s="17">
        <v>0.120122220878806</v>
      </c>
      <c r="AC19" s="17">
        <v>0.12195861377454301</v>
      </c>
      <c r="AD19" s="17">
        <v>0.128290939154212</v>
      </c>
      <c r="AE19" s="17"/>
      <c r="AF19" s="17">
        <v>0.139190530681083</v>
      </c>
    </row>
    <row r="20" spans="2:32" ht="27.75" x14ac:dyDescent="0.2">
      <c r="B20" s="18" t="s">
        <v>420</v>
      </c>
      <c r="C20" s="17">
        <v>0.11996704913938901</v>
      </c>
      <c r="D20" s="17">
        <v>0.121975933636968</v>
      </c>
      <c r="E20" s="17">
        <v>0.116478152249037</v>
      </c>
      <c r="F20" s="17"/>
      <c r="G20" s="17">
        <v>0.195362257185724</v>
      </c>
      <c r="H20" s="17">
        <v>0.148854218186908</v>
      </c>
      <c r="I20" s="17">
        <v>0.16535947941908599</v>
      </c>
      <c r="J20" s="17">
        <v>0.111922227932791</v>
      </c>
      <c r="K20" s="17">
        <v>6.1001441330878398E-2</v>
      </c>
      <c r="L20" s="17">
        <v>5.4233353019216501E-2</v>
      </c>
      <c r="M20" s="17"/>
      <c r="N20" s="17">
        <v>0.17068313095557999</v>
      </c>
      <c r="O20" s="17">
        <v>0.107554302391439</v>
      </c>
      <c r="P20" s="17">
        <v>9.88175570600653E-2</v>
      </c>
      <c r="Q20" s="17">
        <v>0.11007558914374201</v>
      </c>
      <c r="R20" s="17">
        <v>0.104050585818835</v>
      </c>
      <c r="S20" s="17">
        <v>0.15648577044586601</v>
      </c>
      <c r="T20" s="17">
        <v>0.105497256772647</v>
      </c>
      <c r="U20" s="17">
        <v>9.0094336116248799E-2</v>
      </c>
      <c r="V20" s="17">
        <v>0.13113339336125701</v>
      </c>
      <c r="W20" s="17">
        <v>9.5944853882567599E-2</v>
      </c>
      <c r="X20" s="17">
        <v>0.12596456480610399</v>
      </c>
      <c r="Y20" s="17">
        <v>6.7305439927527397E-2</v>
      </c>
      <c r="Z20" s="17"/>
      <c r="AA20" s="17">
        <v>0.14688047420063699</v>
      </c>
      <c r="AB20" s="17">
        <v>9.9650655839504207E-2</v>
      </c>
      <c r="AC20" s="17">
        <v>0.10270803197895199</v>
      </c>
      <c r="AD20" s="17">
        <v>0.126986042908066</v>
      </c>
      <c r="AE20" s="17"/>
      <c r="AF20" s="17">
        <v>0.12828203647049399</v>
      </c>
    </row>
    <row r="21" spans="2:32" x14ac:dyDescent="0.2">
      <c r="B21" s="18" t="s">
        <v>421</v>
      </c>
      <c r="C21" s="17">
        <v>0.114226820127004</v>
      </c>
      <c r="D21" s="17">
        <v>0.127376871140369</v>
      </c>
      <c r="E21" s="17">
        <v>0.100626593442113</v>
      </c>
      <c r="F21" s="17"/>
      <c r="G21" s="17">
        <v>0.15502460643823901</v>
      </c>
      <c r="H21" s="17">
        <v>0.128983636559895</v>
      </c>
      <c r="I21" s="17">
        <v>0.14637081977517799</v>
      </c>
      <c r="J21" s="17">
        <v>9.8421024829655507E-2</v>
      </c>
      <c r="K21" s="17">
        <v>8.8226459001061505E-2</v>
      </c>
      <c r="L21" s="17">
        <v>7.8810839742113795E-2</v>
      </c>
      <c r="M21" s="17"/>
      <c r="N21" s="17">
        <v>0.15092366071827301</v>
      </c>
      <c r="O21" s="17">
        <v>8.6902641186150403E-2</v>
      </c>
      <c r="P21" s="17">
        <v>0.10407154753240699</v>
      </c>
      <c r="Q21" s="17">
        <v>8.1937499048514606E-2</v>
      </c>
      <c r="R21" s="17">
        <v>0.10293646408783499</v>
      </c>
      <c r="S21" s="17">
        <v>0.16723655198402901</v>
      </c>
      <c r="T21" s="17">
        <v>0.15174681057200001</v>
      </c>
      <c r="U21" s="17">
        <v>4.3635536657010698E-2</v>
      </c>
      <c r="V21" s="17">
        <v>0.14545115444194701</v>
      </c>
      <c r="W21" s="17">
        <v>8.1822100613728202E-2</v>
      </c>
      <c r="X21" s="17">
        <v>9.2103153681275904E-2</v>
      </c>
      <c r="Y21" s="17">
        <v>8.77609595681903E-2</v>
      </c>
      <c r="Z21" s="17"/>
      <c r="AA21" s="17">
        <v>0.1144644008743</v>
      </c>
      <c r="AB21" s="17">
        <v>8.2124779382693594E-2</v>
      </c>
      <c r="AC21" s="17">
        <v>0.120050526661917</v>
      </c>
      <c r="AD21" s="17">
        <v>0.14558093141422801</v>
      </c>
      <c r="AE21" s="17"/>
      <c r="AF21" s="17">
        <v>0.11434620016597</v>
      </c>
    </row>
    <row r="22" spans="2:32" ht="41.25" x14ac:dyDescent="0.2">
      <c r="B22" s="18" t="s">
        <v>422</v>
      </c>
      <c r="C22" s="17">
        <v>6.6875863988406295E-2</v>
      </c>
      <c r="D22" s="17">
        <v>7.9106660204664503E-2</v>
      </c>
      <c r="E22" s="17">
        <v>5.4028901513349298E-2</v>
      </c>
      <c r="F22" s="17"/>
      <c r="G22" s="17">
        <v>0.103704848008107</v>
      </c>
      <c r="H22" s="17">
        <v>9.8306477335106501E-2</v>
      </c>
      <c r="I22" s="17">
        <v>8.53933687634338E-2</v>
      </c>
      <c r="J22" s="17">
        <v>6.1736688549800099E-2</v>
      </c>
      <c r="K22" s="17">
        <v>2.8628438444269901E-2</v>
      </c>
      <c r="L22" s="17">
        <v>3.0933139209090601E-2</v>
      </c>
      <c r="M22" s="17"/>
      <c r="N22" s="17">
        <v>9.2968419902305796E-2</v>
      </c>
      <c r="O22" s="17">
        <v>4.5977305429582303E-2</v>
      </c>
      <c r="P22" s="17">
        <v>6.55209438036959E-2</v>
      </c>
      <c r="Q22" s="17">
        <v>4.2950059378901499E-2</v>
      </c>
      <c r="R22" s="17">
        <v>4.6578932201654197E-2</v>
      </c>
      <c r="S22" s="17">
        <v>7.5220237055723796E-2</v>
      </c>
      <c r="T22" s="17">
        <v>5.3333215213280098E-2</v>
      </c>
      <c r="U22" s="17">
        <v>6.4204857668477194E-2</v>
      </c>
      <c r="V22" s="17">
        <v>8.3786165794086903E-2</v>
      </c>
      <c r="W22" s="17">
        <v>9.3137762797933399E-2</v>
      </c>
      <c r="X22" s="17">
        <v>6.3728493286198701E-2</v>
      </c>
      <c r="Y22" s="17">
        <v>4.6040584494384598E-2</v>
      </c>
      <c r="Z22" s="17"/>
      <c r="AA22" s="17">
        <v>8.6435926823337894E-2</v>
      </c>
      <c r="AB22" s="17">
        <v>4.7246911877577798E-2</v>
      </c>
      <c r="AC22" s="17">
        <v>7.5714433111450097E-2</v>
      </c>
      <c r="AD22" s="17">
        <v>5.9197288726340301E-2</v>
      </c>
      <c r="AE22" s="17"/>
      <c r="AF22" s="17">
        <v>7.2219581234767599E-2</v>
      </c>
    </row>
    <row r="23" spans="2:32" x14ac:dyDescent="0.2">
      <c r="B23" s="18" t="s">
        <v>60</v>
      </c>
      <c r="C23" s="17">
        <v>0.10360421721803099</v>
      </c>
      <c r="D23" s="17">
        <v>0.104200848021933</v>
      </c>
      <c r="E23" s="17">
        <v>0.103555805187012</v>
      </c>
      <c r="F23" s="17"/>
      <c r="G23" s="17">
        <v>2.4883616317239801E-2</v>
      </c>
      <c r="H23" s="17">
        <v>5.46467697168194E-2</v>
      </c>
      <c r="I23" s="17">
        <v>8.0267952604596696E-2</v>
      </c>
      <c r="J23" s="17">
        <v>0.153960407742397</v>
      </c>
      <c r="K23" s="17">
        <v>0.127084707820112</v>
      </c>
      <c r="L23" s="17">
        <v>0.157535633682054</v>
      </c>
      <c r="M23" s="17"/>
      <c r="N23" s="17">
        <v>6.5652126490074098E-2</v>
      </c>
      <c r="O23" s="17">
        <v>0.14315868864178</v>
      </c>
      <c r="P23" s="17">
        <v>7.2471681575593194E-2</v>
      </c>
      <c r="Q23" s="17">
        <v>9.4992426170903199E-2</v>
      </c>
      <c r="R23" s="17">
        <v>0.111436678204621</v>
      </c>
      <c r="S23" s="17">
        <v>7.1130272567079406E-2</v>
      </c>
      <c r="T23" s="17">
        <v>0.112565002149704</v>
      </c>
      <c r="U23" s="17">
        <v>0.140500678344089</v>
      </c>
      <c r="V23" s="17">
        <v>0.119891835022222</v>
      </c>
      <c r="W23" s="17">
        <v>0.10916190812103301</v>
      </c>
      <c r="X23" s="17">
        <v>0.14801524333331101</v>
      </c>
      <c r="Y23" s="17">
        <v>8.9032150853529002E-2</v>
      </c>
      <c r="Z23" s="17"/>
      <c r="AA23" s="17">
        <v>9.0135376701829195E-2</v>
      </c>
      <c r="AB23" s="17">
        <v>0.113911518060597</v>
      </c>
      <c r="AC23" s="17">
        <v>0.10766207053585999</v>
      </c>
      <c r="AD23" s="17">
        <v>0.10415185208116801</v>
      </c>
      <c r="AE23" s="17"/>
      <c r="AF23" s="17">
        <v>0.101393911292037</v>
      </c>
    </row>
    <row r="24" spans="2:32" x14ac:dyDescent="0.2">
      <c r="B24" s="18" t="s">
        <v>218</v>
      </c>
      <c r="C24" s="19">
        <v>2.47130483430732E-2</v>
      </c>
      <c r="D24" s="19">
        <v>2.9897526985760099E-2</v>
      </c>
      <c r="E24" s="19">
        <v>1.9558565839703501E-2</v>
      </c>
      <c r="F24" s="19"/>
      <c r="G24" s="19">
        <v>1.80485718456125E-2</v>
      </c>
      <c r="H24" s="19">
        <v>2.7733832501777099E-2</v>
      </c>
      <c r="I24" s="19">
        <v>3.1929320984434503E-2</v>
      </c>
      <c r="J24" s="19">
        <v>2.74845410056231E-2</v>
      </c>
      <c r="K24" s="19">
        <v>2.0268658018391901E-2</v>
      </c>
      <c r="L24" s="19">
        <v>2.1065405153348302E-2</v>
      </c>
      <c r="M24" s="19"/>
      <c r="N24" s="19">
        <v>1.43715211898116E-2</v>
      </c>
      <c r="O24" s="19">
        <v>2.5622521823374999E-2</v>
      </c>
      <c r="P24" s="19">
        <v>4.6093759019580703E-2</v>
      </c>
      <c r="Q24" s="19">
        <v>2.84406083785246E-2</v>
      </c>
      <c r="R24" s="19">
        <v>1.7770080175891802E-2</v>
      </c>
      <c r="S24" s="19">
        <v>4.1515102286045803E-2</v>
      </c>
      <c r="T24" s="19">
        <v>3.4344964499160503E-2</v>
      </c>
      <c r="U24" s="19">
        <v>1.5566673274312401E-2</v>
      </c>
      <c r="V24" s="19">
        <v>1.8062210575280999E-2</v>
      </c>
      <c r="W24" s="19">
        <v>8.1895507335404006E-3</v>
      </c>
      <c r="X24" s="19">
        <v>2.35435850606911E-2</v>
      </c>
      <c r="Y24" s="19">
        <v>2.76743979757887E-2</v>
      </c>
      <c r="Z24" s="19"/>
      <c r="AA24" s="19">
        <v>1.8048536036105501E-2</v>
      </c>
      <c r="AB24" s="19">
        <v>3.3055016829765103E-2</v>
      </c>
      <c r="AC24" s="19">
        <v>1.13358593002321E-2</v>
      </c>
      <c r="AD24" s="19">
        <v>3.5240267501999101E-2</v>
      </c>
      <c r="AE24" s="19"/>
      <c r="AF24" s="19">
        <v>2.7850884889870701E-2</v>
      </c>
    </row>
    <row r="25" spans="2:32" x14ac:dyDescent="0.2">
      <c r="B25" s="16" t="s">
        <v>225</v>
      </c>
    </row>
    <row r="26" spans="2:32" x14ac:dyDescent="0.2">
      <c r="B26" t="s">
        <v>63</v>
      </c>
    </row>
    <row r="27" spans="2:32" x14ac:dyDescent="0.2">
      <c r="B27" t="s">
        <v>64</v>
      </c>
    </row>
    <row r="29" spans="2:32" x14ac:dyDescent="0.2">
      <c r="B29"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B2:AF1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428</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603</v>
      </c>
      <c r="D7" s="10">
        <v>303</v>
      </c>
      <c r="E7" s="10">
        <v>297</v>
      </c>
      <c r="F7" s="10"/>
      <c r="G7" s="10">
        <v>104</v>
      </c>
      <c r="H7" s="10">
        <v>103</v>
      </c>
      <c r="I7" s="10">
        <v>131</v>
      </c>
      <c r="J7" s="10">
        <v>107</v>
      </c>
      <c r="K7" s="10">
        <v>72</v>
      </c>
      <c r="L7" s="10">
        <v>86</v>
      </c>
      <c r="M7" s="10"/>
      <c r="N7" s="10">
        <v>97</v>
      </c>
      <c r="O7" s="10">
        <v>83</v>
      </c>
      <c r="P7" s="10">
        <v>53</v>
      </c>
      <c r="Q7" s="10">
        <v>52</v>
      </c>
      <c r="R7" s="10">
        <v>40</v>
      </c>
      <c r="S7" s="10">
        <v>69</v>
      </c>
      <c r="T7" s="10">
        <v>46</v>
      </c>
      <c r="U7" s="10">
        <v>19</v>
      </c>
      <c r="V7" s="10">
        <v>69</v>
      </c>
      <c r="W7" s="10">
        <v>37</v>
      </c>
      <c r="X7" s="10">
        <v>27</v>
      </c>
      <c r="Y7" s="10">
        <v>11</v>
      </c>
      <c r="Z7" s="10"/>
      <c r="AA7" s="10">
        <v>214</v>
      </c>
      <c r="AB7" s="10">
        <v>163</v>
      </c>
      <c r="AC7" s="10">
        <v>94</v>
      </c>
      <c r="AD7" s="10">
        <v>127</v>
      </c>
      <c r="AE7" s="10"/>
      <c r="AF7" s="10">
        <v>121</v>
      </c>
    </row>
    <row r="8" spans="2:32" ht="30" customHeight="1" x14ac:dyDescent="0.2">
      <c r="B8" s="11" t="s">
        <v>20</v>
      </c>
      <c r="C8" s="11">
        <v>616</v>
      </c>
      <c r="D8" s="11">
        <v>330</v>
      </c>
      <c r="E8" s="11">
        <v>283</v>
      </c>
      <c r="F8" s="11"/>
      <c r="G8" s="11">
        <v>125</v>
      </c>
      <c r="H8" s="11">
        <v>123</v>
      </c>
      <c r="I8" s="11">
        <v>126</v>
      </c>
      <c r="J8" s="11">
        <v>102</v>
      </c>
      <c r="K8" s="11">
        <v>63</v>
      </c>
      <c r="L8" s="11">
        <v>77</v>
      </c>
      <c r="M8" s="11"/>
      <c r="N8" s="11">
        <v>114</v>
      </c>
      <c r="O8" s="11">
        <v>79</v>
      </c>
      <c r="P8" s="11">
        <v>49</v>
      </c>
      <c r="Q8" s="11">
        <v>48</v>
      </c>
      <c r="R8" s="11">
        <v>37</v>
      </c>
      <c r="S8" s="11">
        <v>65</v>
      </c>
      <c r="T8" s="11">
        <v>46</v>
      </c>
      <c r="U8" s="11">
        <v>18</v>
      </c>
      <c r="V8" s="11">
        <v>67</v>
      </c>
      <c r="W8" s="11">
        <v>47</v>
      </c>
      <c r="X8" s="11">
        <v>27</v>
      </c>
      <c r="Y8" s="11">
        <v>17</v>
      </c>
      <c r="Z8" s="11"/>
      <c r="AA8" s="11">
        <v>202</v>
      </c>
      <c r="AB8" s="11">
        <v>153</v>
      </c>
      <c r="AC8" s="11">
        <v>122</v>
      </c>
      <c r="AD8" s="11">
        <v>133</v>
      </c>
      <c r="AE8" s="11"/>
      <c r="AF8" s="11">
        <v>124</v>
      </c>
    </row>
    <row r="9" spans="2:32" x14ac:dyDescent="0.2">
      <c r="B9" s="18" t="s">
        <v>424</v>
      </c>
      <c r="C9" s="17">
        <v>0.46731922014197502</v>
      </c>
      <c r="D9" s="17">
        <v>0.44232215856849699</v>
      </c>
      <c r="E9" s="17">
        <v>0.49779910228790702</v>
      </c>
      <c r="F9" s="17"/>
      <c r="G9" s="17">
        <v>0.49512848174899399</v>
      </c>
      <c r="H9" s="17">
        <v>0.47719701432460698</v>
      </c>
      <c r="I9" s="17">
        <v>0.50614578957726597</v>
      </c>
      <c r="J9" s="17">
        <v>0.49472163848301598</v>
      </c>
      <c r="K9" s="17">
        <v>0.40430393161212702</v>
      </c>
      <c r="L9" s="17">
        <v>0.35916100921669097</v>
      </c>
      <c r="M9" s="17"/>
      <c r="N9" s="17">
        <v>0.46481079114545398</v>
      </c>
      <c r="O9" s="17">
        <v>0.41865632661600799</v>
      </c>
      <c r="P9" s="17">
        <v>0.403053370766085</v>
      </c>
      <c r="Q9" s="17">
        <v>0.35903812953372999</v>
      </c>
      <c r="R9" s="17">
        <v>0.531233569758644</v>
      </c>
      <c r="S9" s="17">
        <v>0.52108995748302001</v>
      </c>
      <c r="T9" s="17">
        <v>0.44894666654898502</v>
      </c>
      <c r="U9" s="17">
        <v>0.48179587738176299</v>
      </c>
      <c r="V9" s="17">
        <v>0.49821853276130101</v>
      </c>
      <c r="W9" s="17">
        <v>0.64615711873683601</v>
      </c>
      <c r="X9" s="17">
        <v>0.39408395565014298</v>
      </c>
      <c r="Y9" s="17">
        <v>0.39400924637677498</v>
      </c>
      <c r="Z9" s="17"/>
      <c r="AA9" s="17">
        <v>0.40270730998971999</v>
      </c>
      <c r="AB9" s="17">
        <v>0.47649695391588498</v>
      </c>
      <c r="AC9" s="17">
        <v>0.48325455307932202</v>
      </c>
      <c r="AD9" s="17">
        <v>0.52389183846409204</v>
      </c>
      <c r="AE9" s="17"/>
      <c r="AF9" s="17">
        <v>0.50816560158967505</v>
      </c>
    </row>
    <row r="10" spans="2:32" x14ac:dyDescent="0.2">
      <c r="B10" s="18" t="s">
        <v>425</v>
      </c>
      <c r="C10" s="17">
        <v>0.47779419014566199</v>
      </c>
      <c r="D10" s="17">
        <v>0.48919322986174102</v>
      </c>
      <c r="E10" s="17">
        <v>0.462610410370074</v>
      </c>
      <c r="F10" s="17"/>
      <c r="G10" s="17">
        <v>0.43867565805630399</v>
      </c>
      <c r="H10" s="17">
        <v>0.43860960353384798</v>
      </c>
      <c r="I10" s="17">
        <v>0.44752482078429501</v>
      </c>
      <c r="J10" s="17">
        <v>0.48903629505295798</v>
      </c>
      <c r="K10" s="17">
        <v>0.51480963092393806</v>
      </c>
      <c r="L10" s="17">
        <v>0.60710558680823501</v>
      </c>
      <c r="M10" s="17"/>
      <c r="N10" s="17">
        <v>0.45299179169369902</v>
      </c>
      <c r="O10" s="17">
        <v>0.54440702995830004</v>
      </c>
      <c r="P10" s="17">
        <v>0.59694662923391495</v>
      </c>
      <c r="Q10" s="17">
        <v>0.49438236629146898</v>
      </c>
      <c r="R10" s="17">
        <v>0.468766430241356</v>
      </c>
      <c r="S10" s="17">
        <v>0.42504437249276</v>
      </c>
      <c r="T10" s="17">
        <v>0.47212441459542098</v>
      </c>
      <c r="U10" s="17">
        <v>0.47024964844304301</v>
      </c>
      <c r="V10" s="17">
        <v>0.446352142124878</v>
      </c>
      <c r="W10" s="17">
        <v>0.35384288126316399</v>
      </c>
      <c r="X10" s="17">
        <v>0.57436909534845604</v>
      </c>
      <c r="Y10" s="17">
        <v>0.50024701961811702</v>
      </c>
      <c r="Z10" s="17"/>
      <c r="AA10" s="17">
        <v>0.54796548965633396</v>
      </c>
      <c r="AB10" s="17">
        <v>0.43343610169419999</v>
      </c>
      <c r="AC10" s="17">
        <v>0.48312090680442799</v>
      </c>
      <c r="AD10" s="17">
        <v>0.43152663600998598</v>
      </c>
      <c r="AE10" s="17"/>
      <c r="AF10" s="17">
        <v>0.43880526870040498</v>
      </c>
    </row>
    <row r="11" spans="2:32" x14ac:dyDescent="0.2">
      <c r="B11" s="18" t="s">
        <v>426</v>
      </c>
      <c r="C11" s="17">
        <v>4.4206723898752701E-2</v>
      </c>
      <c r="D11" s="17">
        <v>5.4623866620875802E-2</v>
      </c>
      <c r="E11" s="17">
        <v>3.2511790058515802E-2</v>
      </c>
      <c r="F11" s="17"/>
      <c r="G11" s="17">
        <v>5.8607752043803599E-2</v>
      </c>
      <c r="H11" s="17">
        <v>5.2504844837626602E-2</v>
      </c>
      <c r="I11" s="17">
        <v>3.95469968499884E-2</v>
      </c>
      <c r="J11" s="17">
        <v>1.6242066464025501E-2</v>
      </c>
      <c r="K11" s="17">
        <v>8.0886437463935507E-2</v>
      </c>
      <c r="L11" s="17">
        <v>2.2262546187295899E-2</v>
      </c>
      <c r="M11" s="17"/>
      <c r="N11" s="17">
        <v>6.0276530565591298E-2</v>
      </c>
      <c r="O11" s="17">
        <v>3.6936643425691397E-2</v>
      </c>
      <c r="P11" s="17">
        <v>0</v>
      </c>
      <c r="Q11" s="17">
        <v>0.106897067291724</v>
      </c>
      <c r="R11" s="17">
        <v>0</v>
      </c>
      <c r="S11" s="17">
        <v>5.3865670024221102E-2</v>
      </c>
      <c r="T11" s="17">
        <v>5.2464168619321398E-2</v>
      </c>
      <c r="U11" s="17">
        <v>4.7954474175194099E-2</v>
      </c>
      <c r="V11" s="17">
        <v>4.1344915091466199E-2</v>
      </c>
      <c r="W11" s="17">
        <v>0</v>
      </c>
      <c r="X11" s="17">
        <v>3.1546949001401203E-2</v>
      </c>
      <c r="Y11" s="17">
        <v>0.105743734005108</v>
      </c>
      <c r="Z11" s="17"/>
      <c r="AA11" s="17">
        <v>3.70854814850404E-2</v>
      </c>
      <c r="AB11" s="17">
        <v>7.8127454593600806E-2</v>
      </c>
      <c r="AC11" s="17">
        <v>3.3624540116250601E-2</v>
      </c>
      <c r="AD11" s="17">
        <v>2.7433234130557298E-2</v>
      </c>
      <c r="AE11" s="17"/>
      <c r="AF11" s="17">
        <v>3.4608778277956297E-2</v>
      </c>
    </row>
    <row r="12" spans="2:32" x14ac:dyDescent="0.2">
      <c r="B12" s="18" t="s">
        <v>427</v>
      </c>
      <c r="C12" s="17">
        <v>1.5344122738613899E-3</v>
      </c>
      <c r="D12" s="17">
        <v>0</v>
      </c>
      <c r="E12" s="17">
        <v>3.3430034170170101E-3</v>
      </c>
      <c r="F12" s="17"/>
      <c r="G12" s="17">
        <v>7.5881081508976898E-3</v>
      </c>
      <c r="H12" s="17">
        <v>0</v>
      </c>
      <c r="I12" s="17">
        <v>0</v>
      </c>
      <c r="J12" s="17">
        <v>0</v>
      </c>
      <c r="K12" s="17">
        <v>0</v>
      </c>
      <c r="L12" s="17">
        <v>0</v>
      </c>
      <c r="M12" s="17"/>
      <c r="N12" s="17">
        <v>0</v>
      </c>
      <c r="O12" s="17">
        <v>0</v>
      </c>
      <c r="P12" s="17">
        <v>0</v>
      </c>
      <c r="Q12" s="17">
        <v>0</v>
      </c>
      <c r="R12" s="17">
        <v>0</v>
      </c>
      <c r="S12" s="17">
        <v>0</v>
      </c>
      <c r="T12" s="17">
        <v>0</v>
      </c>
      <c r="U12" s="17">
        <v>0</v>
      </c>
      <c r="V12" s="17">
        <v>1.4084410022354299E-2</v>
      </c>
      <c r="W12" s="17">
        <v>0</v>
      </c>
      <c r="X12" s="17">
        <v>0</v>
      </c>
      <c r="Y12" s="17">
        <v>0</v>
      </c>
      <c r="Z12" s="17"/>
      <c r="AA12" s="17">
        <v>0</v>
      </c>
      <c r="AB12" s="17">
        <v>6.15891183443751E-3</v>
      </c>
      <c r="AC12" s="17">
        <v>0</v>
      </c>
      <c r="AD12" s="17">
        <v>0</v>
      </c>
      <c r="AE12" s="17"/>
      <c r="AF12" s="17">
        <v>0</v>
      </c>
    </row>
    <row r="13" spans="2:32" x14ac:dyDescent="0.2">
      <c r="B13" s="18" t="s">
        <v>92</v>
      </c>
      <c r="C13" s="19">
        <v>9.1454535397480999E-3</v>
      </c>
      <c r="D13" s="19">
        <v>1.38607449488859E-2</v>
      </c>
      <c r="E13" s="19">
        <v>3.7356938664859099E-3</v>
      </c>
      <c r="F13" s="19"/>
      <c r="G13" s="19">
        <v>0</v>
      </c>
      <c r="H13" s="19">
        <v>3.1688537303918102E-2</v>
      </c>
      <c r="I13" s="19">
        <v>6.7823927884509399E-3</v>
      </c>
      <c r="J13" s="19">
        <v>0</v>
      </c>
      <c r="K13" s="19">
        <v>0</v>
      </c>
      <c r="L13" s="19">
        <v>1.14708577877775E-2</v>
      </c>
      <c r="M13" s="19"/>
      <c r="N13" s="19">
        <v>2.1920886595256001E-2</v>
      </c>
      <c r="O13" s="19">
        <v>0</v>
      </c>
      <c r="P13" s="19">
        <v>0</v>
      </c>
      <c r="Q13" s="19">
        <v>3.9682436883076301E-2</v>
      </c>
      <c r="R13" s="19">
        <v>0</v>
      </c>
      <c r="S13" s="19">
        <v>0</v>
      </c>
      <c r="T13" s="19">
        <v>2.64647502362736E-2</v>
      </c>
      <c r="U13" s="19">
        <v>0</v>
      </c>
      <c r="V13" s="19">
        <v>0</v>
      </c>
      <c r="W13" s="19">
        <v>0</v>
      </c>
      <c r="X13" s="19">
        <v>0</v>
      </c>
      <c r="Y13" s="19">
        <v>0</v>
      </c>
      <c r="Z13" s="19"/>
      <c r="AA13" s="19">
        <v>1.2241718868905601E-2</v>
      </c>
      <c r="AB13" s="19">
        <v>5.7805779618765899E-3</v>
      </c>
      <c r="AC13" s="19">
        <v>0</v>
      </c>
      <c r="AD13" s="19">
        <v>1.71482913953644E-2</v>
      </c>
      <c r="AE13" s="19"/>
      <c r="AF13" s="19">
        <v>1.8420351431963199E-2</v>
      </c>
    </row>
    <row r="14" spans="2:32" x14ac:dyDescent="0.2">
      <c r="B14" s="16" t="s">
        <v>429</v>
      </c>
    </row>
    <row r="15" spans="2:32" x14ac:dyDescent="0.2">
      <c r="B15" t="s">
        <v>63</v>
      </c>
    </row>
    <row r="16" spans="2:32" x14ac:dyDescent="0.2">
      <c r="B16" t="s">
        <v>64</v>
      </c>
    </row>
    <row r="18" spans="2:2" x14ac:dyDescent="0.2">
      <c r="B18"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B2:AF1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430</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434</v>
      </c>
      <c r="D7" s="10">
        <v>204</v>
      </c>
      <c r="E7" s="10">
        <v>227</v>
      </c>
      <c r="F7" s="10"/>
      <c r="G7" s="10">
        <v>82</v>
      </c>
      <c r="H7" s="10">
        <v>67</v>
      </c>
      <c r="I7" s="10">
        <v>76</v>
      </c>
      <c r="J7" s="10">
        <v>73</v>
      </c>
      <c r="K7" s="10">
        <v>63</v>
      </c>
      <c r="L7" s="10">
        <v>73</v>
      </c>
      <c r="M7" s="10"/>
      <c r="N7" s="10">
        <v>57</v>
      </c>
      <c r="O7" s="10">
        <v>53</v>
      </c>
      <c r="P7" s="10">
        <v>47</v>
      </c>
      <c r="Q7" s="10">
        <v>41</v>
      </c>
      <c r="R7" s="10">
        <v>32</v>
      </c>
      <c r="S7" s="10">
        <v>40</v>
      </c>
      <c r="T7" s="10">
        <v>41</v>
      </c>
      <c r="U7" s="10">
        <v>13</v>
      </c>
      <c r="V7" s="10">
        <v>54</v>
      </c>
      <c r="W7" s="10">
        <v>32</v>
      </c>
      <c r="X7" s="10">
        <v>16</v>
      </c>
      <c r="Y7" s="10">
        <v>8</v>
      </c>
      <c r="Z7" s="10"/>
      <c r="AA7" s="10">
        <v>139</v>
      </c>
      <c r="AB7" s="10">
        <v>134</v>
      </c>
      <c r="AC7" s="10">
        <v>62</v>
      </c>
      <c r="AD7" s="10">
        <v>99</v>
      </c>
      <c r="AE7" s="10"/>
      <c r="AF7" s="10">
        <v>82</v>
      </c>
    </row>
    <row r="8" spans="2:32" ht="30" customHeight="1" x14ac:dyDescent="0.2">
      <c r="B8" s="11" t="s">
        <v>20</v>
      </c>
      <c r="C8" s="11">
        <v>440</v>
      </c>
      <c r="D8" s="11">
        <v>226</v>
      </c>
      <c r="E8" s="11">
        <v>211</v>
      </c>
      <c r="F8" s="11"/>
      <c r="G8" s="11">
        <v>97</v>
      </c>
      <c r="H8" s="11">
        <v>83</v>
      </c>
      <c r="I8" s="11">
        <v>70</v>
      </c>
      <c r="J8" s="11">
        <v>69</v>
      </c>
      <c r="K8" s="11">
        <v>57</v>
      </c>
      <c r="L8" s="11">
        <v>64</v>
      </c>
      <c r="M8" s="11"/>
      <c r="N8" s="11">
        <v>67</v>
      </c>
      <c r="O8" s="11">
        <v>51</v>
      </c>
      <c r="P8" s="11">
        <v>43</v>
      </c>
      <c r="Q8" s="11">
        <v>35</v>
      </c>
      <c r="R8" s="11">
        <v>32</v>
      </c>
      <c r="S8" s="11">
        <v>35</v>
      </c>
      <c r="T8" s="11">
        <v>41</v>
      </c>
      <c r="U8" s="11">
        <v>12</v>
      </c>
      <c r="V8" s="11">
        <v>54</v>
      </c>
      <c r="W8" s="11">
        <v>41</v>
      </c>
      <c r="X8" s="11">
        <v>18</v>
      </c>
      <c r="Y8" s="11">
        <v>12</v>
      </c>
      <c r="Z8" s="11"/>
      <c r="AA8" s="11">
        <v>132</v>
      </c>
      <c r="AB8" s="11">
        <v>125</v>
      </c>
      <c r="AC8" s="11">
        <v>79</v>
      </c>
      <c r="AD8" s="11">
        <v>103</v>
      </c>
      <c r="AE8" s="11"/>
      <c r="AF8" s="11">
        <v>84</v>
      </c>
    </row>
    <row r="9" spans="2:32" x14ac:dyDescent="0.2">
      <c r="B9" s="18" t="s">
        <v>424</v>
      </c>
      <c r="C9" s="17">
        <v>0.63342675719091601</v>
      </c>
      <c r="D9" s="17">
        <v>0.55583534888074804</v>
      </c>
      <c r="E9" s="17">
        <v>0.71676672759662696</v>
      </c>
      <c r="F9" s="17"/>
      <c r="G9" s="17">
        <v>0.65895451468073796</v>
      </c>
      <c r="H9" s="17">
        <v>0.60506122479005497</v>
      </c>
      <c r="I9" s="17">
        <v>0.62597149629987803</v>
      </c>
      <c r="J9" s="17">
        <v>0.608165858151825</v>
      </c>
      <c r="K9" s="17">
        <v>0.70520744661317802</v>
      </c>
      <c r="L9" s="17">
        <v>0.60280057982465596</v>
      </c>
      <c r="M9" s="17"/>
      <c r="N9" s="17">
        <v>0.54942017933379705</v>
      </c>
      <c r="O9" s="17">
        <v>0.65371104162548999</v>
      </c>
      <c r="P9" s="17">
        <v>0.55899681674321999</v>
      </c>
      <c r="Q9" s="17">
        <v>0.70447623650521995</v>
      </c>
      <c r="R9" s="17">
        <v>0.60185259675401903</v>
      </c>
      <c r="S9" s="17">
        <v>0.58882876178954902</v>
      </c>
      <c r="T9" s="17">
        <v>0.62433801708428005</v>
      </c>
      <c r="U9" s="17">
        <v>0.63984722940000105</v>
      </c>
      <c r="V9" s="17">
        <v>0.70264408938224898</v>
      </c>
      <c r="W9" s="17">
        <v>0.77669294104435005</v>
      </c>
      <c r="X9" s="17">
        <v>0.50598721985155903</v>
      </c>
      <c r="Y9" s="17">
        <v>0.70543978631716897</v>
      </c>
      <c r="Z9" s="17"/>
      <c r="AA9" s="17">
        <v>0.61722053149804101</v>
      </c>
      <c r="AB9" s="17">
        <v>0.58751295502995704</v>
      </c>
      <c r="AC9" s="17">
        <v>0.60033864295770301</v>
      </c>
      <c r="AD9" s="17">
        <v>0.73561379572206198</v>
      </c>
      <c r="AE9" s="17"/>
      <c r="AF9" s="17">
        <v>0.65509966984065404</v>
      </c>
    </row>
    <row r="10" spans="2:32" x14ac:dyDescent="0.2">
      <c r="B10" s="18" t="s">
        <v>425</v>
      </c>
      <c r="C10" s="17">
        <v>0.32955452576173999</v>
      </c>
      <c r="D10" s="17">
        <v>0.38898723189706702</v>
      </c>
      <c r="E10" s="17">
        <v>0.27016797716678398</v>
      </c>
      <c r="F10" s="17"/>
      <c r="G10" s="17">
        <v>0.27740933222358</v>
      </c>
      <c r="H10" s="17">
        <v>0.33307753870617501</v>
      </c>
      <c r="I10" s="17">
        <v>0.34733541262600298</v>
      </c>
      <c r="J10" s="17">
        <v>0.37296662324325303</v>
      </c>
      <c r="K10" s="17">
        <v>0.27562730153328002</v>
      </c>
      <c r="L10" s="17">
        <v>0.38578447432692903</v>
      </c>
      <c r="M10" s="17"/>
      <c r="N10" s="17">
        <v>0.38560870454283303</v>
      </c>
      <c r="O10" s="17">
        <v>0.34628895837451001</v>
      </c>
      <c r="P10" s="17">
        <v>0.38837349827656997</v>
      </c>
      <c r="Q10" s="17">
        <v>0.27233067396062599</v>
      </c>
      <c r="R10" s="17">
        <v>0.33824942152431903</v>
      </c>
      <c r="S10" s="17">
        <v>0.32417367476334202</v>
      </c>
      <c r="T10" s="17">
        <v>0.30565761274734299</v>
      </c>
      <c r="U10" s="17">
        <v>0.36015277059999801</v>
      </c>
      <c r="V10" s="17">
        <v>0.29735591061775102</v>
      </c>
      <c r="W10" s="17">
        <v>0.19755252431239101</v>
      </c>
      <c r="X10" s="17">
        <v>0.49401278014844102</v>
      </c>
      <c r="Y10" s="17">
        <v>0.29456021368283097</v>
      </c>
      <c r="Z10" s="17"/>
      <c r="AA10" s="17">
        <v>0.368106898162048</v>
      </c>
      <c r="AB10" s="17">
        <v>0.375864562848856</v>
      </c>
      <c r="AC10" s="17">
        <v>0.32300136462993501</v>
      </c>
      <c r="AD10" s="17">
        <v>0.22882008540601401</v>
      </c>
      <c r="AE10" s="17"/>
      <c r="AF10" s="17">
        <v>0.29107742753176402</v>
      </c>
    </row>
    <row r="11" spans="2:32" x14ac:dyDescent="0.2">
      <c r="B11" s="18" t="s">
        <v>426</v>
      </c>
      <c r="C11" s="17">
        <v>2.22174378298216E-2</v>
      </c>
      <c r="D11" s="17">
        <v>3.0850893465837699E-2</v>
      </c>
      <c r="E11" s="17">
        <v>8.2805053629373595E-3</v>
      </c>
      <c r="F11" s="17"/>
      <c r="G11" s="17">
        <v>1.54002546919012E-2</v>
      </c>
      <c r="H11" s="17">
        <v>4.9636786825893203E-2</v>
      </c>
      <c r="I11" s="17">
        <v>1.4996504846202499E-2</v>
      </c>
      <c r="J11" s="17">
        <v>1.8867518604921599E-2</v>
      </c>
      <c r="K11" s="17">
        <v>1.9165251853541801E-2</v>
      </c>
      <c r="L11" s="17">
        <v>1.14149458484149E-2</v>
      </c>
      <c r="M11" s="17"/>
      <c r="N11" s="17">
        <v>6.4971116123370296E-2</v>
      </c>
      <c r="O11" s="17">
        <v>0</v>
      </c>
      <c r="P11" s="17">
        <v>1.5232552984898E-2</v>
      </c>
      <c r="Q11" s="17">
        <v>0</v>
      </c>
      <c r="R11" s="17">
        <v>5.98979817216619E-2</v>
      </c>
      <c r="S11" s="17">
        <v>2.1018173034413501E-2</v>
      </c>
      <c r="T11" s="17">
        <v>2.64946921936688E-2</v>
      </c>
      <c r="U11" s="17">
        <v>0</v>
      </c>
      <c r="V11" s="17">
        <v>0</v>
      </c>
      <c r="W11" s="17">
        <v>2.5754534643258699E-2</v>
      </c>
      <c r="X11" s="17">
        <v>0</v>
      </c>
      <c r="Y11" s="17">
        <v>0</v>
      </c>
      <c r="Z11" s="17"/>
      <c r="AA11" s="17">
        <v>4.95390105912867E-3</v>
      </c>
      <c r="AB11" s="17">
        <v>3.0098874268279101E-2</v>
      </c>
      <c r="AC11" s="17">
        <v>5.4060539152998702E-2</v>
      </c>
      <c r="AD11" s="17">
        <v>1.01854781209418E-2</v>
      </c>
      <c r="AE11" s="17"/>
      <c r="AF11" s="17">
        <v>3.8564838379419798E-2</v>
      </c>
    </row>
    <row r="12" spans="2:32" x14ac:dyDescent="0.2">
      <c r="B12" s="18" t="s">
        <v>427</v>
      </c>
      <c r="C12" s="17">
        <v>1.48012792175216E-2</v>
      </c>
      <c r="D12" s="17">
        <v>2.43265257563474E-2</v>
      </c>
      <c r="E12" s="17">
        <v>4.7847898736516703E-3</v>
      </c>
      <c r="F12" s="17"/>
      <c r="G12" s="17">
        <v>4.8235898403781299E-2</v>
      </c>
      <c r="H12" s="17">
        <v>1.22244496778762E-2</v>
      </c>
      <c r="I12" s="17">
        <v>1.16965862279157E-2</v>
      </c>
      <c r="J12" s="17">
        <v>0</v>
      </c>
      <c r="K12" s="17">
        <v>0</v>
      </c>
      <c r="L12" s="17">
        <v>0</v>
      </c>
      <c r="M12" s="17"/>
      <c r="N12" s="17">
        <v>0</v>
      </c>
      <c r="O12" s="17">
        <v>0</v>
      </c>
      <c r="P12" s="17">
        <v>3.7397131995312798E-2</v>
      </c>
      <c r="Q12" s="17">
        <v>2.31930895341542E-2</v>
      </c>
      <c r="R12" s="17">
        <v>0</v>
      </c>
      <c r="S12" s="17">
        <v>6.5979390412695002E-2</v>
      </c>
      <c r="T12" s="17">
        <v>4.3509677974708297E-2</v>
      </c>
      <c r="U12" s="17">
        <v>0</v>
      </c>
      <c r="V12" s="17">
        <v>0</v>
      </c>
      <c r="W12" s="17">
        <v>0</v>
      </c>
      <c r="X12" s="17">
        <v>0</v>
      </c>
      <c r="Y12" s="17">
        <v>0</v>
      </c>
      <c r="Z12" s="17"/>
      <c r="AA12" s="17">
        <v>9.7186692807826897E-3</v>
      </c>
      <c r="AB12" s="17">
        <v>6.5236078529071701E-3</v>
      </c>
      <c r="AC12" s="17">
        <v>2.2599453259363401E-2</v>
      </c>
      <c r="AD12" s="17">
        <v>2.5380640750982501E-2</v>
      </c>
      <c r="AE12" s="17"/>
      <c r="AF12" s="17">
        <v>1.5258064248162201E-2</v>
      </c>
    </row>
    <row r="13" spans="2:32" x14ac:dyDescent="0.2">
      <c r="B13" s="18" t="s">
        <v>92</v>
      </c>
      <c r="C13" s="19">
        <v>0</v>
      </c>
      <c r="D13" s="19">
        <v>0</v>
      </c>
      <c r="E13" s="19">
        <v>0</v>
      </c>
      <c r="F13" s="19"/>
      <c r="G13" s="19">
        <v>0</v>
      </c>
      <c r="H13" s="19">
        <v>0</v>
      </c>
      <c r="I13" s="19">
        <v>0</v>
      </c>
      <c r="J13" s="19">
        <v>0</v>
      </c>
      <c r="K13" s="19">
        <v>0</v>
      </c>
      <c r="L13" s="19">
        <v>0</v>
      </c>
      <c r="M13" s="19"/>
      <c r="N13" s="19">
        <v>0</v>
      </c>
      <c r="O13" s="19">
        <v>0</v>
      </c>
      <c r="P13" s="19">
        <v>0</v>
      </c>
      <c r="Q13" s="19">
        <v>0</v>
      </c>
      <c r="R13" s="19">
        <v>0</v>
      </c>
      <c r="S13" s="19">
        <v>0</v>
      </c>
      <c r="T13" s="19">
        <v>0</v>
      </c>
      <c r="U13" s="19">
        <v>0</v>
      </c>
      <c r="V13" s="19">
        <v>0</v>
      </c>
      <c r="W13" s="19">
        <v>0</v>
      </c>
      <c r="X13" s="19">
        <v>0</v>
      </c>
      <c r="Y13" s="19">
        <v>0</v>
      </c>
      <c r="Z13" s="19"/>
      <c r="AA13" s="19">
        <v>0</v>
      </c>
      <c r="AB13" s="19">
        <v>0</v>
      </c>
      <c r="AC13" s="19">
        <v>0</v>
      </c>
      <c r="AD13" s="19">
        <v>0</v>
      </c>
      <c r="AE13" s="19"/>
      <c r="AF13" s="19">
        <v>0</v>
      </c>
    </row>
    <row r="14" spans="2:32" x14ac:dyDescent="0.2">
      <c r="B14" s="16" t="s">
        <v>431</v>
      </c>
    </row>
    <row r="15" spans="2:32" x14ac:dyDescent="0.2">
      <c r="B15" t="s">
        <v>63</v>
      </c>
    </row>
    <row r="16" spans="2:32" x14ac:dyDescent="0.2">
      <c r="B16" t="s">
        <v>64</v>
      </c>
    </row>
    <row r="18" spans="2:2" x14ac:dyDescent="0.2">
      <c r="B18"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B2:AF1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432</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616</v>
      </c>
      <c r="D7" s="10">
        <v>313</v>
      </c>
      <c r="E7" s="10">
        <v>299</v>
      </c>
      <c r="F7" s="10"/>
      <c r="G7" s="10">
        <v>75</v>
      </c>
      <c r="H7" s="10">
        <v>100</v>
      </c>
      <c r="I7" s="10">
        <v>112</v>
      </c>
      <c r="J7" s="10">
        <v>97</v>
      </c>
      <c r="K7" s="10">
        <v>88</v>
      </c>
      <c r="L7" s="10">
        <v>144</v>
      </c>
      <c r="M7" s="10"/>
      <c r="N7" s="10">
        <v>88</v>
      </c>
      <c r="O7" s="10">
        <v>83</v>
      </c>
      <c r="P7" s="10">
        <v>51</v>
      </c>
      <c r="Q7" s="10">
        <v>68</v>
      </c>
      <c r="R7" s="10">
        <v>46</v>
      </c>
      <c r="S7" s="10">
        <v>58</v>
      </c>
      <c r="T7" s="10">
        <v>44</v>
      </c>
      <c r="U7" s="10">
        <v>26</v>
      </c>
      <c r="V7" s="10">
        <v>69</v>
      </c>
      <c r="W7" s="10">
        <v>43</v>
      </c>
      <c r="X7" s="10">
        <v>30</v>
      </c>
      <c r="Y7" s="10">
        <v>10</v>
      </c>
      <c r="Z7" s="10"/>
      <c r="AA7" s="10">
        <v>208</v>
      </c>
      <c r="AB7" s="10">
        <v>175</v>
      </c>
      <c r="AC7" s="10">
        <v>99</v>
      </c>
      <c r="AD7" s="10">
        <v>132</v>
      </c>
      <c r="AE7" s="10"/>
      <c r="AF7" s="10">
        <v>122</v>
      </c>
    </row>
    <row r="8" spans="2:32" ht="30" customHeight="1" x14ac:dyDescent="0.2">
      <c r="B8" s="11" t="s">
        <v>20</v>
      </c>
      <c r="C8" s="11">
        <v>613</v>
      </c>
      <c r="D8" s="11">
        <v>328</v>
      </c>
      <c r="E8" s="11">
        <v>281</v>
      </c>
      <c r="F8" s="11"/>
      <c r="G8" s="11">
        <v>92</v>
      </c>
      <c r="H8" s="11">
        <v>118</v>
      </c>
      <c r="I8" s="11">
        <v>106</v>
      </c>
      <c r="J8" s="11">
        <v>92</v>
      </c>
      <c r="K8" s="11">
        <v>79</v>
      </c>
      <c r="L8" s="11">
        <v>125</v>
      </c>
      <c r="M8" s="11"/>
      <c r="N8" s="11">
        <v>99</v>
      </c>
      <c r="O8" s="11">
        <v>78</v>
      </c>
      <c r="P8" s="11">
        <v>46</v>
      </c>
      <c r="Q8" s="11">
        <v>62</v>
      </c>
      <c r="R8" s="11">
        <v>42</v>
      </c>
      <c r="S8" s="11">
        <v>52</v>
      </c>
      <c r="T8" s="11">
        <v>43</v>
      </c>
      <c r="U8" s="11">
        <v>26</v>
      </c>
      <c r="V8" s="11">
        <v>66</v>
      </c>
      <c r="W8" s="11">
        <v>49</v>
      </c>
      <c r="X8" s="11">
        <v>30</v>
      </c>
      <c r="Y8" s="11">
        <v>17</v>
      </c>
      <c r="Z8" s="11"/>
      <c r="AA8" s="11">
        <v>190</v>
      </c>
      <c r="AB8" s="11">
        <v>160</v>
      </c>
      <c r="AC8" s="11">
        <v>126</v>
      </c>
      <c r="AD8" s="11">
        <v>135</v>
      </c>
      <c r="AE8" s="11"/>
      <c r="AF8" s="11">
        <v>117</v>
      </c>
    </row>
    <row r="9" spans="2:32" x14ac:dyDescent="0.2">
      <c r="B9" s="18" t="s">
        <v>424</v>
      </c>
      <c r="C9" s="17">
        <v>0.70462446832315095</v>
      </c>
      <c r="D9" s="17">
        <v>0.68804485506730895</v>
      </c>
      <c r="E9" s="17">
        <v>0.72361228531262101</v>
      </c>
      <c r="F9" s="17"/>
      <c r="G9" s="17">
        <v>0.69879975303389896</v>
      </c>
      <c r="H9" s="17">
        <v>0.69694700118585995</v>
      </c>
      <c r="I9" s="17">
        <v>0.68835237080393197</v>
      </c>
      <c r="J9" s="17">
        <v>0.71129638125578198</v>
      </c>
      <c r="K9" s="17">
        <v>0.67242127111348604</v>
      </c>
      <c r="L9" s="17">
        <v>0.74541146915395895</v>
      </c>
      <c r="M9" s="17"/>
      <c r="N9" s="17">
        <v>0.65530145091986702</v>
      </c>
      <c r="O9" s="17">
        <v>0.64916125725835805</v>
      </c>
      <c r="P9" s="17">
        <v>0.70180719883453802</v>
      </c>
      <c r="Q9" s="17">
        <v>0.66749832301502898</v>
      </c>
      <c r="R9" s="17">
        <v>0.77410386947753596</v>
      </c>
      <c r="S9" s="17">
        <v>0.70584952088154096</v>
      </c>
      <c r="T9" s="17">
        <v>0.77294646812188095</v>
      </c>
      <c r="U9" s="17">
        <v>0.64893872793705398</v>
      </c>
      <c r="V9" s="17">
        <v>0.80962219608235297</v>
      </c>
      <c r="W9" s="17">
        <v>0.822591436980457</v>
      </c>
      <c r="X9" s="17">
        <v>0.55932330727004997</v>
      </c>
      <c r="Y9" s="17">
        <v>0.64362868729107103</v>
      </c>
      <c r="Z9" s="17"/>
      <c r="AA9" s="17">
        <v>0.73993700950942398</v>
      </c>
      <c r="AB9" s="17">
        <v>0.68418159840500303</v>
      </c>
      <c r="AC9" s="17">
        <v>0.67580078077413597</v>
      </c>
      <c r="AD9" s="17">
        <v>0.70224495819048505</v>
      </c>
      <c r="AE9" s="17"/>
      <c r="AF9" s="17">
        <v>0.76273105203314695</v>
      </c>
    </row>
    <row r="10" spans="2:32" x14ac:dyDescent="0.2">
      <c r="B10" s="18" t="s">
        <v>425</v>
      </c>
      <c r="C10" s="17">
        <v>0.25750977352669302</v>
      </c>
      <c r="D10" s="17">
        <v>0.26781472422500902</v>
      </c>
      <c r="E10" s="17">
        <v>0.24534994752898601</v>
      </c>
      <c r="F10" s="17"/>
      <c r="G10" s="17">
        <v>0.19684545034280199</v>
      </c>
      <c r="H10" s="17">
        <v>0.28630479364980799</v>
      </c>
      <c r="I10" s="17">
        <v>0.26632869981846202</v>
      </c>
      <c r="J10" s="17">
        <v>0.250811705406767</v>
      </c>
      <c r="K10" s="17">
        <v>0.32757872888651401</v>
      </c>
      <c r="L10" s="17">
        <v>0.22796678394796499</v>
      </c>
      <c r="M10" s="17"/>
      <c r="N10" s="17">
        <v>0.27319896965287999</v>
      </c>
      <c r="O10" s="17">
        <v>0.30381107549768499</v>
      </c>
      <c r="P10" s="17">
        <v>0.284815560208589</v>
      </c>
      <c r="Q10" s="17">
        <v>0.29177529337221397</v>
      </c>
      <c r="R10" s="17">
        <v>0.22589613052246399</v>
      </c>
      <c r="S10" s="17">
        <v>0.22400266674734901</v>
      </c>
      <c r="T10" s="17">
        <v>0.20908896257031101</v>
      </c>
      <c r="U10" s="17">
        <v>0.35106127206294602</v>
      </c>
      <c r="V10" s="17">
        <v>0.17696800860408399</v>
      </c>
      <c r="W10" s="17">
        <v>0.177408563019543</v>
      </c>
      <c r="X10" s="17">
        <v>0.41059203865768701</v>
      </c>
      <c r="Y10" s="17">
        <v>0.18351262032320201</v>
      </c>
      <c r="Z10" s="17"/>
      <c r="AA10" s="17">
        <v>0.23575195109859501</v>
      </c>
      <c r="AB10" s="17">
        <v>0.27778713492520901</v>
      </c>
      <c r="AC10" s="17">
        <v>0.26628473987490903</v>
      </c>
      <c r="AD10" s="17">
        <v>0.259209923873778</v>
      </c>
      <c r="AE10" s="17"/>
      <c r="AF10" s="17">
        <v>0.21664409210071101</v>
      </c>
    </row>
    <row r="11" spans="2:32" x14ac:dyDescent="0.2">
      <c r="B11" s="18" t="s">
        <v>426</v>
      </c>
      <c r="C11" s="17">
        <v>2.5427274185235601E-2</v>
      </c>
      <c r="D11" s="17">
        <v>2.9477737557319701E-2</v>
      </c>
      <c r="E11" s="17">
        <v>2.1032881692800501E-2</v>
      </c>
      <c r="F11" s="17"/>
      <c r="G11" s="17">
        <v>0.104354796623299</v>
      </c>
      <c r="H11" s="17">
        <v>1.67482051643318E-2</v>
      </c>
      <c r="I11" s="17">
        <v>9.5500757520523803E-3</v>
      </c>
      <c r="J11" s="17">
        <v>1.41518263918543E-2</v>
      </c>
      <c r="K11" s="17">
        <v>0</v>
      </c>
      <c r="L11" s="17">
        <v>1.35950070771868E-2</v>
      </c>
      <c r="M11" s="17"/>
      <c r="N11" s="17">
        <v>5.9644124550267998E-2</v>
      </c>
      <c r="O11" s="17">
        <v>2.5774719586521101E-2</v>
      </c>
      <c r="P11" s="17">
        <v>0</v>
      </c>
      <c r="Q11" s="17">
        <v>2.79731255959224E-2</v>
      </c>
      <c r="R11" s="17">
        <v>0</v>
      </c>
      <c r="S11" s="17">
        <v>5.48605773035553E-2</v>
      </c>
      <c r="T11" s="17">
        <v>0</v>
      </c>
      <c r="U11" s="17">
        <v>0</v>
      </c>
      <c r="V11" s="17">
        <v>0</v>
      </c>
      <c r="W11" s="17">
        <v>0</v>
      </c>
      <c r="X11" s="17">
        <v>0</v>
      </c>
      <c r="Y11" s="17">
        <v>0.17285869238572699</v>
      </c>
      <c r="Z11" s="17"/>
      <c r="AA11" s="17">
        <v>1.22094459234059E-2</v>
      </c>
      <c r="AB11" s="17">
        <v>1.21703145176242E-2</v>
      </c>
      <c r="AC11" s="17">
        <v>5.7914479350954597E-2</v>
      </c>
      <c r="AD11" s="17">
        <v>2.9814316257880499E-2</v>
      </c>
      <c r="AE11" s="17"/>
      <c r="AF11" s="17">
        <v>6.9634742381603203E-3</v>
      </c>
    </row>
    <row r="12" spans="2:32" x14ac:dyDescent="0.2">
      <c r="B12" s="18" t="s">
        <v>427</v>
      </c>
      <c r="C12" s="17">
        <v>1.4376774010940901E-3</v>
      </c>
      <c r="D12" s="17">
        <v>2.6835436622789002E-3</v>
      </c>
      <c r="E12" s="17">
        <v>0</v>
      </c>
      <c r="F12" s="17"/>
      <c r="G12" s="17">
        <v>0</v>
      </c>
      <c r="H12" s="17">
        <v>0</v>
      </c>
      <c r="I12" s="17">
        <v>8.2896726024477892E-3</v>
      </c>
      <c r="J12" s="17">
        <v>0</v>
      </c>
      <c r="K12" s="17">
        <v>0</v>
      </c>
      <c r="L12" s="17">
        <v>0</v>
      </c>
      <c r="M12" s="17"/>
      <c r="N12" s="17">
        <v>0</v>
      </c>
      <c r="O12" s="17">
        <v>0</v>
      </c>
      <c r="P12" s="17">
        <v>0</v>
      </c>
      <c r="Q12" s="17">
        <v>0</v>
      </c>
      <c r="R12" s="17">
        <v>0</v>
      </c>
      <c r="S12" s="17">
        <v>0</v>
      </c>
      <c r="T12" s="17">
        <v>0</v>
      </c>
      <c r="U12" s="17">
        <v>0</v>
      </c>
      <c r="V12" s="17">
        <v>1.3409795313562499E-2</v>
      </c>
      <c r="W12" s="17">
        <v>0</v>
      </c>
      <c r="X12" s="17">
        <v>0</v>
      </c>
      <c r="Y12" s="17">
        <v>0</v>
      </c>
      <c r="Z12" s="17"/>
      <c r="AA12" s="17">
        <v>4.6381335645405801E-3</v>
      </c>
      <c r="AB12" s="17">
        <v>0</v>
      </c>
      <c r="AC12" s="17">
        <v>0</v>
      </c>
      <c r="AD12" s="17">
        <v>0</v>
      </c>
      <c r="AE12" s="17"/>
      <c r="AF12" s="17">
        <v>0</v>
      </c>
    </row>
    <row r="13" spans="2:32" x14ac:dyDescent="0.2">
      <c r="B13" s="18" t="s">
        <v>92</v>
      </c>
      <c r="C13" s="19">
        <v>1.10008065638268E-2</v>
      </c>
      <c r="D13" s="19">
        <v>1.1979139488082701E-2</v>
      </c>
      <c r="E13" s="19">
        <v>1.00048854655924E-2</v>
      </c>
      <c r="F13" s="19"/>
      <c r="G13" s="19">
        <v>0</v>
      </c>
      <c r="H13" s="19">
        <v>0</v>
      </c>
      <c r="I13" s="19">
        <v>2.7479181023106099E-2</v>
      </c>
      <c r="J13" s="19">
        <v>2.37400869455969E-2</v>
      </c>
      <c r="K13" s="19">
        <v>0</v>
      </c>
      <c r="L13" s="19">
        <v>1.3026739820889401E-2</v>
      </c>
      <c r="M13" s="19"/>
      <c r="N13" s="19">
        <v>1.1855454876985199E-2</v>
      </c>
      <c r="O13" s="19">
        <v>2.1252947657435899E-2</v>
      </c>
      <c r="P13" s="19">
        <v>1.3377240956873799E-2</v>
      </c>
      <c r="Q13" s="19">
        <v>1.27532580168343E-2</v>
      </c>
      <c r="R13" s="19">
        <v>0</v>
      </c>
      <c r="S13" s="19">
        <v>1.5287235067554099E-2</v>
      </c>
      <c r="T13" s="19">
        <v>1.7964569307807699E-2</v>
      </c>
      <c r="U13" s="19">
        <v>0</v>
      </c>
      <c r="V13" s="19">
        <v>0</v>
      </c>
      <c r="W13" s="19">
        <v>0</v>
      </c>
      <c r="X13" s="19">
        <v>3.0084654072262799E-2</v>
      </c>
      <c r="Y13" s="19">
        <v>0</v>
      </c>
      <c r="Z13" s="19"/>
      <c r="AA13" s="19">
        <v>7.4634599040346999E-3</v>
      </c>
      <c r="AB13" s="19">
        <v>2.5860952152164201E-2</v>
      </c>
      <c r="AC13" s="19">
        <v>0</v>
      </c>
      <c r="AD13" s="19">
        <v>8.7308016778568E-3</v>
      </c>
      <c r="AE13" s="19"/>
      <c r="AF13" s="19">
        <v>1.36613816279825E-2</v>
      </c>
    </row>
    <row r="14" spans="2:32" x14ac:dyDescent="0.2">
      <c r="B14" s="16" t="s">
        <v>433</v>
      </c>
    </row>
    <row r="15" spans="2:32" x14ac:dyDescent="0.2">
      <c r="B15" t="s">
        <v>63</v>
      </c>
    </row>
    <row r="16" spans="2:32" x14ac:dyDescent="0.2">
      <c r="B16" t="s">
        <v>64</v>
      </c>
    </row>
    <row r="18" spans="2:2" x14ac:dyDescent="0.2">
      <c r="B18"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AF22"/>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105</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2262</v>
      </c>
      <c r="D7" s="10">
        <v>1111</v>
      </c>
      <c r="E7" s="10">
        <v>1144</v>
      </c>
      <c r="F7" s="10"/>
      <c r="G7" s="10">
        <v>225</v>
      </c>
      <c r="H7" s="10">
        <v>469</v>
      </c>
      <c r="I7" s="10">
        <v>613</v>
      </c>
      <c r="J7" s="10">
        <v>556</v>
      </c>
      <c r="K7" s="10">
        <v>310</v>
      </c>
      <c r="L7" s="10">
        <v>89</v>
      </c>
      <c r="M7" s="10"/>
      <c r="N7" s="10">
        <v>344</v>
      </c>
      <c r="O7" s="10">
        <v>317</v>
      </c>
      <c r="P7" s="10">
        <v>196</v>
      </c>
      <c r="Q7" s="10">
        <v>197</v>
      </c>
      <c r="R7" s="10">
        <v>168</v>
      </c>
      <c r="S7" s="10">
        <v>226</v>
      </c>
      <c r="T7" s="10">
        <v>166</v>
      </c>
      <c r="U7" s="10">
        <v>83</v>
      </c>
      <c r="V7" s="10">
        <v>243</v>
      </c>
      <c r="W7" s="10">
        <v>174</v>
      </c>
      <c r="X7" s="10">
        <v>96</v>
      </c>
      <c r="Y7" s="10">
        <v>52</v>
      </c>
      <c r="Z7" s="10"/>
      <c r="AA7" s="10">
        <v>671</v>
      </c>
      <c r="AB7" s="10">
        <v>724</v>
      </c>
      <c r="AC7" s="10">
        <v>444</v>
      </c>
      <c r="AD7" s="10">
        <v>420</v>
      </c>
      <c r="AE7" s="10"/>
      <c r="AF7" s="10">
        <v>265</v>
      </c>
    </row>
    <row r="8" spans="2:32" ht="30" customHeight="1" x14ac:dyDescent="0.2">
      <c r="B8" s="11" t="s">
        <v>20</v>
      </c>
      <c r="C8" s="11">
        <v>2372</v>
      </c>
      <c r="D8" s="11">
        <v>1231</v>
      </c>
      <c r="E8" s="11">
        <v>1134</v>
      </c>
      <c r="F8" s="11"/>
      <c r="G8" s="11">
        <v>294</v>
      </c>
      <c r="H8" s="11">
        <v>569</v>
      </c>
      <c r="I8" s="11">
        <v>595</v>
      </c>
      <c r="J8" s="11">
        <v>540</v>
      </c>
      <c r="K8" s="11">
        <v>291</v>
      </c>
      <c r="L8" s="11">
        <v>83</v>
      </c>
      <c r="M8" s="11"/>
      <c r="N8" s="11">
        <v>393</v>
      </c>
      <c r="O8" s="11">
        <v>310</v>
      </c>
      <c r="P8" s="11">
        <v>190</v>
      </c>
      <c r="Q8" s="11">
        <v>194</v>
      </c>
      <c r="R8" s="11">
        <v>162</v>
      </c>
      <c r="S8" s="11">
        <v>223</v>
      </c>
      <c r="T8" s="11">
        <v>165</v>
      </c>
      <c r="U8" s="11">
        <v>87</v>
      </c>
      <c r="V8" s="11">
        <v>246</v>
      </c>
      <c r="W8" s="11">
        <v>213</v>
      </c>
      <c r="X8" s="11">
        <v>107</v>
      </c>
      <c r="Y8" s="11">
        <v>82</v>
      </c>
      <c r="Z8" s="11"/>
      <c r="AA8" s="11">
        <v>637</v>
      </c>
      <c r="AB8" s="11">
        <v>663</v>
      </c>
      <c r="AC8" s="11">
        <v>577</v>
      </c>
      <c r="AD8" s="11">
        <v>493</v>
      </c>
      <c r="AE8" s="11"/>
      <c r="AF8" s="11">
        <v>274</v>
      </c>
    </row>
    <row r="9" spans="2:32" x14ac:dyDescent="0.2">
      <c r="B9" s="18" t="s">
        <v>97</v>
      </c>
      <c r="C9" s="17">
        <v>0.18345768033286999</v>
      </c>
      <c r="D9" s="17">
        <v>0.181440122582679</v>
      </c>
      <c r="E9" s="17">
        <v>0.185108893285587</v>
      </c>
      <c r="F9" s="17"/>
      <c r="G9" s="17">
        <v>0.120084671266247</v>
      </c>
      <c r="H9" s="17">
        <v>0.16626673910971301</v>
      </c>
      <c r="I9" s="17">
        <v>0.16232342304078601</v>
      </c>
      <c r="J9" s="17">
        <v>0.210035019478269</v>
      </c>
      <c r="K9" s="17">
        <v>0.236050271891207</v>
      </c>
      <c r="L9" s="17">
        <v>0.320106482666074</v>
      </c>
      <c r="M9" s="17"/>
      <c r="N9" s="17">
        <v>0.15363819466211201</v>
      </c>
      <c r="O9" s="17">
        <v>0.186162465010627</v>
      </c>
      <c r="P9" s="17">
        <v>0.20952439039015699</v>
      </c>
      <c r="Q9" s="17">
        <v>0.194835536646146</v>
      </c>
      <c r="R9" s="17">
        <v>0.114520185241672</v>
      </c>
      <c r="S9" s="17">
        <v>0.190157249702543</v>
      </c>
      <c r="T9" s="17">
        <v>0.237834345193458</v>
      </c>
      <c r="U9" s="17">
        <v>0.180837830522494</v>
      </c>
      <c r="V9" s="17">
        <v>0.19064220451259201</v>
      </c>
      <c r="W9" s="17">
        <v>0.17913650546201901</v>
      </c>
      <c r="X9" s="17">
        <v>0.20634537330907099</v>
      </c>
      <c r="Y9" s="17">
        <v>0.20012395361746399</v>
      </c>
      <c r="Z9" s="17"/>
      <c r="AA9" s="17">
        <v>0.14302083708291799</v>
      </c>
      <c r="AB9" s="17">
        <v>0.15348838223710401</v>
      </c>
      <c r="AC9" s="17">
        <v>0.22723513889608199</v>
      </c>
      <c r="AD9" s="17">
        <v>0.225973225798168</v>
      </c>
      <c r="AE9" s="17"/>
      <c r="AF9" s="17">
        <v>0.16510601102939501</v>
      </c>
    </row>
    <row r="10" spans="2:32" ht="27.75" x14ac:dyDescent="0.2">
      <c r="B10" s="18" t="s">
        <v>98</v>
      </c>
      <c r="C10" s="17">
        <v>0.142779618186131</v>
      </c>
      <c r="D10" s="17">
        <v>0.170192431533324</v>
      </c>
      <c r="E10" s="17">
        <v>0.113066526047431</v>
      </c>
      <c r="F10" s="17"/>
      <c r="G10" s="17">
        <v>0.164613601158759</v>
      </c>
      <c r="H10" s="17">
        <v>0.15405711547679399</v>
      </c>
      <c r="I10" s="17">
        <v>0.14581810849882401</v>
      </c>
      <c r="J10" s="17">
        <v>0.12521331132299601</v>
      </c>
      <c r="K10" s="17">
        <v>0.13716352974750401</v>
      </c>
      <c r="L10" s="17">
        <v>0.100195895649488</v>
      </c>
      <c r="M10" s="17"/>
      <c r="N10" s="17">
        <v>0.16699589249325</v>
      </c>
      <c r="O10" s="17">
        <v>0.14833315078579601</v>
      </c>
      <c r="P10" s="17">
        <v>0.18060650105728299</v>
      </c>
      <c r="Q10" s="17">
        <v>0.16190357733039501</v>
      </c>
      <c r="R10" s="17">
        <v>0.13939185479428601</v>
      </c>
      <c r="S10" s="17">
        <v>0.14531635620545399</v>
      </c>
      <c r="T10" s="17">
        <v>0.109011505451727</v>
      </c>
      <c r="U10" s="17">
        <v>0.107514650570772</v>
      </c>
      <c r="V10" s="17">
        <v>0.14216044983213499</v>
      </c>
      <c r="W10" s="17">
        <v>0.124751587274864</v>
      </c>
      <c r="X10" s="17">
        <v>8.88891317841215E-2</v>
      </c>
      <c r="Y10" s="17">
        <v>9.7065241889793194E-2</v>
      </c>
      <c r="Z10" s="17"/>
      <c r="AA10" s="17">
        <v>0.15011431972772399</v>
      </c>
      <c r="AB10" s="17">
        <v>0.12511248693732899</v>
      </c>
      <c r="AC10" s="17">
        <v>0.155289191846918</v>
      </c>
      <c r="AD10" s="17">
        <v>0.14334166652709601</v>
      </c>
      <c r="AE10" s="17"/>
      <c r="AF10" s="17">
        <v>0.15054287336018701</v>
      </c>
    </row>
    <row r="11" spans="2:32" ht="27.75" x14ac:dyDescent="0.2">
      <c r="B11" s="18" t="s">
        <v>99</v>
      </c>
      <c r="C11" s="17">
        <v>0.102398484968083</v>
      </c>
      <c r="D11" s="17">
        <v>0.112370331802013</v>
      </c>
      <c r="E11" s="17">
        <v>9.1356096863586603E-2</v>
      </c>
      <c r="F11" s="17"/>
      <c r="G11" s="17">
        <v>9.7883936940120805E-2</v>
      </c>
      <c r="H11" s="17">
        <v>7.1387728371140102E-2</v>
      </c>
      <c r="I11" s="17">
        <v>0.11381247085126001</v>
      </c>
      <c r="J11" s="17">
        <v>0.1136829183817</v>
      </c>
      <c r="K11" s="17">
        <v>0.117884089028388</v>
      </c>
      <c r="L11" s="17">
        <v>0.121573634770516</v>
      </c>
      <c r="M11" s="17"/>
      <c r="N11" s="17">
        <v>0.125496244997717</v>
      </c>
      <c r="O11" s="17">
        <v>0.116183060614917</v>
      </c>
      <c r="P11" s="17">
        <v>9.9574786061327802E-2</v>
      </c>
      <c r="Q11" s="17">
        <v>7.8434613336981901E-2</v>
      </c>
      <c r="R11" s="17">
        <v>7.2987586605273505E-2</v>
      </c>
      <c r="S11" s="17">
        <v>8.5982897239966494E-2</v>
      </c>
      <c r="T11" s="17">
        <v>8.5295644317466196E-2</v>
      </c>
      <c r="U11" s="17">
        <v>4.3892362714185798E-2</v>
      </c>
      <c r="V11" s="17">
        <v>0.133044707316989</v>
      </c>
      <c r="W11" s="17">
        <v>0.11343609413099499</v>
      </c>
      <c r="X11" s="17">
        <v>9.7642217132725501E-2</v>
      </c>
      <c r="Y11" s="17">
        <v>8.7902854075963904E-2</v>
      </c>
      <c r="Z11" s="17"/>
      <c r="AA11" s="17">
        <v>0.15749898005878901</v>
      </c>
      <c r="AB11" s="17">
        <v>9.2089831992412899E-2</v>
      </c>
      <c r="AC11" s="17">
        <v>8.3535427625749697E-2</v>
      </c>
      <c r="AD11" s="17">
        <v>6.7789621923018101E-2</v>
      </c>
      <c r="AE11" s="17"/>
      <c r="AF11" s="17">
        <v>9.4159235454663204E-2</v>
      </c>
    </row>
    <row r="12" spans="2:32" x14ac:dyDescent="0.2">
      <c r="B12" s="18" t="s">
        <v>100</v>
      </c>
      <c r="C12" s="17">
        <v>5.22999524485592E-2</v>
      </c>
      <c r="D12" s="17">
        <v>4.8203899750335497E-2</v>
      </c>
      <c r="E12" s="17">
        <v>5.7059711789234198E-2</v>
      </c>
      <c r="F12" s="17"/>
      <c r="G12" s="17">
        <v>7.4368427727937503E-2</v>
      </c>
      <c r="H12" s="17">
        <v>4.3427225765634597E-2</v>
      </c>
      <c r="I12" s="17">
        <v>6.1856606422337798E-2</v>
      </c>
      <c r="J12" s="17">
        <v>3.7891205115100697E-2</v>
      </c>
      <c r="K12" s="17">
        <v>6.0485095855305503E-2</v>
      </c>
      <c r="L12" s="17">
        <v>3.1419600177944602E-2</v>
      </c>
      <c r="M12" s="17"/>
      <c r="N12" s="17">
        <v>4.4045361137059397E-2</v>
      </c>
      <c r="O12" s="17">
        <v>4.2043875309179801E-2</v>
      </c>
      <c r="P12" s="17">
        <v>2.35133418349571E-2</v>
      </c>
      <c r="Q12" s="17">
        <v>6.1396968735611998E-2</v>
      </c>
      <c r="R12" s="17">
        <v>6.6765259178605804E-2</v>
      </c>
      <c r="S12" s="17">
        <v>5.8837411139304498E-2</v>
      </c>
      <c r="T12" s="17">
        <v>6.8275064539982597E-2</v>
      </c>
      <c r="U12" s="17">
        <v>0.12756978513939299</v>
      </c>
      <c r="V12" s="17">
        <v>4.7599265674835599E-2</v>
      </c>
      <c r="W12" s="17">
        <v>2.50243695075783E-2</v>
      </c>
      <c r="X12" s="17">
        <v>7.8884732360381404E-2</v>
      </c>
      <c r="Y12" s="17">
        <v>6.7764997172903102E-2</v>
      </c>
      <c r="Z12" s="17"/>
      <c r="AA12" s="17">
        <v>2.8715234852641401E-2</v>
      </c>
      <c r="AB12" s="17">
        <v>4.6878277125372E-2</v>
      </c>
      <c r="AC12" s="17">
        <v>6.0895207573324298E-2</v>
      </c>
      <c r="AD12" s="17">
        <v>8.0348949486371002E-2</v>
      </c>
      <c r="AE12" s="17"/>
      <c r="AF12" s="17">
        <v>5.5195531033468997E-2</v>
      </c>
    </row>
    <row r="13" spans="2:32" x14ac:dyDescent="0.2">
      <c r="B13" s="18" t="s">
        <v>101</v>
      </c>
      <c r="C13" s="17">
        <v>9.6402083472543296E-2</v>
      </c>
      <c r="D13" s="17">
        <v>0.10313804290567501</v>
      </c>
      <c r="E13" s="17">
        <v>8.9676513326215193E-2</v>
      </c>
      <c r="F13" s="17"/>
      <c r="G13" s="17">
        <v>0.101952569548757</v>
      </c>
      <c r="H13" s="17">
        <v>0.10839979975257399</v>
      </c>
      <c r="I13" s="17">
        <v>8.6081843309197201E-2</v>
      </c>
      <c r="J13" s="17">
        <v>9.9068929500690198E-2</v>
      </c>
      <c r="K13" s="17">
        <v>8.5253776457442906E-2</v>
      </c>
      <c r="L13" s="17">
        <v>9.0221756471569506E-2</v>
      </c>
      <c r="M13" s="17"/>
      <c r="N13" s="17">
        <v>0.139199740713769</v>
      </c>
      <c r="O13" s="17">
        <v>7.3452908222160995E-2</v>
      </c>
      <c r="P13" s="17">
        <v>8.1794380913718504E-2</v>
      </c>
      <c r="Q13" s="17">
        <v>6.5868928621384604E-2</v>
      </c>
      <c r="R13" s="17">
        <v>0.161320638370614</v>
      </c>
      <c r="S13" s="17">
        <v>0.12432693952199</v>
      </c>
      <c r="T13" s="17">
        <v>6.8666200889248893E-2</v>
      </c>
      <c r="U13" s="17">
        <v>0.18713830237936499</v>
      </c>
      <c r="V13" s="17">
        <v>7.4180798680379495E-2</v>
      </c>
      <c r="W13" s="17">
        <v>5.5800238553085899E-2</v>
      </c>
      <c r="X13" s="17">
        <v>3.8916612093510203E-2</v>
      </c>
      <c r="Y13" s="17">
        <v>8.6393507368994898E-2</v>
      </c>
      <c r="Z13" s="17"/>
      <c r="AA13" s="17">
        <v>0.10898204695046899</v>
      </c>
      <c r="AB13" s="17">
        <v>9.0995098747208805E-2</v>
      </c>
      <c r="AC13" s="17">
        <v>0.100904644246671</v>
      </c>
      <c r="AD13" s="17">
        <v>8.2766072078054101E-2</v>
      </c>
      <c r="AE13" s="17"/>
      <c r="AF13" s="17">
        <v>0.111706346448678</v>
      </c>
    </row>
    <row r="14" spans="2:32" ht="27.75" x14ac:dyDescent="0.2">
      <c r="B14" s="18" t="s">
        <v>102</v>
      </c>
      <c r="C14" s="17">
        <v>0.24766776221973799</v>
      </c>
      <c r="D14" s="17">
        <v>0.22001881315298299</v>
      </c>
      <c r="E14" s="17">
        <v>0.27829258068338902</v>
      </c>
      <c r="F14" s="17"/>
      <c r="G14" s="17">
        <v>0.23476076808544399</v>
      </c>
      <c r="H14" s="17">
        <v>0.31909509554426702</v>
      </c>
      <c r="I14" s="17">
        <v>0.26906721972083197</v>
      </c>
      <c r="J14" s="17">
        <v>0.227012183017679</v>
      </c>
      <c r="K14" s="17">
        <v>0.151887224220631</v>
      </c>
      <c r="L14" s="17">
        <v>0.120297555064655</v>
      </c>
      <c r="M14" s="17"/>
      <c r="N14" s="17">
        <v>0.207054649529961</v>
      </c>
      <c r="O14" s="17">
        <v>0.24748447252321301</v>
      </c>
      <c r="P14" s="17">
        <v>0.20756175593968801</v>
      </c>
      <c r="Q14" s="17">
        <v>0.243471666702512</v>
      </c>
      <c r="R14" s="17">
        <v>0.21721036831917401</v>
      </c>
      <c r="S14" s="17">
        <v>0.238603949718902</v>
      </c>
      <c r="T14" s="17">
        <v>0.269035602635953</v>
      </c>
      <c r="U14" s="17">
        <v>0.22968791354023199</v>
      </c>
      <c r="V14" s="17">
        <v>0.231422365018668</v>
      </c>
      <c r="W14" s="17">
        <v>0.349665078891093</v>
      </c>
      <c r="X14" s="17">
        <v>0.320187892698299</v>
      </c>
      <c r="Y14" s="17">
        <v>0.295615389218916</v>
      </c>
      <c r="Z14" s="17"/>
      <c r="AA14" s="17">
        <v>0.24490970511756899</v>
      </c>
      <c r="AB14" s="17">
        <v>0.29881809857243902</v>
      </c>
      <c r="AC14" s="17">
        <v>0.21432352832660401</v>
      </c>
      <c r="AD14" s="17">
        <v>0.22303196417336699</v>
      </c>
      <c r="AE14" s="17"/>
      <c r="AF14" s="17">
        <v>0.22180441874457499</v>
      </c>
    </row>
    <row r="15" spans="2:32" ht="27.75" x14ac:dyDescent="0.2">
      <c r="B15" s="18" t="s">
        <v>103</v>
      </c>
      <c r="C15" s="17">
        <v>9.4740304126927202E-2</v>
      </c>
      <c r="D15" s="17">
        <v>8.45829378729991E-2</v>
      </c>
      <c r="E15" s="17">
        <v>0.104483049591649</v>
      </c>
      <c r="F15" s="17"/>
      <c r="G15" s="17">
        <v>0.121820236757198</v>
      </c>
      <c r="H15" s="17">
        <v>9.5784711225465502E-2</v>
      </c>
      <c r="I15" s="17">
        <v>8.3086624703563497E-2</v>
      </c>
      <c r="J15" s="17">
        <v>0.101099538537747</v>
      </c>
      <c r="K15" s="17">
        <v>8.6187803078949604E-2</v>
      </c>
      <c r="L15" s="17">
        <v>6.3885406254475904E-2</v>
      </c>
      <c r="M15" s="17"/>
      <c r="N15" s="17">
        <v>9.5924847658516804E-2</v>
      </c>
      <c r="O15" s="17">
        <v>9.1596995769855402E-2</v>
      </c>
      <c r="P15" s="17">
        <v>9.8396164339372594E-2</v>
      </c>
      <c r="Q15" s="17">
        <v>9.8697787555699398E-2</v>
      </c>
      <c r="R15" s="17">
        <v>0.13591985452934299</v>
      </c>
      <c r="S15" s="17">
        <v>9.4835013194580306E-2</v>
      </c>
      <c r="T15" s="17">
        <v>6.6272434425937901E-2</v>
      </c>
      <c r="U15" s="17">
        <v>3.9930291292648599E-2</v>
      </c>
      <c r="V15" s="17">
        <v>0.117291106872266</v>
      </c>
      <c r="W15" s="17">
        <v>9.59810880745985E-2</v>
      </c>
      <c r="X15" s="17">
        <v>5.7702586130949897E-2</v>
      </c>
      <c r="Y15" s="17">
        <v>9.43568729216131E-2</v>
      </c>
      <c r="Z15" s="17"/>
      <c r="AA15" s="17">
        <v>8.6622149491757103E-2</v>
      </c>
      <c r="AB15" s="17">
        <v>0.113053845511092</v>
      </c>
      <c r="AC15" s="17">
        <v>8.4555360362140702E-2</v>
      </c>
      <c r="AD15" s="17">
        <v>9.3121971225774897E-2</v>
      </c>
      <c r="AE15" s="17"/>
      <c r="AF15" s="17">
        <v>0.116598690851739</v>
      </c>
    </row>
    <row r="16" spans="2:32" x14ac:dyDescent="0.2">
      <c r="B16" s="18" t="s">
        <v>104</v>
      </c>
      <c r="C16" s="17">
        <v>5.8945387271116E-2</v>
      </c>
      <c r="D16" s="17">
        <v>5.6003550932509097E-2</v>
      </c>
      <c r="E16" s="17">
        <v>6.24930707928174E-2</v>
      </c>
      <c r="F16" s="17"/>
      <c r="G16" s="17">
        <v>6.8999831680287907E-2</v>
      </c>
      <c r="H16" s="17">
        <v>3.0077939044654198E-2</v>
      </c>
      <c r="I16" s="17">
        <v>5.7293264714528398E-2</v>
      </c>
      <c r="J16" s="17">
        <v>5.9812837809466397E-2</v>
      </c>
      <c r="K16" s="17">
        <v>9.4811648662278994E-2</v>
      </c>
      <c r="L16" s="17">
        <v>0.10172250902650599</v>
      </c>
      <c r="M16" s="17"/>
      <c r="N16" s="17">
        <v>5.1120001849401998E-2</v>
      </c>
      <c r="O16" s="17">
        <v>6.8015893764759E-2</v>
      </c>
      <c r="P16" s="17">
        <v>7.9753207011028004E-2</v>
      </c>
      <c r="Q16" s="17">
        <v>6.9402143509575603E-2</v>
      </c>
      <c r="R16" s="17">
        <v>8.0958350137136703E-2</v>
      </c>
      <c r="S16" s="17">
        <v>5.0224292947271099E-2</v>
      </c>
      <c r="T16" s="17">
        <v>6.3060240627619404E-2</v>
      </c>
      <c r="U16" s="17">
        <v>3.46216006649359E-2</v>
      </c>
      <c r="V16" s="17">
        <v>4.8608574646967398E-2</v>
      </c>
      <c r="W16" s="17">
        <v>3.7052565168990997E-2</v>
      </c>
      <c r="X16" s="17">
        <v>6.2060579962412703E-2</v>
      </c>
      <c r="Y16" s="17">
        <v>7.0777183734351795E-2</v>
      </c>
      <c r="Z16" s="17"/>
      <c r="AA16" s="17">
        <v>7.1484542481686494E-2</v>
      </c>
      <c r="AB16" s="17">
        <v>5.6233108447778103E-2</v>
      </c>
      <c r="AC16" s="17">
        <v>4.6255854412069697E-2</v>
      </c>
      <c r="AD16" s="17">
        <v>5.6882977643999098E-2</v>
      </c>
      <c r="AE16" s="17"/>
      <c r="AF16" s="17">
        <v>6.6356389393598003E-2</v>
      </c>
    </row>
    <row r="17" spans="2:32" x14ac:dyDescent="0.2">
      <c r="B17" s="18" t="s">
        <v>92</v>
      </c>
      <c r="C17" s="19">
        <v>2.1308726974033201E-2</v>
      </c>
      <c r="D17" s="19">
        <v>2.4049869467481801E-2</v>
      </c>
      <c r="E17" s="19">
        <v>1.8463557620091699E-2</v>
      </c>
      <c r="F17" s="19"/>
      <c r="G17" s="19">
        <v>1.55159568352494E-2</v>
      </c>
      <c r="H17" s="19">
        <v>1.15036457097587E-2</v>
      </c>
      <c r="I17" s="19">
        <v>2.0660438738670499E-2</v>
      </c>
      <c r="J17" s="19">
        <v>2.6184056836351201E-2</v>
      </c>
      <c r="K17" s="19">
        <v>3.02765610582931E-2</v>
      </c>
      <c r="L17" s="19">
        <v>5.0577159918771597E-2</v>
      </c>
      <c r="M17" s="19"/>
      <c r="N17" s="19">
        <v>1.6525066958212702E-2</v>
      </c>
      <c r="O17" s="19">
        <v>2.6727177999491002E-2</v>
      </c>
      <c r="P17" s="19">
        <v>1.9275472452467801E-2</v>
      </c>
      <c r="Q17" s="19">
        <v>2.5988777561693599E-2</v>
      </c>
      <c r="R17" s="19">
        <v>1.0925902823895399E-2</v>
      </c>
      <c r="S17" s="19">
        <v>1.1715890329988101E-2</v>
      </c>
      <c r="T17" s="19">
        <v>3.25489619186074E-2</v>
      </c>
      <c r="U17" s="19">
        <v>4.88072631759746E-2</v>
      </c>
      <c r="V17" s="19">
        <v>1.50505274451673E-2</v>
      </c>
      <c r="W17" s="19">
        <v>1.9152472936773801E-2</v>
      </c>
      <c r="X17" s="19">
        <v>4.93708745285295E-2</v>
      </c>
      <c r="Y17" s="19">
        <v>0</v>
      </c>
      <c r="Z17" s="19"/>
      <c r="AA17" s="19">
        <v>8.6521842364443401E-3</v>
      </c>
      <c r="AB17" s="19">
        <v>2.33308704292646E-2</v>
      </c>
      <c r="AC17" s="19">
        <v>2.7005646710440801E-2</v>
      </c>
      <c r="AD17" s="19">
        <v>2.6743551144152101E-2</v>
      </c>
      <c r="AE17" s="19"/>
      <c r="AF17" s="19">
        <v>1.8530503683695399E-2</v>
      </c>
    </row>
    <row r="18" spans="2:32" x14ac:dyDescent="0.2">
      <c r="B18" s="16" t="s">
        <v>70</v>
      </c>
    </row>
    <row r="19" spans="2:32" x14ac:dyDescent="0.2">
      <c r="B19" t="s">
        <v>63</v>
      </c>
    </row>
    <row r="20" spans="2:32" x14ac:dyDescent="0.2">
      <c r="B20" t="s">
        <v>64</v>
      </c>
    </row>
    <row r="22" spans="2:32" x14ac:dyDescent="0.2">
      <c r="B22"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B2:AF1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434</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551</v>
      </c>
      <c r="D7" s="10">
        <v>285</v>
      </c>
      <c r="E7" s="10">
        <v>260</v>
      </c>
      <c r="F7" s="10"/>
      <c r="G7" s="10">
        <v>94</v>
      </c>
      <c r="H7" s="10">
        <v>91</v>
      </c>
      <c r="I7" s="10">
        <v>104</v>
      </c>
      <c r="J7" s="10">
        <v>82</v>
      </c>
      <c r="K7" s="10">
        <v>75</v>
      </c>
      <c r="L7" s="10">
        <v>105</v>
      </c>
      <c r="M7" s="10"/>
      <c r="N7" s="10">
        <v>104</v>
      </c>
      <c r="O7" s="10">
        <v>70</v>
      </c>
      <c r="P7" s="10">
        <v>40</v>
      </c>
      <c r="Q7" s="10">
        <v>59</v>
      </c>
      <c r="R7" s="10">
        <v>38</v>
      </c>
      <c r="S7" s="10">
        <v>48</v>
      </c>
      <c r="T7" s="10">
        <v>39</v>
      </c>
      <c r="U7" s="10">
        <v>28</v>
      </c>
      <c r="V7" s="10">
        <v>53</v>
      </c>
      <c r="W7" s="10">
        <v>46</v>
      </c>
      <c r="X7" s="10">
        <v>18</v>
      </c>
      <c r="Y7" s="10">
        <v>8</v>
      </c>
      <c r="Z7" s="10"/>
      <c r="AA7" s="10">
        <v>209</v>
      </c>
      <c r="AB7" s="10">
        <v>143</v>
      </c>
      <c r="AC7" s="10">
        <v>74</v>
      </c>
      <c r="AD7" s="10">
        <v>123</v>
      </c>
      <c r="AE7" s="10"/>
      <c r="AF7" s="10">
        <v>92</v>
      </c>
    </row>
    <row r="8" spans="2:32" ht="30" customHeight="1" x14ac:dyDescent="0.2">
      <c r="B8" s="11" t="s">
        <v>20</v>
      </c>
      <c r="C8" s="11">
        <v>558</v>
      </c>
      <c r="D8" s="11">
        <v>302</v>
      </c>
      <c r="E8" s="11">
        <v>249</v>
      </c>
      <c r="F8" s="11"/>
      <c r="G8" s="11">
        <v>111</v>
      </c>
      <c r="H8" s="11">
        <v>112</v>
      </c>
      <c r="I8" s="11">
        <v>96</v>
      </c>
      <c r="J8" s="11">
        <v>81</v>
      </c>
      <c r="K8" s="11">
        <v>68</v>
      </c>
      <c r="L8" s="11">
        <v>90</v>
      </c>
      <c r="M8" s="11"/>
      <c r="N8" s="11">
        <v>118</v>
      </c>
      <c r="O8" s="11">
        <v>67</v>
      </c>
      <c r="P8" s="11">
        <v>35</v>
      </c>
      <c r="Q8" s="11">
        <v>54</v>
      </c>
      <c r="R8" s="11">
        <v>35</v>
      </c>
      <c r="S8" s="11">
        <v>44</v>
      </c>
      <c r="T8" s="11">
        <v>37</v>
      </c>
      <c r="U8" s="11">
        <v>26</v>
      </c>
      <c r="V8" s="11">
        <v>54</v>
      </c>
      <c r="W8" s="11">
        <v>55</v>
      </c>
      <c r="X8" s="11">
        <v>20</v>
      </c>
      <c r="Y8" s="11">
        <v>12</v>
      </c>
      <c r="Z8" s="11"/>
      <c r="AA8" s="11">
        <v>200</v>
      </c>
      <c r="AB8" s="11">
        <v>133</v>
      </c>
      <c r="AC8" s="11">
        <v>94</v>
      </c>
      <c r="AD8" s="11">
        <v>128</v>
      </c>
      <c r="AE8" s="11"/>
      <c r="AF8" s="11">
        <v>94</v>
      </c>
    </row>
    <row r="9" spans="2:32" x14ac:dyDescent="0.2">
      <c r="B9" s="18" t="s">
        <v>424</v>
      </c>
      <c r="C9" s="17">
        <v>0.64452955147847601</v>
      </c>
      <c r="D9" s="17">
        <v>0.61236277783581805</v>
      </c>
      <c r="E9" s="17">
        <v>0.68410735032386405</v>
      </c>
      <c r="F9" s="17"/>
      <c r="G9" s="17">
        <v>0.57880104490877005</v>
      </c>
      <c r="H9" s="17">
        <v>0.63424582309203403</v>
      </c>
      <c r="I9" s="17">
        <v>0.68237296363498401</v>
      </c>
      <c r="J9" s="17">
        <v>0.65664042838907999</v>
      </c>
      <c r="K9" s="17">
        <v>0.67244877575787299</v>
      </c>
      <c r="L9" s="17">
        <v>0.66657987988835798</v>
      </c>
      <c r="M9" s="17"/>
      <c r="N9" s="17">
        <v>0.62526463140931998</v>
      </c>
      <c r="O9" s="17">
        <v>0.56522891170212697</v>
      </c>
      <c r="P9" s="17">
        <v>0.62335573041147196</v>
      </c>
      <c r="Q9" s="17">
        <v>0.60935300696321004</v>
      </c>
      <c r="R9" s="17">
        <v>0.80495161503730095</v>
      </c>
      <c r="S9" s="17">
        <v>0.66484467431286098</v>
      </c>
      <c r="T9" s="17">
        <v>0.75771274649889198</v>
      </c>
      <c r="U9" s="17">
        <v>0.615403556105101</v>
      </c>
      <c r="V9" s="17">
        <v>0.67011830577355402</v>
      </c>
      <c r="W9" s="17">
        <v>0.61708235291471403</v>
      </c>
      <c r="X9" s="17">
        <v>0.62316408867128703</v>
      </c>
      <c r="Y9" s="17">
        <v>0.70563018999719496</v>
      </c>
      <c r="Z9" s="17"/>
      <c r="AA9" s="17">
        <v>0.60803506731363999</v>
      </c>
      <c r="AB9" s="17">
        <v>0.63424076158306397</v>
      </c>
      <c r="AC9" s="17">
        <v>0.69155610156869396</v>
      </c>
      <c r="AD9" s="17">
        <v>0.679451246423043</v>
      </c>
      <c r="AE9" s="17"/>
      <c r="AF9" s="17">
        <v>0.70247310189930601</v>
      </c>
    </row>
    <row r="10" spans="2:32" x14ac:dyDescent="0.2">
      <c r="B10" s="18" t="s">
        <v>425</v>
      </c>
      <c r="C10" s="17">
        <v>0.32139238074029097</v>
      </c>
      <c r="D10" s="17">
        <v>0.34774599983454302</v>
      </c>
      <c r="E10" s="17">
        <v>0.28802306375022901</v>
      </c>
      <c r="F10" s="17"/>
      <c r="G10" s="17">
        <v>0.36690802355012903</v>
      </c>
      <c r="H10" s="17">
        <v>0.319092540295974</v>
      </c>
      <c r="I10" s="17">
        <v>0.29625327237534299</v>
      </c>
      <c r="J10" s="17">
        <v>0.30174087055947801</v>
      </c>
      <c r="K10" s="17">
        <v>0.31572769766651199</v>
      </c>
      <c r="L10" s="17">
        <v>0.316515229663207</v>
      </c>
      <c r="M10" s="17"/>
      <c r="N10" s="17">
        <v>0.33661189731027402</v>
      </c>
      <c r="O10" s="17">
        <v>0.390809566118406</v>
      </c>
      <c r="P10" s="17">
        <v>0.308676730134887</v>
      </c>
      <c r="Q10" s="17">
        <v>0.36958842707571499</v>
      </c>
      <c r="R10" s="17">
        <v>0.195048384962699</v>
      </c>
      <c r="S10" s="17">
        <v>0.33515532568713902</v>
      </c>
      <c r="T10" s="17">
        <v>0.22628676569245701</v>
      </c>
      <c r="U10" s="17">
        <v>0.384596443894899</v>
      </c>
      <c r="V10" s="17">
        <v>0.32988169422644598</v>
      </c>
      <c r="W10" s="17">
        <v>0.30315633728741398</v>
      </c>
      <c r="X10" s="17">
        <v>0.22074863553317201</v>
      </c>
      <c r="Y10" s="17">
        <v>0.29436981000280499</v>
      </c>
      <c r="Z10" s="17"/>
      <c r="AA10" s="17">
        <v>0.36906731927576097</v>
      </c>
      <c r="AB10" s="17">
        <v>0.35063885274036</v>
      </c>
      <c r="AC10" s="17">
        <v>0.2601241102697</v>
      </c>
      <c r="AD10" s="17">
        <v>0.25928023493170199</v>
      </c>
      <c r="AE10" s="17"/>
      <c r="AF10" s="17">
        <v>0.28773353050322498</v>
      </c>
    </row>
    <row r="11" spans="2:32" x14ac:dyDescent="0.2">
      <c r="B11" s="18" t="s">
        <v>426</v>
      </c>
      <c r="C11" s="17">
        <v>3.24515377140124E-2</v>
      </c>
      <c r="D11" s="17">
        <v>3.68889121966278E-2</v>
      </c>
      <c r="E11" s="17">
        <v>2.78695859259071E-2</v>
      </c>
      <c r="F11" s="17"/>
      <c r="G11" s="17">
        <v>5.4290931541100498E-2</v>
      </c>
      <c r="H11" s="17">
        <v>4.6661636611992401E-2</v>
      </c>
      <c r="I11" s="17">
        <v>1.18944919330206E-2</v>
      </c>
      <c r="J11" s="17">
        <v>4.1618701051441997E-2</v>
      </c>
      <c r="K11" s="17">
        <v>1.1823526575614699E-2</v>
      </c>
      <c r="L11" s="17">
        <v>1.6904890448434799E-2</v>
      </c>
      <c r="M11" s="17"/>
      <c r="N11" s="17">
        <v>3.8123471280406697E-2</v>
      </c>
      <c r="O11" s="17">
        <v>4.3961522179467798E-2</v>
      </c>
      <c r="P11" s="17">
        <v>6.7967539453640993E-2</v>
      </c>
      <c r="Q11" s="17">
        <v>2.1058565961075099E-2</v>
      </c>
      <c r="R11" s="17">
        <v>0</v>
      </c>
      <c r="S11" s="17">
        <v>0</v>
      </c>
      <c r="T11" s="17">
        <v>1.6000487808651102E-2</v>
      </c>
      <c r="U11" s="17">
        <v>0</v>
      </c>
      <c r="V11" s="17">
        <v>0</v>
      </c>
      <c r="W11" s="17">
        <v>7.9761309797871896E-2</v>
      </c>
      <c r="X11" s="17">
        <v>0.109633007117341</v>
      </c>
      <c r="Y11" s="17">
        <v>0</v>
      </c>
      <c r="Z11" s="17"/>
      <c r="AA11" s="17">
        <v>2.2897613410598702E-2</v>
      </c>
      <c r="AB11" s="17">
        <v>8.3221354011094005E-3</v>
      </c>
      <c r="AC11" s="17">
        <v>4.8319788161606002E-2</v>
      </c>
      <c r="AD11" s="17">
        <v>6.1268518645254698E-2</v>
      </c>
      <c r="AE11" s="17"/>
      <c r="AF11" s="17">
        <v>9.7933675974690194E-3</v>
      </c>
    </row>
    <row r="12" spans="2:32" x14ac:dyDescent="0.2">
      <c r="B12" s="18" t="s">
        <v>427</v>
      </c>
      <c r="C12" s="17">
        <v>0</v>
      </c>
      <c r="D12" s="17">
        <v>0</v>
      </c>
      <c r="E12" s="17">
        <v>0</v>
      </c>
      <c r="F12" s="17"/>
      <c r="G12" s="17">
        <v>0</v>
      </c>
      <c r="H12" s="17">
        <v>0</v>
      </c>
      <c r="I12" s="17">
        <v>0</v>
      </c>
      <c r="J12" s="17">
        <v>0</v>
      </c>
      <c r="K12" s="17">
        <v>0</v>
      </c>
      <c r="L12" s="17">
        <v>0</v>
      </c>
      <c r="M12" s="17"/>
      <c r="N12" s="17">
        <v>0</v>
      </c>
      <c r="O12" s="17">
        <v>0</v>
      </c>
      <c r="P12" s="17">
        <v>0</v>
      </c>
      <c r="Q12" s="17">
        <v>0</v>
      </c>
      <c r="R12" s="17">
        <v>0</v>
      </c>
      <c r="S12" s="17">
        <v>0</v>
      </c>
      <c r="T12" s="17">
        <v>0</v>
      </c>
      <c r="U12" s="17">
        <v>0</v>
      </c>
      <c r="V12" s="17">
        <v>0</v>
      </c>
      <c r="W12" s="17">
        <v>0</v>
      </c>
      <c r="X12" s="17">
        <v>0</v>
      </c>
      <c r="Y12" s="17">
        <v>0</v>
      </c>
      <c r="Z12" s="17"/>
      <c r="AA12" s="17">
        <v>0</v>
      </c>
      <c r="AB12" s="17">
        <v>0</v>
      </c>
      <c r="AC12" s="17">
        <v>0</v>
      </c>
      <c r="AD12" s="17">
        <v>0</v>
      </c>
      <c r="AE12" s="17"/>
      <c r="AF12" s="17">
        <v>0</v>
      </c>
    </row>
    <row r="13" spans="2:32" x14ac:dyDescent="0.2">
      <c r="B13" s="18" t="s">
        <v>92</v>
      </c>
      <c r="C13" s="19">
        <v>1.62653006722089E-3</v>
      </c>
      <c r="D13" s="19">
        <v>3.0023101330110599E-3</v>
      </c>
      <c r="E13" s="19">
        <v>0</v>
      </c>
      <c r="F13" s="19"/>
      <c r="G13" s="19">
        <v>0</v>
      </c>
      <c r="H13" s="19">
        <v>0</v>
      </c>
      <c r="I13" s="19">
        <v>9.4792720566524696E-3</v>
      </c>
      <c r="J13" s="19">
        <v>0</v>
      </c>
      <c r="K13" s="19">
        <v>0</v>
      </c>
      <c r="L13" s="19">
        <v>0</v>
      </c>
      <c r="M13" s="19"/>
      <c r="N13" s="19">
        <v>0</v>
      </c>
      <c r="O13" s="19">
        <v>0</v>
      </c>
      <c r="P13" s="19">
        <v>0</v>
      </c>
      <c r="Q13" s="19">
        <v>0</v>
      </c>
      <c r="R13" s="19">
        <v>0</v>
      </c>
      <c r="S13" s="19">
        <v>0</v>
      </c>
      <c r="T13" s="19">
        <v>0</v>
      </c>
      <c r="U13" s="19">
        <v>0</v>
      </c>
      <c r="V13" s="19">
        <v>0</v>
      </c>
      <c r="W13" s="19">
        <v>0</v>
      </c>
      <c r="X13" s="19">
        <v>4.6454268678200898E-2</v>
      </c>
      <c r="Y13" s="19">
        <v>0</v>
      </c>
      <c r="Z13" s="19"/>
      <c r="AA13" s="19">
        <v>0</v>
      </c>
      <c r="AB13" s="19">
        <v>6.7982502754672502E-3</v>
      </c>
      <c r="AC13" s="19">
        <v>0</v>
      </c>
      <c r="AD13" s="19">
        <v>0</v>
      </c>
      <c r="AE13" s="19"/>
      <c r="AF13" s="19">
        <v>0</v>
      </c>
    </row>
    <row r="14" spans="2:32" x14ac:dyDescent="0.2">
      <c r="B14" s="16" t="s">
        <v>435</v>
      </c>
    </row>
    <row r="15" spans="2:32" x14ac:dyDescent="0.2">
      <c r="B15" t="s">
        <v>63</v>
      </c>
    </row>
    <row r="16" spans="2:32" x14ac:dyDescent="0.2">
      <c r="B16" t="s">
        <v>64</v>
      </c>
    </row>
    <row r="18" spans="2:2" x14ac:dyDescent="0.2">
      <c r="B18"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B2:AF1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436</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808</v>
      </c>
      <c r="D7" s="10">
        <v>399</v>
      </c>
      <c r="E7" s="10">
        <v>408</v>
      </c>
      <c r="F7" s="10"/>
      <c r="G7" s="10">
        <v>98</v>
      </c>
      <c r="H7" s="10">
        <v>131</v>
      </c>
      <c r="I7" s="10">
        <v>150</v>
      </c>
      <c r="J7" s="10">
        <v>135</v>
      </c>
      <c r="K7" s="10">
        <v>123</v>
      </c>
      <c r="L7" s="10">
        <v>171</v>
      </c>
      <c r="M7" s="10"/>
      <c r="N7" s="10">
        <v>122</v>
      </c>
      <c r="O7" s="10">
        <v>106</v>
      </c>
      <c r="P7" s="10">
        <v>76</v>
      </c>
      <c r="Q7" s="10">
        <v>75</v>
      </c>
      <c r="R7" s="10">
        <v>54</v>
      </c>
      <c r="S7" s="10">
        <v>76</v>
      </c>
      <c r="T7" s="10">
        <v>73</v>
      </c>
      <c r="U7" s="10">
        <v>23</v>
      </c>
      <c r="V7" s="10">
        <v>91</v>
      </c>
      <c r="W7" s="10">
        <v>60</v>
      </c>
      <c r="X7" s="10">
        <v>32</v>
      </c>
      <c r="Y7" s="10">
        <v>20</v>
      </c>
      <c r="Z7" s="10"/>
      <c r="AA7" s="10">
        <v>266</v>
      </c>
      <c r="AB7" s="10">
        <v>234</v>
      </c>
      <c r="AC7" s="10">
        <v>126</v>
      </c>
      <c r="AD7" s="10">
        <v>179</v>
      </c>
      <c r="AE7" s="10"/>
      <c r="AF7" s="10">
        <v>133</v>
      </c>
    </row>
    <row r="8" spans="2:32" ht="30" customHeight="1" x14ac:dyDescent="0.2">
      <c r="B8" s="11" t="s">
        <v>20</v>
      </c>
      <c r="C8" s="11">
        <v>822</v>
      </c>
      <c r="D8" s="11">
        <v>427</v>
      </c>
      <c r="E8" s="11">
        <v>394</v>
      </c>
      <c r="F8" s="11"/>
      <c r="G8" s="11">
        <v>121</v>
      </c>
      <c r="H8" s="11">
        <v>165</v>
      </c>
      <c r="I8" s="11">
        <v>144</v>
      </c>
      <c r="J8" s="11">
        <v>131</v>
      </c>
      <c r="K8" s="11">
        <v>112</v>
      </c>
      <c r="L8" s="11">
        <v>149</v>
      </c>
      <c r="M8" s="11"/>
      <c r="N8" s="11">
        <v>136</v>
      </c>
      <c r="O8" s="11">
        <v>103</v>
      </c>
      <c r="P8" s="11">
        <v>71</v>
      </c>
      <c r="Q8" s="11">
        <v>69</v>
      </c>
      <c r="R8" s="11">
        <v>50</v>
      </c>
      <c r="S8" s="11">
        <v>73</v>
      </c>
      <c r="T8" s="11">
        <v>72</v>
      </c>
      <c r="U8" s="11">
        <v>23</v>
      </c>
      <c r="V8" s="11">
        <v>89</v>
      </c>
      <c r="W8" s="11">
        <v>72</v>
      </c>
      <c r="X8" s="11">
        <v>33</v>
      </c>
      <c r="Y8" s="11">
        <v>32</v>
      </c>
      <c r="Z8" s="11"/>
      <c r="AA8" s="11">
        <v>251</v>
      </c>
      <c r="AB8" s="11">
        <v>220</v>
      </c>
      <c r="AC8" s="11">
        <v>161</v>
      </c>
      <c r="AD8" s="11">
        <v>187</v>
      </c>
      <c r="AE8" s="11"/>
      <c r="AF8" s="11">
        <v>134</v>
      </c>
    </row>
    <row r="9" spans="2:32" x14ac:dyDescent="0.2">
      <c r="B9" s="18" t="s">
        <v>424</v>
      </c>
      <c r="C9" s="17">
        <v>0.52052466894972205</v>
      </c>
      <c r="D9" s="17">
        <v>0.50184349972363596</v>
      </c>
      <c r="E9" s="17">
        <v>0.54231543930073101</v>
      </c>
      <c r="F9" s="17"/>
      <c r="G9" s="17">
        <v>0.52719471899586701</v>
      </c>
      <c r="H9" s="17">
        <v>0.56640574814733402</v>
      </c>
      <c r="I9" s="17">
        <v>0.58874813141550097</v>
      </c>
      <c r="J9" s="17">
        <v>0.51795632707946804</v>
      </c>
      <c r="K9" s="17">
        <v>0.375568611670827</v>
      </c>
      <c r="L9" s="17">
        <v>0.50906536144131698</v>
      </c>
      <c r="M9" s="17"/>
      <c r="N9" s="17">
        <v>0.59333225803675904</v>
      </c>
      <c r="O9" s="17">
        <v>0.48703446638790998</v>
      </c>
      <c r="P9" s="17">
        <v>0.53989604705170502</v>
      </c>
      <c r="Q9" s="17">
        <v>0.43592065338555303</v>
      </c>
      <c r="R9" s="17">
        <v>0.42154291590125098</v>
      </c>
      <c r="S9" s="17">
        <v>0.49711504635315801</v>
      </c>
      <c r="T9" s="17">
        <v>0.47480862506087002</v>
      </c>
      <c r="U9" s="17">
        <v>0.592900351392048</v>
      </c>
      <c r="V9" s="17">
        <v>0.61265970241231305</v>
      </c>
      <c r="W9" s="17">
        <v>0.50302483541381204</v>
      </c>
      <c r="X9" s="17">
        <v>0.57234762688718799</v>
      </c>
      <c r="Y9" s="17">
        <v>0.44908156419408302</v>
      </c>
      <c r="Z9" s="17"/>
      <c r="AA9" s="17">
        <v>0.52071984907208002</v>
      </c>
      <c r="AB9" s="17">
        <v>0.48568196238003097</v>
      </c>
      <c r="AC9" s="17">
        <v>0.51413948807187704</v>
      </c>
      <c r="AD9" s="17">
        <v>0.56947855072618203</v>
      </c>
      <c r="AE9" s="17"/>
      <c r="AF9" s="17">
        <v>0.559280804149619</v>
      </c>
    </row>
    <row r="10" spans="2:32" x14ac:dyDescent="0.2">
      <c r="B10" s="18" t="s">
        <v>425</v>
      </c>
      <c r="C10" s="17">
        <v>0.449714263735641</v>
      </c>
      <c r="D10" s="17">
        <v>0.46570621009769603</v>
      </c>
      <c r="E10" s="17">
        <v>0.43378186332193702</v>
      </c>
      <c r="F10" s="17"/>
      <c r="G10" s="17">
        <v>0.39251689197569001</v>
      </c>
      <c r="H10" s="17">
        <v>0.43359425185266598</v>
      </c>
      <c r="I10" s="17">
        <v>0.39260570274849999</v>
      </c>
      <c r="J10" s="17">
        <v>0.45397048806777901</v>
      </c>
      <c r="K10" s="17">
        <v>0.58513149862190805</v>
      </c>
      <c r="L10" s="17">
        <v>0.46406979276848698</v>
      </c>
      <c r="M10" s="17"/>
      <c r="N10" s="17">
        <v>0.35955152751869002</v>
      </c>
      <c r="O10" s="17">
        <v>0.48194115726283798</v>
      </c>
      <c r="P10" s="17">
        <v>0.43496893176307799</v>
      </c>
      <c r="Q10" s="17">
        <v>0.54783081741658401</v>
      </c>
      <c r="R10" s="17">
        <v>0.57845708409874896</v>
      </c>
      <c r="S10" s="17">
        <v>0.48597831865849</v>
      </c>
      <c r="T10" s="17">
        <v>0.47490357739679101</v>
      </c>
      <c r="U10" s="17">
        <v>0.407099648607952</v>
      </c>
      <c r="V10" s="17">
        <v>0.36914709761145698</v>
      </c>
      <c r="W10" s="17">
        <v>0.45563690875964502</v>
      </c>
      <c r="X10" s="17">
        <v>0.39876345606997299</v>
      </c>
      <c r="Y10" s="17">
        <v>0.50234373122029197</v>
      </c>
      <c r="Z10" s="17"/>
      <c r="AA10" s="17">
        <v>0.441604950633737</v>
      </c>
      <c r="AB10" s="17">
        <v>0.48426445377913402</v>
      </c>
      <c r="AC10" s="17">
        <v>0.46033732946537298</v>
      </c>
      <c r="AD10" s="17">
        <v>0.407669107589336</v>
      </c>
      <c r="AE10" s="17"/>
      <c r="AF10" s="17">
        <v>0.40482980555194198</v>
      </c>
    </row>
    <row r="11" spans="2:32" x14ac:dyDescent="0.2">
      <c r="B11" s="18" t="s">
        <v>426</v>
      </c>
      <c r="C11" s="17">
        <v>2.5621557605641099E-2</v>
      </c>
      <c r="D11" s="17">
        <v>2.7282504931631101E-2</v>
      </c>
      <c r="E11" s="17">
        <v>2.3902697377331899E-2</v>
      </c>
      <c r="F11" s="17"/>
      <c r="G11" s="17">
        <v>6.0212477026490602E-2</v>
      </c>
      <c r="H11" s="17">
        <v>0</v>
      </c>
      <c r="I11" s="17">
        <v>1.8646165835998801E-2</v>
      </c>
      <c r="J11" s="17">
        <v>2.8073184852752699E-2</v>
      </c>
      <c r="K11" s="17">
        <v>3.05672730374104E-2</v>
      </c>
      <c r="L11" s="17">
        <v>2.68648457901964E-2</v>
      </c>
      <c r="M11" s="17"/>
      <c r="N11" s="17">
        <v>4.7116214444551302E-2</v>
      </c>
      <c r="O11" s="17">
        <v>1.9334823710669899E-2</v>
      </c>
      <c r="P11" s="17">
        <v>1.1466842390852E-2</v>
      </c>
      <c r="Q11" s="17">
        <v>1.62485291978627E-2</v>
      </c>
      <c r="R11" s="17">
        <v>0</v>
      </c>
      <c r="S11" s="17">
        <v>0</v>
      </c>
      <c r="T11" s="17">
        <v>5.0287797542338801E-2</v>
      </c>
      <c r="U11" s="17">
        <v>0</v>
      </c>
      <c r="V11" s="17">
        <v>1.8193199976229701E-2</v>
      </c>
      <c r="W11" s="17">
        <v>4.1338255826543199E-2</v>
      </c>
      <c r="X11" s="17">
        <v>2.8888917042838701E-2</v>
      </c>
      <c r="Y11" s="17">
        <v>4.8574704585625399E-2</v>
      </c>
      <c r="Z11" s="17"/>
      <c r="AA11" s="17">
        <v>3.7675200294183003E-2</v>
      </c>
      <c r="AB11" s="17">
        <v>2.4474863081754498E-2</v>
      </c>
      <c r="AC11" s="17">
        <v>2.55231824627506E-2</v>
      </c>
      <c r="AD11" s="17">
        <v>1.1245894412869901E-2</v>
      </c>
      <c r="AE11" s="17"/>
      <c r="AF11" s="17">
        <v>2.6963454610588401E-2</v>
      </c>
    </row>
    <row r="12" spans="2:32" x14ac:dyDescent="0.2">
      <c r="B12" s="18" t="s">
        <v>427</v>
      </c>
      <c r="C12" s="17">
        <v>0</v>
      </c>
      <c r="D12" s="17">
        <v>0</v>
      </c>
      <c r="E12" s="17">
        <v>0</v>
      </c>
      <c r="F12" s="17"/>
      <c r="G12" s="17">
        <v>0</v>
      </c>
      <c r="H12" s="17">
        <v>0</v>
      </c>
      <c r="I12" s="17">
        <v>0</v>
      </c>
      <c r="J12" s="17">
        <v>0</v>
      </c>
      <c r="K12" s="17">
        <v>0</v>
      </c>
      <c r="L12" s="17">
        <v>0</v>
      </c>
      <c r="M12" s="17"/>
      <c r="N12" s="17">
        <v>0</v>
      </c>
      <c r="O12" s="17">
        <v>0</v>
      </c>
      <c r="P12" s="17">
        <v>0</v>
      </c>
      <c r="Q12" s="17">
        <v>0</v>
      </c>
      <c r="R12" s="17">
        <v>0</v>
      </c>
      <c r="S12" s="17">
        <v>0</v>
      </c>
      <c r="T12" s="17">
        <v>0</v>
      </c>
      <c r="U12" s="17">
        <v>0</v>
      </c>
      <c r="V12" s="17">
        <v>0</v>
      </c>
      <c r="W12" s="17">
        <v>0</v>
      </c>
      <c r="X12" s="17">
        <v>0</v>
      </c>
      <c r="Y12" s="17">
        <v>0</v>
      </c>
      <c r="Z12" s="17"/>
      <c r="AA12" s="17">
        <v>0</v>
      </c>
      <c r="AB12" s="17">
        <v>0</v>
      </c>
      <c r="AC12" s="17">
        <v>0</v>
      </c>
      <c r="AD12" s="17">
        <v>0</v>
      </c>
      <c r="AE12" s="17"/>
      <c r="AF12" s="17">
        <v>0</v>
      </c>
    </row>
    <row r="13" spans="2:32" x14ac:dyDescent="0.2">
      <c r="B13" s="18" t="s">
        <v>92</v>
      </c>
      <c r="C13" s="19">
        <v>4.1395097089954999E-3</v>
      </c>
      <c r="D13" s="19">
        <v>5.16778524703735E-3</v>
      </c>
      <c r="E13" s="19">
        <v>0</v>
      </c>
      <c r="F13" s="19"/>
      <c r="G13" s="19">
        <v>2.0075912001952499E-2</v>
      </c>
      <c r="H13" s="19">
        <v>0</v>
      </c>
      <c r="I13" s="19">
        <v>0</v>
      </c>
      <c r="J13" s="19">
        <v>0</v>
      </c>
      <c r="K13" s="19">
        <v>8.7326166698538793E-3</v>
      </c>
      <c r="L13" s="19">
        <v>0</v>
      </c>
      <c r="M13" s="19"/>
      <c r="N13" s="19">
        <v>0</v>
      </c>
      <c r="O13" s="19">
        <v>1.16895526385819E-2</v>
      </c>
      <c r="P13" s="19">
        <v>1.3668178794365E-2</v>
      </c>
      <c r="Q13" s="19">
        <v>0</v>
      </c>
      <c r="R13" s="19">
        <v>0</v>
      </c>
      <c r="S13" s="19">
        <v>1.6906634988352601E-2</v>
      </c>
      <c r="T13" s="19">
        <v>0</v>
      </c>
      <c r="U13" s="19">
        <v>0</v>
      </c>
      <c r="V13" s="19">
        <v>0</v>
      </c>
      <c r="W13" s="19">
        <v>0</v>
      </c>
      <c r="X13" s="19">
        <v>0</v>
      </c>
      <c r="Y13" s="19">
        <v>0</v>
      </c>
      <c r="Z13" s="19"/>
      <c r="AA13" s="19">
        <v>0</v>
      </c>
      <c r="AB13" s="19">
        <v>5.5787207590814103E-3</v>
      </c>
      <c r="AC13" s="19">
        <v>0</v>
      </c>
      <c r="AD13" s="19">
        <v>1.16064472716121E-2</v>
      </c>
      <c r="AE13" s="19"/>
      <c r="AF13" s="19">
        <v>8.9259356878506509E-3</v>
      </c>
    </row>
    <row r="14" spans="2:32" x14ac:dyDescent="0.2">
      <c r="B14" s="16" t="s">
        <v>437</v>
      </c>
    </row>
    <row r="15" spans="2:32" x14ac:dyDescent="0.2">
      <c r="B15" t="s">
        <v>63</v>
      </c>
    </row>
    <row r="16" spans="2:32" x14ac:dyDescent="0.2">
      <c r="B16" t="s">
        <v>64</v>
      </c>
    </row>
    <row r="18" spans="2:2" x14ac:dyDescent="0.2">
      <c r="B18"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B2:AF1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438</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289</v>
      </c>
      <c r="D7" s="10">
        <v>151</v>
      </c>
      <c r="E7" s="10">
        <v>137</v>
      </c>
      <c r="F7" s="10"/>
      <c r="G7" s="10">
        <v>40</v>
      </c>
      <c r="H7" s="10">
        <v>49</v>
      </c>
      <c r="I7" s="10">
        <v>70</v>
      </c>
      <c r="J7" s="10">
        <v>47</v>
      </c>
      <c r="K7" s="10">
        <v>37</v>
      </c>
      <c r="L7" s="10">
        <v>46</v>
      </c>
      <c r="M7" s="10"/>
      <c r="N7" s="10">
        <v>48</v>
      </c>
      <c r="O7" s="10">
        <v>30</v>
      </c>
      <c r="P7" s="10">
        <v>23</v>
      </c>
      <c r="Q7" s="10">
        <v>22</v>
      </c>
      <c r="R7" s="10">
        <v>20</v>
      </c>
      <c r="S7" s="10">
        <v>39</v>
      </c>
      <c r="T7" s="10">
        <v>30</v>
      </c>
      <c r="U7" s="10">
        <v>5</v>
      </c>
      <c r="V7" s="10">
        <v>38</v>
      </c>
      <c r="W7" s="10">
        <v>18</v>
      </c>
      <c r="X7" s="10">
        <v>11</v>
      </c>
      <c r="Y7" s="10">
        <v>5</v>
      </c>
      <c r="Z7" s="10"/>
      <c r="AA7" s="10">
        <v>86</v>
      </c>
      <c r="AB7" s="10">
        <v>64</v>
      </c>
      <c r="AC7" s="10">
        <v>51</v>
      </c>
      <c r="AD7" s="10">
        <v>88</v>
      </c>
      <c r="AE7" s="10"/>
      <c r="AF7" s="10">
        <v>53</v>
      </c>
    </row>
    <row r="8" spans="2:32" ht="30" customHeight="1" x14ac:dyDescent="0.2">
      <c r="B8" s="11" t="s">
        <v>20</v>
      </c>
      <c r="C8" s="11">
        <v>302</v>
      </c>
      <c r="D8" s="11">
        <v>169</v>
      </c>
      <c r="E8" s="11">
        <v>131</v>
      </c>
      <c r="F8" s="11"/>
      <c r="G8" s="11">
        <v>55</v>
      </c>
      <c r="H8" s="11">
        <v>58</v>
      </c>
      <c r="I8" s="11">
        <v>67</v>
      </c>
      <c r="J8" s="11">
        <v>46</v>
      </c>
      <c r="K8" s="11">
        <v>34</v>
      </c>
      <c r="L8" s="11">
        <v>41</v>
      </c>
      <c r="M8" s="11"/>
      <c r="N8" s="11">
        <v>57</v>
      </c>
      <c r="O8" s="11">
        <v>29</v>
      </c>
      <c r="P8" s="11">
        <v>23</v>
      </c>
      <c r="Q8" s="11">
        <v>20</v>
      </c>
      <c r="R8" s="11">
        <v>19</v>
      </c>
      <c r="S8" s="11">
        <v>38</v>
      </c>
      <c r="T8" s="11">
        <v>32</v>
      </c>
      <c r="U8" s="11">
        <v>4</v>
      </c>
      <c r="V8" s="11">
        <v>38</v>
      </c>
      <c r="W8" s="11">
        <v>20</v>
      </c>
      <c r="X8" s="11">
        <v>12</v>
      </c>
      <c r="Y8" s="11">
        <v>8</v>
      </c>
      <c r="Z8" s="11"/>
      <c r="AA8" s="11">
        <v>83</v>
      </c>
      <c r="AB8" s="11">
        <v>58</v>
      </c>
      <c r="AC8" s="11">
        <v>67</v>
      </c>
      <c r="AD8" s="11">
        <v>93</v>
      </c>
      <c r="AE8" s="11"/>
      <c r="AF8" s="11">
        <v>53</v>
      </c>
    </row>
    <row r="9" spans="2:32" x14ac:dyDescent="0.2">
      <c r="B9" s="18" t="s">
        <v>424</v>
      </c>
      <c r="C9" s="17">
        <v>0.52264534148688901</v>
      </c>
      <c r="D9" s="17">
        <v>0.50703320781959305</v>
      </c>
      <c r="E9" s="17">
        <v>0.53898426244961695</v>
      </c>
      <c r="F9" s="17"/>
      <c r="G9" s="17">
        <v>0.50490118679748597</v>
      </c>
      <c r="H9" s="17">
        <v>0.43017178728175798</v>
      </c>
      <c r="I9" s="17">
        <v>0.46221803264045802</v>
      </c>
      <c r="J9" s="17">
        <v>0.68314239425158596</v>
      </c>
      <c r="K9" s="17">
        <v>0.606447773397366</v>
      </c>
      <c r="L9" s="17">
        <v>0.52566705680845205</v>
      </c>
      <c r="M9" s="17"/>
      <c r="N9" s="17">
        <v>0.60398225203009503</v>
      </c>
      <c r="O9" s="17">
        <v>0.64278709847774496</v>
      </c>
      <c r="P9" s="17">
        <v>0.536470737686085</v>
      </c>
      <c r="Q9" s="17">
        <v>0.46862086297361999</v>
      </c>
      <c r="R9" s="17">
        <v>0.54305772814250997</v>
      </c>
      <c r="S9" s="17">
        <v>0.40798474098592302</v>
      </c>
      <c r="T9" s="17">
        <v>0.37425553826157298</v>
      </c>
      <c r="U9" s="17">
        <v>0.40169419228136899</v>
      </c>
      <c r="V9" s="17">
        <v>0.50747406653460503</v>
      </c>
      <c r="W9" s="17">
        <v>0.56542079408352497</v>
      </c>
      <c r="X9" s="17">
        <v>0.56503863322608205</v>
      </c>
      <c r="Y9" s="17">
        <v>0.66003685839695103</v>
      </c>
      <c r="Z9" s="17"/>
      <c r="AA9" s="17">
        <v>0.45930549187690101</v>
      </c>
      <c r="AB9" s="17">
        <v>0.55111061178952903</v>
      </c>
      <c r="AC9" s="17">
        <v>0.55310729796922797</v>
      </c>
      <c r="AD9" s="17">
        <v>0.53980045322202197</v>
      </c>
      <c r="AE9" s="17"/>
      <c r="AF9" s="17">
        <v>0.62612642656039097</v>
      </c>
    </row>
    <row r="10" spans="2:32" x14ac:dyDescent="0.2">
      <c r="B10" s="18" t="s">
        <v>425</v>
      </c>
      <c r="C10" s="17">
        <v>0.39337708559560802</v>
      </c>
      <c r="D10" s="17">
        <v>0.37948001203465698</v>
      </c>
      <c r="E10" s="17">
        <v>0.41446680840082001</v>
      </c>
      <c r="F10" s="17"/>
      <c r="G10" s="17">
        <v>0.32726176341566798</v>
      </c>
      <c r="H10" s="17">
        <v>0.477514241801336</v>
      </c>
      <c r="I10" s="17">
        <v>0.46921073344699699</v>
      </c>
      <c r="J10" s="17">
        <v>0.234163139656382</v>
      </c>
      <c r="K10" s="17">
        <v>0.393552226602634</v>
      </c>
      <c r="L10" s="17">
        <v>0.41905126357038902</v>
      </c>
      <c r="M10" s="17"/>
      <c r="N10" s="17">
        <v>0.31708046394746803</v>
      </c>
      <c r="O10" s="17">
        <v>0.32690441964396999</v>
      </c>
      <c r="P10" s="17">
        <v>0.30676667147242997</v>
      </c>
      <c r="Q10" s="17">
        <v>0.46488313054888902</v>
      </c>
      <c r="R10" s="17">
        <v>0.38724362706724103</v>
      </c>
      <c r="S10" s="17">
        <v>0.52746939361596601</v>
      </c>
      <c r="T10" s="17">
        <v>0.45584277570679699</v>
      </c>
      <c r="U10" s="17">
        <v>0.59830580771863096</v>
      </c>
      <c r="V10" s="17">
        <v>0.42656973688913602</v>
      </c>
      <c r="W10" s="17">
        <v>0.38471403416292199</v>
      </c>
      <c r="X10" s="17">
        <v>0.247805617759562</v>
      </c>
      <c r="Y10" s="17">
        <v>0.33996314160304902</v>
      </c>
      <c r="Z10" s="17"/>
      <c r="AA10" s="17">
        <v>0.44324219234436601</v>
      </c>
      <c r="AB10" s="17">
        <v>0.34947025237819701</v>
      </c>
      <c r="AC10" s="17">
        <v>0.37789576480645498</v>
      </c>
      <c r="AD10" s="17">
        <v>0.38703099196213497</v>
      </c>
      <c r="AE10" s="17"/>
      <c r="AF10" s="17">
        <v>0.310620673423326</v>
      </c>
    </row>
    <row r="11" spans="2:32" x14ac:dyDescent="0.2">
      <c r="B11" s="18" t="s">
        <v>426</v>
      </c>
      <c r="C11" s="17">
        <v>7.2945409175978401E-2</v>
      </c>
      <c r="D11" s="17">
        <v>0.10604556747581401</v>
      </c>
      <c r="E11" s="17">
        <v>3.0792110544228701E-2</v>
      </c>
      <c r="F11" s="17"/>
      <c r="G11" s="17">
        <v>0.14495529776887101</v>
      </c>
      <c r="H11" s="17">
        <v>9.2313970916905699E-2</v>
      </c>
      <c r="I11" s="17">
        <v>5.0911656166182803E-2</v>
      </c>
      <c r="J11" s="17">
        <v>6.3578706616559205E-2</v>
      </c>
      <c r="K11" s="17">
        <v>0</v>
      </c>
      <c r="L11" s="17">
        <v>5.5281679621159298E-2</v>
      </c>
      <c r="M11" s="17"/>
      <c r="N11" s="17">
        <v>5.8173795553408299E-2</v>
      </c>
      <c r="O11" s="17">
        <v>0</v>
      </c>
      <c r="P11" s="17">
        <v>0.156762590841485</v>
      </c>
      <c r="Q11" s="17">
        <v>6.6496006477491598E-2</v>
      </c>
      <c r="R11" s="17">
        <v>6.9698644790249606E-2</v>
      </c>
      <c r="S11" s="17">
        <v>6.4545865398110594E-2</v>
      </c>
      <c r="T11" s="17">
        <v>0.13069599601236701</v>
      </c>
      <c r="U11" s="17">
        <v>0</v>
      </c>
      <c r="V11" s="17">
        <v>6.5956196576258896E-2</v>
      </c>
      <c r="W11" s="17">
        <v>4.9865171753552803E-2</v>
      </c>
      <c r="X11" s="17">
        <v>0.187155749014355</v>
      </c>
      <c r="Y11" s="17">
        <v>0</v>
      </c>
      <c r="Z11" s="17"/>
      <c r="AA11" s="17">
        <v>8.6816744386279093E-2</v>
      </c>
      <c r="AB11" s="17">
        <v>7.7553108636979701E-2</v>
      </c>
      <c r="AC11" s="17">
        <v>6.8996937224316907E-2</v>
      </c>
      <c r="AD11" s="17">
        <v>6.0496697388410597E-2</v>
      </c>
      <c r="AE11" s="17"/>
      <c r="AF11" s="17">
        <v>6.3252900016283503E-2</v>
      </c>
    </row>
    <row r="12" spans="2:32" x14ac:dyDescent="0.2">
      <c r="B12" s="18" t="s">
        <v>427</v>
      </c>
      <c r="C12" s="17">
        <v>8.08686194358188E-3</v>
      </c>
      <c r="D12" s="17">
        <v>7.4412126699358403E-3</v>
      </c>
      <c r="E12" s="17">
        <v>8.9851715641807803E-3</v>
      </c>
      <c r="F12" s="17"/>
      <c r="G12" s="17">
        <v>2.2881752017974901E-2</v>
      </c>
      <c r="H12" s="17">
        <v>0</v>
      </c>
      <c r="I12" s="17">
        <v>1.7659577746362301E-2</v>
      </c>
      <c r="J12" s="17">
        <v>0</v>
      </c>
      <c r="K12" s="17">
        <v>0</v>
      </c>
      <c r="L12" s="17">
        <v>0</v>
      </c>
      <c r="M12" s="17"/>
      <c r="N12" s="17">
        <v>2.0763488469029201E-2</v>
      </c>
      <c r="O12" s="17">
        <v>0</v>
      </c>
      <c r="P12" s="17">
        <v>0</v>
      </c>
      <c r="Q12" s="17">
        <v>0</v>
      </c>
      <c r="R12" s="17">
        <v>0</v>
      </c>
      <c r="S12" s="17">
        <v>0</v>
      </c>
      <c r="T12" s="17">
        <v>3.9205690019262697E-2</v>
      </c>
      <c r="U12" s="17">
        <v>0</v>
      </c>
      <c r="V12" s="17">
        <v>0</v>
      </c>
      <c r="W12" s="17">
        <v>0</v>
      </c>
      <c r="X12" s="17">
        <v>0</v>
      </c>
      <c r="Y12" s="17">
        <v>0</v>
      </c>
      <c r="Z12" s="17"/>
      <c r="AA12" s="17">
        <v>0</v>
      </c>
      <c r="AB12" s="17">
        <v>2.1866027195294901E-2</v>
      </c>
      <c r="AC12" s="17">
        <v>0</v>
      </c>
      <c r="AD12" s="17">
        <v>1.26718574274329E-2</v>
      </c>
      <c r="AE12" s="17"/>
      <c r="AF12" s="17">
        <v>0</v>
      </c>
    </row>
    <row r="13" spans="2:32" x14ac:dyDescent="0.2">
      <c r="B13" s="18" t="s">
        <v>92</v>
      </c>
      <c r="C13" s="19">
        <v>2.94530179794296E-3</v>
      </c>
      <c r="D13" s="19">
        <v>0</v>
      </c>
      <c r="E13" s="19">
        <v>6.77164704115364E-3</v>
      </c>
      <c r="F13" s="19"/>
      <c r="G13" s="19">
        <v>0</v>
      </c>
      <c r="H13" s="19">
        <v>0</v>
      </c>
      <c r="I13" s="19">
        <v>0</v>
      </c>
      <c r="J13" s="19">
        <v>1.91157594754735E-2</v>
      </c>
      <c r="K13" s="19">
        <v>0</v>
      </c>
      <c r="L13" s="19">
        <v>0</v>
      </c>
      <c r="M13" s="19"/>
      <c r="N13" s="19">
        <v>0</v>
      </c>
      <c r="O13" s="19">
        <v>3.0308481878284999E-2</v>
      </c>
      <c r="P13" s="19">
        <v>0</v>
      </c>
      <c r="Q13" s="19">
        <v>0</v>
      </c>
      <c r="R13" s="19">
        <v>0</v>
      </c>
      <c r="S13" s="19">
        <v>0</v>
      </c>
      <c r="T13" s="19">
        <v>0</v>
      </c>
      <c r="U13" s="19">
        <v>0</v>
      </c>
      <c r="V13" s="19">
        <v>0</v>
      </c>
      <c r="W13" s="19">
        <v>0</v>
      </c>
      <c r="X13" s="19">
        <v>0</v>
      </c>
      <c r="Y13" s="19">
        <v>0</v>
      </c>
      <c r="Z13" s="19"/>
      <c r="AA13" s="19">
        <v>1.06355713924538E-2</v>
      </c>
      <c r="AB13" s="19">
        <v>0</v>
      </c>
      <c r="AC13" s="19">
        <v>0</v>
      </c>
      <c r="AD13" s="19">
        <v>0</v>
      </c>
      <c r="AE13" s="19"/>
      <c r="AF13" s="19">
        <v>0</v>
      </c>
    </row>
    <row r="14" spans="2:32" x14ac:dyDescent="0.2">
      <c r="B14" s="16" t="s">
        <v>439</v>
      </c>
    </row>
    <row r="15" spans="2:32" x14ac:dyDescent="0.2">
      <c r="B15" t="s">
        <v>63</v>
      </c>
    </row>
    <row r="16" spans="2:32" x14ac:dyDescent="0.2">
      <c r="B16" t="s">
        <v>64</v>
      </c>
    </row>
    <row r="18" spans="2:2" x14ac:dyDescent="0.2">
      <c r="B18"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B2:AF1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440</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309</v>
      </c>
      <c r="D7" s="10">
        <v>149</v>
      </c>
      <c r="E7" s="10">
        <v>157</v>
      </c>
      <c r="F7" s="10"/>
      <c r="G7" s="10">
        <v>58</v>
      </c>
      <c r="H7" s="10">
        <v>57</v>
      </c>
      <c r="I7" s="10">
        <v>79</v>
      </c>
      <c r="J7" s="10">
        <v>56</v>
      </c>
      <c r="K7" s="10">
        <v>26</v>
      </c>
      <c r="L7" s="10">
        <v>33</v>
      </c>
      <c r="M7" s="10"/>
      <c r="N7" s="10">
        <v>53</v>
      </c>
      <c r="O7" s="10">
        <v>37</v>
      </c>
      <c r="P7" s="10">
        <v>24</v>
      </c>
      <c r="Q7" s="10">
        <v>29</v>
      </c>
      <c r="R7" s="10">
        <v>21</v>
      </c>
      <c r="S7" s="10">
        <v>39</v>
      </c>
      <c r="T7" s="10">
        <v>24</v>
      </c>
      <c r="U7" s="10">
        <v>10</v>
      </c>
      <c r="V7" s="10">
        <v>34</v>
      </c>
      <c r="W7" s="10">
        <v>18</v>
      </c>
      <c r="X7" s="10">
        <v>15</v>
      </c>
      <c r="Y7" s="10">
        <v>5</v>
      </c>
      <c r="Z7" s="10"/>
      <c r="AA7" s="10">
        <v>111</v>
      </c>
      <c r="AB7" s="10">
        <v>74</v>
      </c>
      <c r="AC7" s="10">
        <v>45</v>
      </c>
      <c r="AD7" s="10">
        <v>78</v>
      </c>
      <c r="AE7" s="10"/>
      <c r="AF7" s="10">
        <v>60</v>
      </c>
    </row>
    <row r="8" spans="2:32" ht="30" customHeight="1" x14ac:dyDescent="0.2">
      <c r="B8" s="11" t="s">
        <v>20</v>
      </c>
      <c r="C8" s="11">
        <v>317</v>
      </c>
      <c r="D8" s="11">
        <v>162</v>
      </c>
      <c r="E8" s="11">
        <v>152</v>
      </c>
      <c r="F8" s="11"/>
      <c r="G8" s="11">
        <v>69</v>
      </c>
      <c r="H8" s="11">
        <v>67</v>
      </c>
      <c r="I8" s="11">
        <v>75</v>
      </c>
      <c r="J8" s="11">
        <v>53</v>
      </c>
      <c r="K8" s="11">
        <v>23</v>
      </c>
      <c r="L8" s="11">
        <v>28</v>
      </c>
      <c r="M8" s="11"/>
      <c r="N8" s="11">
        <v>64</v>
      </c>
      <c r="O8" s="11">
        <v>36</v>
      </c>
      <c r="P8" s="11">
        <v>21</v>
      </c>
      <c r="Q8" s="11">
        <v>27</v>
      </c>
      <c r="R8" s="11">
        <v>19</v>
      </c>
      <c r="S8" s="11">
        <v>36</v>
      </c>
      <c r="T8" s="11">
        <v>22</v>
      </c>
      <c r="U8" s="11">
        <v>9</v>
      </c>
      <c r="V8" s="11">
        <v>34</v>
      </c>
      <c r="W8" s="11">
        <v>23</v>
      </c>
      <c r="X8" s="11">
        <v>17</v>
      </c>
      <c r="Y8" s="11">
        <v>6</v>
      </c>
      <c r="Z8" s="11"/>
      <c r="AA8" s="11">
        <v>107</v>
      </c>
      <c r="AB8" s="11">
        <v>70</v>
      </c>
      <c r="AC8" s="11">
        <v>58</v>
      </c>
      <c r="AD8" s="11">
        <v>81</v>
      </c>
      <c r="AE8" s="11"/>
      <c r="AF8" s="11">
        <v>59</v>
      </c>
    </row>
    <row r="9" spans="2:32" x14ac:dyDescent="0.2">
      <c r="B9" s="18" t="s">
        <v>424</v>
      </c>
      <c r="C9" s="17">
        <v>0.55266682630975605</v>
      </c>
      <c r="D9" s="17">
        <v>0.57353563098592997</v>
      </c>
      <c r="E9" s="17">
        <v>0.53366943378203902</v>
      </c>
      <c r="F9" s="17"/>
      <c r="G9" s="17">
        <v>0.60599465805715802</v>
      </c>
      <c r="H9" s="17">
        <v>0.50687990675513495</v>
      </c>
      <c r="I9" s="17">
        <v>0.62552869147690104</v>
      </c>
      <c r="J9" s="17">
        <v>0.56191979853488805</v>
      </c>
      <c r="K9" s="17">
        <v>0.42816523013090102</v>
      </c>
      <c r="L9" s="17">
        <v>0.42212312468456797</v>
      </c>
      <c r="M9" s="17"/>
      <c r="N9" s="17">
        <v>0.65017511381598903</v>
      </c>
      <c r="O9" s="17">
        <v>0.41840087944896598</v>
      </c>
      <c r="P9" s="17">
        <v>0.43201280301912998</v>
      </c>
      <c r="Q9" s="17">
        <v>0.605032684719918</v>
      </c>
      <c r="R9" s="17">
        <v>0.48114609625791899</v>
      </c>
      <c r="S9" s="17">
        <v>0.62503502894472895</v>
      </c>
      <c r="T9" s="17">
        <v>0.57681312975125798</v>
      </c>
      <c r="U9" s="17">
        <v>0.37575527926927699</v>
      </c>
      <c r="V9" s="17">
        <v>0.57889303617321397</v>
      </c>
      <c r="W9" s="17">
        <v>0.71600253368061695</v>
      </c>
      <c r="X9" s="17">
        <v>0.46184585707839498</v>
      </c>
      <c r="Y9" s="17">
        <v>0</v>
      </c>
      <c r="Z9" s="17"/>
      <c r="AA9" s="17">
        <v>0.58037348587813897</v>
      </c>
      <c r="AB9" s="17">
        <v>0.41960187019627598</v>
      </c>
      <c r="AC9" s="17">
        <v>0.64533255115379196</v>
      </c>
      <c r="AD9" s="17">
        <v>0.56034763050220404</v>
      </c>
      <c r="AE9" s="17"/>
      <c r="AF9" s="17">
        <v>0.672579819334578</v>
      </c>
    </row>
    <row r="10" spans="2:32" x14ac:dyDescent="0.2">
      <c r="B10" s="18" t="s">
        <v>425</v>
      </c>
      <c r="C10" s="17">
        <v>0.35743057875620199</v>
      </c>
      <c r="D10" s="17">
        <v>0.33824167469597499</v>
      </c>
      <c r="E10" s="17">
        <v>0.37811623645859699</v>
      </c>
      <c r="F10" s="17"/>
      <c r="G10" s="17">
        <v>0.310024973728664</v>
      </c>
      <c r="H10" s="17">
        <v>0.41485294686010099</v>
      </c>
      <c r="I10" s="17">
        <v>0.26180848655803102</v>
      </c>
      <c r="J10" s="17">
        <v>0.33853512928926899</v>
      </c>
      <c r="K10" s="17">
        <v>0.57183476986909898</v>
      </c>
      <c r="L10" s="17">
        <v>0.44981005419340803</v>
      </c>
      <c r="M10" s="17"/>
      <c r="N10" s="17">
        <v>0.30829525901014898</v>
      </c>
      <c r="O10" s="17">
        <v>0.44665000508387298</v>
      </c>
      <c r="P10" s="17">
        <v>0.49130361256263999</v>
      </c>
      <c r="Q10" s="17">
        <v>0.269737296177126</v>
      </c>
      <c r="R10" s="17">
        <v>0.51885390374208096</v>
      </c>
      <c r="S10" s="17">
        <v>0.30797231743401499</v>
      </c>
      <c r="T10" s="17">
        <v>0.32945820847285001</v>
      </c>
      <c r="U10" s="17">
        <v>0.45233329320629001</v>
      </c>
      <c r="V10" s="17">
        <v>0.39584354603358302</v>
      </c>
      <c r="W10" s="17">
        <v>0.186693119313982</v>
      </c>
      <c r="X10" s="17">
        <v>0.37406220235811399</v>
      </c>
      <c r="Y10" s="17">
        <v>0.40067414999849099</v>
      </c>
      <c r="Z10" s="17"/>
      <c r="AA10" s="17">
        <v>0.30426332284748098</v>
      </c>
      <c r="AB10" s="17">
        <v>0.50964517523639996</v>
      </c>
      <c r="AC10" s="17">
        <v>0.33455787420634298</v>
      </c>
      <c r="AD10" s="17">
        <v>0.31634128559785102</v>
      </c>
      <c r="AE10" s="17"/>
      <c r="AF10" s="17">
        <v>0.28846845720696401</v>
      </c>
    </row>
    <row r="11" spans="2:32" x14ac:dyDescent="0.2">
      <c r="B11" s="18" t="s">
        <v>426</v>
      </c>
      <c r="C11" s="17">
        <v>7.1851515040341998E-2</v>
      </c>
      <c r="D11" s="17">
        <v>8.4363872157836903E-2</v>
      </c>
      <c r="E11" s="17">
        <v>5.4680423739440799E-2</v>
      </c>
      <c r="F11" s="17"/>
      <c r="G11" s="17">
        <v>8.3980368214177994E-2</v>
      </c>
      <c r="H11" s="17">
        <v>6.2016484649839797E-2</v>
      </c>
      <c r="I11" s="17">
        <v>0.104362600678313</v>
      </c>
      <c r="J11" s="17">
        <v>7.3515388474372403E-2</v>
      </c>
      <c r="K11" s="17">
        <v>0</v>
      </c>
      <c r="L11" s="17">
        <v>3.5119370250647597E-2</v>
      </c>
      <c r="M11" s="17"/>
      <c r="N11" s="17">
        <v>2.61387657935572E-2</v>
      </c>
      <c r="O11" s="17">
        <v>0.13494911546716001</v>
      </c>
      <c r="P11" s="17">
        <v>3.7594873670439802E-2</v>
      </c>
      <c r="Q11" s="17">
        <v>0.125230019102956</v>
      </c>
      <c r="R11" s="17">
        <v>0</v>
      </c>
      <c r="S11" s="17">
        <v>4.9601667858766803E-2</v>
      </c>
      <c r="T11" s="17">
        <v>9.3728661775891897E-2</v>
      </c>
      <c r="U11" s="17">
        <v>8.4728351712679395E-2</v>
      </c>
      <c r="V11" s="17">
        <v>2.5263417793202798E-2</v>
      </c>
      <c r="W11" s="17">
        <v>9.7304347005400305E-2</v>
      </c>
      <c r="X11" s="17">
        <v>0.164091940563491</v>
      </c>
      <c r="Y11" s="17">
        <v>0.21721594069533601</v>
      </c>
      <c r="Z11" s="17"/>
      <c r="AA11" s="17">
        <v>8.2274566905141899E-2</v>
      </c>
      <c r="AB11" s="17">
        <v>5.1085491233338602E-2</v>
      </c>
      <c r="AC11" s="17">
        <v>2.0109574639864899E-2</v>
      </c>
      <c r="AD11" s="17">
        <v>0.113500240565234</v>
      </c>
      <c r="AE11" s="17"/>
      <c r="AF11" s="17">
        <v>2.84294251482154E-2</v>
      </c>
    </row>
    <row r="12" spans="2:32" x14ac:dyDescent="0.2">
      <c r="B12" s="18" t="s">
        <v>427</v>
      </c>
      <c r="C12" s="17">
        <v>5.4390236550971799E-3</v>
      </c>
      <c r="D12" s="17">
        <v>3.8588221602578101E-3</v>
      </c>
      <c r="E12" s="17">
        <v>7.2244058770818799E-3</v>
      </c>
      <c r="F12" s="17"/>
      <c r="G12" s="17">
        <v>0</v>
      </c>
      <c r="H12" s="17">
        <v>1.6250661734923601E-2</v>
      </c>
      <c r="I12" s="17">
        <v>8.3002212867545402E-3</v>
      </c>
      <c r="J12" s="17">
        <v>0</v>
      </c>
      <c r="K12" s="17">
        <v>0</v>
      </c>
      <c r="L12" s="17">
        <v>0</v>
      </c>
      <c r="M12" s="17"/>
      <c r="N12" s="17">
        <v>0</v>
      </c>
      <c r="O12" s="17">
        <v>0</v>
      </c>
      <c r="P12" s="17">
        <v>0</v>
      </c>
      <c r="Q12" s="17">
        <v>0</v>
      </c>
      <c r="R12" s="17">
        <v>0</v>
      </c>
      <c r="S12" s="17">
        <v>1.7390985762488698E-2</v>
      </c>
      <c r="T12" s="17">
        <v>0</v>
      </c>
      <c r="U12" s="17">
        <v>0</v>
      </c>
      <c r="V12" s="17">
        <v>0</v>
      </c>
      <c r="W12" s="17">
        <v>0</v>
      </c>
      <c r="X12" s="17">
        <v>0</v>
      </c>
      <c r="Y12" s="17">
        <v>0.169532037947526</v>
      </c>
      <c r="Z12" s="17"/>
      <c r="AA12" s="17">
        <v>1.60750464064188E-2</v>
      </c>
      <c r="AB12" s="17">
        <v>0</v>
      </c>
      <c r="AC12" s="17">
        <v>0</v>
      </c>
      <c r="AD12" s="17">
        <v>0</v>
      </c>
      <c r="AE12" s="17"/>
      <c r="AF12" s="17">
        <v>1.0522298310242499E-2</v>
      </c>
    </row>
    <row r="13" spans="2:32" x14ac:dyDescent="0.2">
      <c r="B13" s="18" t="s">
        <v>92</v>
      </c>
      <c r="C13" s="19">
        <v>1.26120562386022E-2</v>
      </c>
      <c r="D13" s="19">
        <v>0</v>
      </c>
      <c r="E13" s="19">
        <v>2.6309500142841401E-2</v>
      </c>
      <c r="F13" s="19"/>
      <c r="G13" s="19">
        <v>0</v>
      </c>
      <c r="H13" s="19">
        <v>0</v>
      </c>
      <c r="I13" s="19">
        <v>0</v>
      </c>
      <c r="J13" s="19">
        <v>2.6029683701470002E-2</v>
      </c>
      <c r="K13" s="19">
        <v>0</v>
      </c>
      <c r="L13" s="19">
        <v>9.2947450871376402E-2</v>
      </c>
      <c r="M13" s="19"/>
      <c r="N13" s="19">
        <v>1.5390861380304001E-2</v>
      </c>
      <c r="O13" s="19">
        <v>0</v>
      </c>
      <c r="P13" s="19">
        <v>3.9088710747790897E-2</v>
      </c>
      <c r="Q13" s="19">
        <v>0</v>
      </c>
      <c r="R13" s="19">
        <v>0</v>
      </c>
      <c r="S13" s="19">
        <v>0</v>
      </c>
      <c r="T13" s="19">
        <v>0</v>
      </c>
      <c r="U13" s="19">
        <v>8.7183075811753802E-2</v>
      </c>
      <c r="V13" s="19">
        <v>0</v>
      </c>
      <c r="W13" s="19">
        <v>0</v>
      </c>
      <c r="X13" s="19">
        <v>0</v>
      </c>
      <c r="Y13" s="19">
        <v>0.212577871358647</v>
      </c>
      <c r="Z13" s="19"/>
      <c r="AA13" s="19">
        <v>1.7013577962819802E-2</v>
      </c>
      <c r="AB13" s="19">
        <v>1.96674633339858E-2</v>
      </c>
      <c r="AC13" s="19">
        <v>0</v>
      </c>
      <c r="AD13" s="19">
        <v>9.8108433347116296E-3</v>
      </c>
      <c r="AE13" s="19"/>
      <c r="AF13" s="19">
        <v>0</v>
      </c>
    </row>
    <row r="14" spans="2:32" x14ac:dyDescent="0.2">
      <c r="B14" s="16" t="s">
        <v>441</v>
      </c>
    </row>
    <row r="15" spans="2:32" x14ac:dyDescent="0.2">
      <c r="B15" t="s">
        <v>63</v>
      </c>
    </row>
    <row r="16" spans="2:32" x14ac:dyDescent="0.2">
      <c r="B16" t="s">
        <v>64</v>
      </c>
    </row>
    <row r="18" spans="2:2" x14ac:dyDescent="0.2">
      <c r="B18"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B2:AF1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442</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439</v>
      </c>
      <c r="D7" s="10">
        <v>196</v>
      </c>
      <c r="E7" s="10">
        <v>242</v>
      </c>
      <c r="F7" s="10"/>
      <c r="G7" s="10">
        <v>121</v>
      </c>
      <c r="H7" s="10">
        <v>112</v>
      </c>
      <c r="I7" s="10">
        <v>109</v>
      </c>
      <c r="J7" s="10">
        <v>59</v>
      </c>
      <c r="K7" s="10">
        <v>31</v>
      </c>
      <c r="L7" s="10">
        <v>7</v>
      </c>
      <c r="M7" s="10"/>
      <c r="N7" s="10">
        <v>74</v>
      </c>
      <c r="O7" s="10">
        <v>40</v>
      </c>
      <c r="P7" s="10">
        <v>38</v>
      </c>
      <c r="Q7" s="10">
        <v>44</v>
      </c>
      <c r="R7" s="10">
        <v>29</v>
      </c>
      <c r="S7" s="10">
        <v>51</v>
      </c>
      <c r="T7" s="10">
        <v>41</v>
      </c>
      <c r="U7" s="10">
        <v>12</v>
      </c>
      <c r="V7" s="10">
        <v>44</v>
      </c>
      <c r="W7" s="10">
        <v>42</v>
      </c>
      <c r="X7" s="10">
        <v>10</v>
      </c>
      <c r="Y7" s="10">
        <v>14</v>
      </c>
      <c r="Z7" s="10"/>
      <c r="AA7" s="10">
        <v>144</v>
      </c>
      <c r="AB7" s="10">
        <v>117</v>
      </c>
      <c r="AC7" s="10">
        <v>83</v>
      </c>
      <c r="AD7" s="10">
        <v>93</v>
      </c>
      <c r="AE7" s="10"/>
      <c r="AF7" s="10">
        <v>58</v>
      </c>
    </row>
    <row r="8" spans="2:32" ht="30" customHeight="1" x14ac:dyDescent="0.2">
      <c r="B8" s="11" t="s">
        <v>20</v>
      </c>
      <c r="C8" s="11">
        <v>480</v>
      </c>
      <c r="D8" s="11">
        <v>236</v>
      </c>
      <c r="E8" s="11">
        <v>243</v>
      </c>
      <c r="F8" s="11"/>
      <c r="G8" s="11">
        <v>147</v>
      </c>
      <c r="H8" s="11">
        <v>135</v>
      </c>
      <c r="I8" s="11">
        <v>106</v>
      </c>
      <c r="J8" s="11">
        <v>56</v>
      </c>
      <c r="K8" s="11">
        <v>28</v>
      </c>
      <c r="L8" s="11">
        <v>7</v>
      </c>
      <c r="M8" s="11"/>
      <c r="N8" s="11">
        <v>86</v>
      </c>
      <c r="O8" s="11">
        <v>39</v>
      </c>
      <c r="P8" s="11">
        <v>39</v>
      </c>
      <c r="Q8" s="11">
        <v>44</v>
      </c>
      <c r="R8" s="11">
        <v>29</v>
      </c>
      <c r="S8" s="11">
        <v>52</v>
      </c>
      <c r="T8" s="11">
        <v>42</v>
      </c>
      <c r="U8" s="11">
        <v>14</v>
      </c>
      <c r="V8" s="11">
        <v>46</v>
      </c>
      <c r="W8" s="11">
        <v>55</v>
      </c>
      <c r="X8" s="11">
        <v>11</v>
      </c>
      <c r="Y8" s="11">
        <v>22</v>
      </c>
      <c r="Z8" s="11"/>
      <c r="AA8" s="11">
        <v>140</v>
      </c>
      <c r="AB8" s="11">
        <v>119</v>
      </c>
      <c r="AC8" s="11">
        <v>112</v>
      </c>
      <c r="AD8" s="11">
        <v>106</v>
      </c>
      <c r="AE8" s="11"/>
      <c r="AF8" s="11">
        <v>61</v>
      </c>
    </row>
    <row r="9" spans="2:32" x14ac:dyDescent="0.2">
      <c r="B9" s="18" t="s">
        <v>424</v>
      </c>
      <c r="C9" s="17">
        <v>0.45540782009029901</v>
      </c>
      <c r="D9" s="17">
        <v>0.46031553514666301</v>
      </c>
      <c r="E9" s="17">
        <v>0.45210686249904097</v>
      </c>
      <c r="F9" s="17"/>
      <c r="G9" s="17">
        <v>0.41572321731302098</v>
      </c>
      <c r="H9" s="17">
        <v>0.476824893535849</v>
      </c>
      <c r="I9" s="17">
        <v>0.489867383226328</v>
      </c>
      <c r="J9" s="17">
        <v>0.43114695342957698</v>
      </c>
      <c r="K9" s="17">
        <v>0.454293403882296</v>
      </c>
      <c r="L9" s="17">
        <v>0.55161198744727902</v>
      </c>
      <c r="M9" s="17"/>
      <c r="N9" s="17">
        <v>0.49400321976072398</v>
      </c>
      <c r="O9" s="17">
        <v>0.46505240028039901</v>
      </c>
      <c r="P9" s="17">
        <v>0.49819838714269898</v>
      </c>
      <c r="Q9" s="17">
        <v>0.41565972741908003</v>
      </c>
      <c r="R9" s="17">
        <v>0.46932359351129799</v>
      </c>
      <c r="S9" s="17">
        <v>0.42178105163686802</v>
      </c>
      <c r="T9" s="17">
        <v>0.44565792383708702</v>
      </c>
      <c r="U9" s="17">
        <v>0.49274241647094302</v>
      </c>
      <c r="V9" s="17">
        <v>0.42348195511763997</v>
      </c>
      <c r="W9" s="17">
        <v>0.43891087085145097</v>
      </c>
      <c r="X9" s="17">
        <v>0.40838398097748202</v>
      </c>
      <c r="Y9" s="17">
        <v>0.47859512727280101</v>
      </c>
      <c r="Z9" s="17"/>
      <c r="AA9" s="17">
        <v>0.49322535914263199</v>
      </c>
      <c r="AB9" s="17">
        <v>0.498410435616784</v>
      </c>
      <c r="AC9" s="17">
        <v>0.34171602040641502</v>
      </c>
      <c r="AD9" s="17">
        <v>0.49057343362276401</v>
      </c>
      <c r="AE9" s="17"/>
      <c r="AF9" s="17">
        <v>0.37564287515603301</v>
      </c>
    </row>
    <row r="10" spans="2:32" x14ac:dyDescent="0.2">
      <c r="B10" s="18" t="s">
        <v>425</v>
      </c>
      <c r="C10" s="17">
        <v>0.48109398417189198</v>
      </c>
      <c r="D10" s="17">
        <v>0.46029571930777002</v>
      </c>
      <c r="E10" s="17">
        <v>0.49956560811404499</v>
      </c>
      <c r="F10" s="17"/>
      <c r="G10" s="17">
        <v>0.47287823543360302</v>
      </c>
      <c r="H10" s="17">
        <v>0.484472524446106</v>
      </c>
      <c r="I10" s="17">
        <v>0.46396172260722301</v>
      </c>
      <c r="J10" s="17">
        <v>0.53776399889670001</v>
      </c>
      <c r="K10" s="17">
        <v>0.50643870051427797</v>
      </c>
      <c r="L10" s="17">
        <v>0.29143848953328</v>
      </c>
      <c r="M10" s="17"/>
      <c r="N10" s="17">
        <v>0.46526911279674898</v>
      </c>
      <c r="O10" s="17">
        <v>0.47763684857512301</v>
      </c>
      <c r="P10" s="17">
        <v>0.44944909697420199</v>
      </c>
      <c r="Q10" s="17">
        <v>0.51036857982760897</v>
      </c>
      <c r="R10" s="17">
        <v>0.46757559077137001</v>
      </c>
      <c r="S10" s="17">
        <v>0.45030488005067998</v>
      </c>
      <c r="T10" s="17">
        <v>0.52844739519723705</v>
      </c>
      <c r="U10" s="17">
        <v>0.45692161792081099</v>
      </c>
      <c r="V10" s="17">
        <v>0.50069648209010098</v>
      </c>
      <c r="W10" s="17">
        <v>0.50530303512591301</v>
      </c>
      <c r="X10" s="17">
        <v>0.50021564794939</v>
      </c>
      <c r="Y10" s="17">
        <v>0.450531670146463</v>
      </c>
      <c r="Z10" s="17"/>
      <c r="AA10" s="17">
        <v>0.44685839507870601</v>
      </c>
      <c r="AB10" s="17">
        <v>0.43692544134403799</v>
      </c>
      <c r="AC10" s="17">
        <v>0.60250853809395899</v>
      </c>
      <c r="AD10" s="17">
        <v>0.43248836636063098</v>
      </c>
      <c r="AE10" s="17"/>
      <c r="AF10" s="17">
        <v>0.57880924424351599</v>
      </c>
    </row>
    <row r="11" spans="2:32" x14ac:dyDescent="0.2">
      <c r="B11" s="18" t="s">
        <v>426</v>
      </c>
      <c r="C11" s="17">
        <v>5.5079091027153901E-2</v>
      </c>
      <c r="D11" s="17">
        <v>7.0969872964323402E-2</v>
      </c>
      <c r="E11" s="17">
        <v>3.9881454572926897E-2</v>
      </c>
      <c r="F11" s="17"/>
      <c r="G11" s="17">
        <v>8.3941250055052402E-2</v>
      </c>
      <c r="H11" s="17">
        <v>3.8702582018044898E-2</v>
      </c>
      <c r="I11" s="17">
        <v>4.6170894166448997E-2</v>
      </c>
      <c r="J11" s="17">
        <v>3.1089047673722899E-2</v>
      </c>
      <c r="K11" s="17">
        <v>3.9267895603426299E-2</v>
      </c>
      <c r="L11" s="17">
        <v>0.15694952301944001</v>
      </c>
      <c r="M11" s="17"/>
      <c r="N11" s="17">
        <v>4.0727667442526497E-2</v>
      </c>
      <c r="O11" s="17">
        <v>5.7310751144477097E-2</v>
      </c>
      <c r="P11" s="17">
        <v>5.2352515883099297E-2</v>
      </c>
      <c r="Q11" s="17">
        <v>7.3971692753311294E-2</v>
      </c>
      <c r="R11" s="17">
        <v>6.3100815717332406E-2</v>
      </c>
      <c r="S11" s="17">
        <v>0.10647246550676601</v>
      </c>
      <c r="T11" s="17">
        <v>2.58946809656753E-2</v>
      </c>
      <c r="U11" s="17">
        <v>5.0335965608245999E-2</v>
      </c>
      <c r="V11" s="17">
        <v>5.5483520387255902E-2</v>
      </c>
      <c r="W11" s="17">
        <v>2.0027563751582999E-2</v>
      </c>
      <c r="X11" s="17">
        <v>9.1400371073128497E-2</v>
      </c>
      <c r="Y11" s="17">
        <v>7.0873202580736594E-2</v>
      </c>
      <c r="Z11" s="17"/>
      <c r="AA11" s="17">
        <v>5.9916245778661302E-2</v>
      </c>
      <c r="AB11" s="17">
        <v>5.6688089416606101E-2</v>
      </c>
      <c r="AC11" s="17">
        <v>5.5775441499626599E-2</v>
      </c>
      <c r="AD11" s="17">
        <v>4.7768778390323403E-2</v>
      </c>
      <c r="AE11" s="17"/>
      <c r="AF11" s="17">
        <v>4.5547880600450799E-2</v>
      </c>
    </row>
    <row r="12" spans="2:32" x14ac:dyDescent="0.2">
      <c r="B12" s="18" t="s">
        <v>427</v>
      </c>
      <c r="C12" s="17">
        <v>4.1329938181554598E-3</v>
      </c>
      <c r="D12" s="17">
        <v>8.4188725812442793E-3</v>
      </c>
      <c r="E12" s="17">
        <v>0</v>
      </c>
      <c r="F12" s="17"/>
      <c r="G12" s="17">
        <v>1.3478967596197799E-2</v>
      </c>
      <c r="H12" s="17">
        <v>0</v>
      </c>
      <c r="I12" s="17">
        <v>0</v>
      </c>
      <c r="J12" s="17">
        <v>0</v>
      </c>
      <c r="K12" s="17">
        <v>0</v>
      </c>
      <c r="L12" s="17">
        <v>0</v>
      </c>
      <c r="M12" s="17"/>
      <c r="N12" s="17">
        <v>0</v>
      </c>
      <c r="O12" s="17">
        <v>0</v>
      </c>
      <c r="P12" s="17">
        <v>0</v>
      </c>
      <c r="Q12" s="17">
        <v>0</v>
      </c>
      <c r="R12" s="17">
        <v>0</v>
      </c>
      <c r="S12" s="17">
        <v>0</v>
      </c>
      <c r="T12" s="17">
        <v>0</v>
      </c>
      <c r="U12" s="17">
        <v>0</v>
      </c>
      <c r="V12" s="17">
        <v>0</v>
      </c>
      <c r="W12" s="17">
        <v>3.5758530271053697E-2</v>
      </c>
      <c r="X12" s="17">
        <v>0</v>
      </c>
      <c r="Y12" s="17">
        <v>0</v>
      </c>
      <c r="Z12" s="17"/>
      <c r="AA12" s="17">
        <v>0</v>
      </c>
      <c r="AB12" s="17">
        <v>0</v>
      </c>
      <c r="AC12" s="17">
        <v>0</v>
      </c>
      <c r="AD12" s="17">
        <v>1.86953934397436E-2</v>
      </c>
      <c r="AE12" s="17"/>
      <c r="AF12" s="17">
        <v>0</v>
      </c>
    </row>
    <row r="13" spans="2:32" x14ac:dyDescent="0.2">
      <c r="B13" s="18" t="s">
        <v>92</v>
      </c>
      <c r="C13" s="19">
        <v>4.2861108925005501E-3</v>
      </c>
      <c r="D13" s="19">
        <v>0</v>
      </c>
      <c r="E13" s="19">
        <v>8.4460748139869798E-3</v>
      </c>
      <c r="F13" s="19"/>
      <c r="G13" s="19">
        <v>1.3978329602125699E-2</v>
      </c>
      <c r="H13" s="19">
        <v>0</v>
      </c>
      <c r="I13" s="19">
        <v>0</v>
      </c>
      <c r="J13" s="19">
        <v>0</v>
      </c>
      <c r="K13" s="19">
        <v>0</v>
      </c>
      <c r="L13" s="19">
        <v>0</v>
      </c>
      <c r="M13" s="19"/>
      <c r="N13" s="19">
        <v>0</v>
      </c>
      <c r="O13" s="19">
        <v>0</v>
      </c>
      <c r="P13" s="19">
        <v>0</v>
      </c>
      <c r="Q13" s="19">
        <v>0</v>
      </c>
      <c r="R13" s="19">
        <v>0</v>
      </c>
      <c r="S13" s="19">
        <v>2.1441602805687101E-2</v>
      </c>
      <c r="T13" s="19">
        <v>0</v>
      </c>
      <c r="U13" s="19">
        <v>0</v>
      </c>
      <c r="V13" s="19">
        <v>2.0338042405003701E-2</v>
      </c>
      <c r="W13" s="19">
        <v>0</v>
      </c>
      <c r="X13" s="19">
        <v>0</v>
      </c>
      <c r="Y13" s="19">
        <v>0</v>
      </c>
      <c r="Z13" s="19"/>
      <c r="AA13" s="19">
        <v>0</v>
      </c>
      <c r="AB13" s="19">
        <v>7.9760336225721193E-3</v>
      </c>
      <c r="AC13" s="19">
        <v>0</v>
      </c>
      <c r="AD13" s="19">
        <v>1.0474028186537299E-2</v>
      </c>
      <c r="AE13" s="19"/>
      <c r="AF13" s="19">
        <v>0</v>
      </c>
    </row>
    <row r="14" spans="2:32" x14ac:dyDescent="0.2">
      <c r="B14" s="16" t="s">
        <v>443</v>
      </c>
    </row>
    <row r="15" spans="2:32" x14ac:dyDescent="0.2">
      <c r="B15" t="s">
        <v>63</v>
      </c>
    </row>
    <row r="16" spans="2:32" x14ac:dyDescent="0.2">
      <c r="B16" t="s">
        <v>64</v>
      </c>
    </row>
    <row r="18" spans="2:2" x14ac:dyDescent="0.2">
      <c r="B18"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B2:AF1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444</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340</v>
      </c>
      <c r="D7" s="10">
        <v>168</v>
      </c>
      <c r="E7" s="10">
        <v>169</v>
      </c>
      <c r="F7" s="10"/>
      <c r="G7" s="10">
        <v>80</v>
      </c>
      <c r="H7" s="10">
        <v>59</v>
      </c>
      <c r="I7" s="10">
        <v>55</v>
      </c>
      <c r="J7" s="10">
        <v>55</v>
      </c>
      <c r="K7" s="10">
        <v>32</v>
      </c>
      <c r="L7" s="10">
        <v>59</v>
      </c>
      <c r="M7" s="10"/>
      <c r="N7" s="10">
        <v>61</v>
      </c>
      <c r="O7" s="10">
        <v>46</v>
      </c>
      <c r="P7" s="10">
        <v>27</v>
      </c>
      <c r="Q7" s="10">
        <v>34</v>
      </c>
      <c r="R7" s="10">
        <v>21</v>
      </c>
      <c r="S7" s="10">
        <v>29</v>
      </c>
      <c r="T7" s="10">
        <v>27</v>
      </c>
      <c r="U7" s="10">
        <v>11</v>
      </c>
      <c r="V7" s="10">
        <v>38</v>
      </c>
      <c r="W7" s="10">
        <v>31</v>
      </c>
      <c r="X7" s="10">
        <v>10</v>
      </c>
      <c r="Y7" s="10">
        <v>5</v>
      </c>
      <c r="Z7" s="10"/>
      <c r="AA7" s="10">
        <v>123</v>
      </c>
      <c r="AB7" s="10">
        <v>88</v>
      </c>
      <c r="AC7" s="10">
        <v>51</v>
      </c>
      <c r="AD7" s="10">
        <v>77</v>
      </c>
      <c r="AE7" s="10"/>
      <c r="AF7" s="10">
        <v>61</v>
      </c>
    </row>
    <row r="8" spans="2:32" ht="30" customHeight="1" x14ac:dyDescent="0.2">
      <c r="B8" s="11" t="s">
        <v>20</v>
      </c>
      <c r="C8" s="11">
        <v>355</v>
      </c>
      <c r="D8" s="11">
        <v>190</v>
      </c>
      <c r="E8" s="11">
        <v>162</v>
      </c>
      <c r="F8" s="11"/>
      <c r="G8" s="11">
        <v>98</v>
      </c>
      <c r="H8" s="11">
        <v>69</v>
      </c>
      <c r="I8" s="11">
        <v>53</v>
      </c>
      <c r="J8" s="11">
        <v>56</v>
      </c>
      <c r="K8" s="11">
        <v>29</v>
      </c>
      <c r="L8" s="11">
        <v>52</v>
      </c>
      <c r="M8" s="11"/>
      <c r="N8" s="11">
        <v>69</v>
      </c>
      <c r="O8" s="11">
        <v>44</v>
      </c>
      <c r="P8" s="11">
        <v>25</v>
      </c>
      <c r="Q8" s="11">
        <v>34</v>
      </c>
      <c r="R8" s="11">
        <v>20</v>
      </c>
      <c r="S8" s="11">
        <v>26</v>
      </c>
      <c r="T8" s="11">
        <v>27</v>
      </c>
      <c r="U8" s="11">
        <v>12</v>
      </c>
      <c r="V8" s="11">
        <v>39</v>
      </c>
      <c r="W8" s="11">
        <v>41</v>
      </c>
      <c r="X8" s="11">
        <v>11</v>
      </c>
      <c r="Y8" s="11">
        <v>7</v>
      </c>
      <c r="Z8" s="11"/>
      <c r="AA8" s="11">
        <v>119</v>
      </c>
      <c r="AB8" s="11">
        <v>84</v>
      </c>
      <c r="AC8" s="11">
        <v>68</v>
      </c>
      <c r="AD8" s="11">
        <v>82</v>
      </c>
      <c r="AE8" s="11"/>
      <c r="AF8" s="11">
        <v>65</v>
      </c>
    </row>
    <row r="9" spans="2:32" x14ac:dyDescent="0.2">
      <c r="B9" s="18" t="s">
        <v>424</v>
      </c>
      <c r="C9" s="17">
        <v>0.47050529932165402</v>
      </c>
      <c r="D9" s="17">
        <v>0.44279972336713802</v>
      </c>
      <c r="E9" s="17">
        <v>0.50029574368512097</v>
      </c>
      <c r="F9" s="17"/>
      <c r="G9" s="17">
        <v>0.54217600171781</v>
      </c>
      <c r="H9" s="17">
        <v>0.39341800922007097</v>
      </c>
      <c r="I9" s="17">
        <v>0.34532209950265202</v>
      </c>
      <c r="J9" s="17">
        <v>0.54481574357014395</v>
      </c>
      <c r="K9" s="17">
        <v>0.41181561174687498</v>
      </c>
      <c r="L9" s="17">
        <v>0.51660842021376496</v>
      </c>
      <c r="M9" s="17"/>
      <c r="N9" s="17">
        <v>0.44900893095920602</v>
      </c>
      <c r="O9" s="17">
        <v>0.38600464831792802</v>
      </c>
      <c r="P9" s="17">
        <v>0.50653221765771705</v>
      </c>
      <c r="Q9" s="17">
        <v>0.27854194105931901</v>
      </c>
      <c r="R9" s="17">
        <v>0.40895161517713702</v>
      </c>
      <c r="S9" s="17">
        <v>0.47175886574527098</v>
      </c>
      <c r="T9" s="17">
        <v>0.59240921129559398</v>
      </c>
      <c r="U9" s="17">
        <v>0.39676125378771199</v>
      </c>
      <c r="V9" s="17">
        <v>0.59587758112053102</v>
      </c>
      <c r="W9" s="17">
        <v>0.50929634113295397</v>
      </c>
      <c r="X9" s="17">
        <v>0.75217769430266801</v>
      </c>
      <c r="Y9" s="17">
        <v>0.45857310319260303</v>
      </c>
      <c r="Z9" s="17"/>
      <c r="AA9" s="17">
        <v>0.53818613735836696</v>
      </c>
      <c r="AB9" s="17">
        <v>0.349948456286095</v>
      </c>
      <c r="AC9" s="17">
        <v>0.44021927312002102</v>
      </c>
      <c r="AD9" s="17">
        <v>0.51585734450685505</v>
      </c>
      <c r="AE9" s="17"/>
      <c r="AF9" s="17">
        <v>0.55351736166896703</v>
      </c>
    </row>
    <row r="10" spans="2:32" x14ac:dyDescent="0.2">
      <c r="B10" s="18" t="s">
        <v>425</v>
      </c>
      <c r="C10" s="17">
        <v>0.46780142079645098</v>
      </c>
      <c r="D10" s="17">
        <v>0.495223792188342</v>
      </c>
      <c r="E10" s="17">
        <v>0.43730732855624399</v>
      </c>
      <c r="F10" s="17"/>
      <c r="G10" s="17">
        <v>0.40171351270675199</v>
      </c>
      <c r="H10" s="17">
        <v>0.55634758084344105</v>
      </c>
      <c r="I10" s="17">
        <v>0.55909442343329996</v>
      </c>
      <c r="J10" s="17">
        <v>0.39303000475203198</v>
      </c>
      <c r="K10" s="17">
        <v>0.49223553939575498</v>
      </c>
      <c r="L10" s="17">
        <v>0.44978206341368299</v>
      </c>
      <c r="M10" s="17"/>
      <c r="N10" s="17">
        <v>0.48076125924468999</v>
      </c>
      <c r="O10" s="17">
        <v>0.51837485931827998</v>
      </c>
      <c r="P10" s="17">
        <v>0.461637005510599</v>
      </c>
      <c r="Q10" s="17">
        <v>0.69186885796570197</v>
      </c>
      <c r="R10" s="17">
        <v>0.521115857952414</v>
      </c>
      <c r="S10" s="17">
        <v>0.52824113425472896</v>
      </c>
      <c r="T10" s="17">
        <v>0.40759078870440602</v>
      </c>
      <c r="U10" s="17">
        <v>0.53412195952836306</v>
      </c>
      <c r="V10" s="17">
        <v>0.31807726042346002</v>
      </c>
      <c r="W10" s="17">
        <v>0.43507479836632201</v>
      </c>
      <c r="X10" s="17">
        <v>8.1369335504528795E-2</v>
      </c>
      <c r="Y10" s="17">
        <v>0.349385493588523</v>
      </c>
      <c r="Z10" s="17"/>
      <c r="AA10" s="17">
        <v>0.39810011349411001</v>
      </c>
      <c r="AB10" s="17">
        <v>0.56580995483841601</v>
      </c>
      <c r="AC10" s="17">
        <v>0.52525457470422998</v>
      </c>
      <c r="AD10" s="17">
        <v>0.42526353429915698</v>
      </c>
      <c r="AE10" s="17"/>
      <c r="AF10" s="17">
        <v>0.41479312308754201</v>
      </c>
    </row>
    <row r="11" spans="2:32" x14ac:dyDescent="0.2">
      <c r="B11" s="18" t="s">
        <v>426</v>
      </c>
      <c r="C11" s="17">
        <v>4.52382090155561E-2</v>
      </c>
      <c r="D11" s="17">
        <v>5.7204587499043301E-2</v>
      </c>
      <c r="E11" s="17">
        <v>3.1967066175191503E-2</v>
      </c>
      <c r="F11" s="17"/>
      <c r="G11" s="17">
        <v>4.5232536158332802E-2</v>
      </c>
      <c r="H11" s="17">
        <v>5.0234409936488401E-2</v>
      </c>
      <c r="I11" s="17">
        <v>7.8319978570461704E-2</v>
      </c>
      <c r="J11" s="17">
        <v>3.7520252091028897E-2</v>
      </c>
      <c r="K11" s="17">
        <v>6.9451316999443E-2</v>
      </c>
      <c r="L11" s="17">
        <v>0</v>
      </c>
      <c r="M11" s="17"/>
      <c r="N11" s="17">
        <v>5.4901126756258502E-2</v>
      </c>
      <c r="O11" s="17">
        <v>9.5620492363791096E-2</v>
      </c>
      <c r="P11" s="17">
        <v>3.18307768316839E-2</v>
      </c>
      <c r="Q11" s="17">
        <v>2.95892009749791E-2</v>
      </c>
      <c r="R11" s="17">
        <v>6.9932526870449596E-2</v>
      </c>
      <c r="S11" s="17">
        <v>0</v>
      </c>
      <c r="T11" s="17">
        <v>0</v>
      </c>
      <c r="U11" s="17">
        <v>0</v>
      </c>
      <c r="V11" s="17">
        <v>6.6548932526334301E-2</v>
      </c>
      <c r="W11" s="17">
        <v>5.5628860500724103E-2</v>
      </c>
      <c r="X11" s="17">
        <v>0</v>
      </c>
      <c r="Y11" s="17">
        <v>0</v>
      </c>
      <c r="Z11" s="17"/>
      <c r="AA11" s="17">
        <v>5.5815858390299997E-2</v>
      </c>
      <c r="AB11" s="17">
        <v>4.4548899708682303E-2</v>
      </c>
      <c r="AC11" s="17">
        <v>3.4526152175749197E-2</v>
      </c>
      <c r="AD11" s="17">
        <v>3.99381290166263E-2</v>
      </c>
      <c r="AE11" s="17"/>
      <c r="AF11" s="17">
        <v>3.1689515243491201E-2</v>
      </c>
    </row>
    <row r="12" spans="2:32" x14ac:dyDescent="0.2">
      <c r="B12" s="18" t="s">
        <v>427</v>
      </c>
      <c r="C12" s="17">
        <v>0</v>
      </c>
      <c r="D12" s="17">
        <v>0</v>
      </c>
      <c r="E12" s="17">
        <v>0</v>
      </c>
      <c r="F12" s="17"/>
      <c r="G12" s="17">
        <v>0</v>
      </c>
      <c r="H12" s="17">
        <v>0</v>
      </c>
      <c r="I12" s="17">
        <v>0</v>
      </c>
      <c r="J12" s="17">
        <v>0</v>
      </c>
      <c r="K12" s="17">
        <v>0</v>
      </c>
      <c r="L12" s="17">
        <v>0</v>
      </c>
      <c r="M12" s="17"/>
      <c r="N12" s="17">
        <v>0</v>
      </c>
      <c r="O12" s="17">
        <v>0</v>
      </c>
      <c r="P12" s="17">
        <v>0</v>
      </c>
      <c r="Q12" s="17">
        <v>0</v>
      </c>
      <c r="R12" s="17">
        <v>0</v>
      </c>
      <c r="S12" s="17">
        <v>0</v>
      </c>
      <c r="T12" s="17">
        <v>0</v>
      </c>
      <c r="U12" s="17">
        <v>0</v>
      </c>
      <c r="V12" s="17">
        <v>0</v>
      </c>
      <c r="W12" s="17">
        <v>0</v>
      </c>
      <c r="X12" s="17">
        <v>0</v>
      </c>
      <c r="Y12" s="17">
        <v>0</v>
      </c>
      <c r="Z12" s="17"/>
      <c r="AA12" s="17">
        <v>0</v>
      </c>
      <c r="AB12" s="17">
        <v>0</v>
      </c>
      <c r="AC12" s="17">
        <v>0</v>
      </c>
      <c r="AD12" s="17">
        <v>0</v>
      </c>
      <c r="AE12" s="17"/>
      <c r="AF12" s="17">
        <v>0</v>
      </c>
    </row>
    <row r="13" spans="2:32" x14ac:dyDescent="0.2">
      <c r="B13" s="18" t="s">
        <v>92</v>
      </c>
      <c r="C13" s="19">
        <v>1.6455070866338802E-2</v>
      </c>
      <c r="D13" s="19">
        <v>4.7718969454762202E-3</v>
      </c>
      <c r="E13" s="19">
        <v>3.04298615834434E-2</v>
      </c>
      <c r="F13" s="19"/>
      <c r="G13" s="19">
        <v>1.0877949417104999E-2</v>
      </c>
      <c r="H13" s="19">
        <v>0</v>
      </c>
      <c r="I13" s="19">
        <v>1.7263498493586299E-2</v>
      </c>
      <c r="J13" s="19">
        <v>2.4633999586795501E-2</v>
      </c>
      <c r="K13" s="19">
        <v>2.6497531857927401E-2</v>
      </c>
      <c r="L13" s="19">
        <v>3.3609516372552703E-2</v>
      </c>
      <c r="M13" s="19"/>
      <c r="N13" s="19">
        <v>1.5328683039844899E-2</v>
      </c>
      <c r="O13" s="19">
        <v>0</v>
      </c>
      <c r="P13" s="19">
        <v>0</v>
      </c>
      <c r="Q13" s="19">
        <v>0</v>
      </c>
      <c r="R13" s="19">
        <v>0</v>
      </c>
      <c r="S13" s="19">
        <v>0</v>
      </c>
      <c r="T13" s="19">
        <v>0</v>
      </c>
      <c r="U13" s="19">
        <v>6.9116786683925194E-2</v>
      </c>
      <c r="V13" s="19">
        <v>1.94962259296746E-2</v>
      </c>
      <c r="W13" s="19">
        <v>0</v>
      </c>
      <c r="X13" s="19">
        <v>0.166452970192803</v>
      </c>
      <c r="Y13" s="19">
        <v>0.192041403218875</v>
      </c>
      <c r="Z13" s="19"/>
      <c r="AA13" s="19">
        <v>7.8978907572235905E-3</v>
      </c>
      <c r="AB13" s="19">
        <v>3.9692689166807203E-2</v>
      </c>
      <c r="AC13" s="19">
        <v>0</v>
      </c>
      <c r="AD13" s="19">
        <v>1.8940992177360699E-2</v>
      </c>
      <c r="AE13" s="19"/>
      <c r="AF13" s="19">
        <v>0</v>
      </c>
    </row>
    <row r="14" spans="2:32" x14ac:dyDescent="0.2">
      <c r="B14" s="16" t="s">
        <v>445</v>
      </c>
    </row>
    <row r="15" spans="2:32" x14ac:dyDescent="0.2">
      <c r="B15" t="s">
        <v>63</v>
      </c>
    </row>
    <row r="16" spans="2:32" x14ac:dyDescent="0.2">
      <c r="B16" t="s">
        <v>64</v>
      </c>
    </row>
    <row r="18" spans="2:2" x14ac:dyDescent="0.2">
      <c r="B18"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B2:AF1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446</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1181</v>
      </c>
      <c r="D7" s="10">
        <v>591</v>
      </c>
      <c r="E7" s="10">
        <v>590</v>
      </c>
      <c r="F7" s="10"/>
      <c r="G7" s="10">
        <v>100</v>
      </c>
      <c r="H7" s="10">
        <v>147</v>
      </c>
      <c r="I7" s="10">
        <v>207</v>
      </c>
      <c r="J7" s="10">
        <v>228</v>
      </c>
      <c r="K7" s="10">
        <v>208</v>
      </c>
      <c r="L7" s="10">
        <v>291</v>
      </c>
      <c r="M7" s="10"/>
      <c r="N7" s="10">
        <v>153</v>
      </c>
      <c r="O7" s="10">
        <v>159</v>
      </c>
      <c r="P7" s="10">
        <v>98</v>
      </c>
      <c r="Q7" s="10">
        <v>129</v>
      </c>
      <c r="R7" s="10">
        <v>77</v>
      </c>
      <c r="S7" s="10">
        <v>110</v>
      </c>
      <c r="T7" s="10">
        <v>98</v>
      </c>
      <c r="U7" s="10">
        <v>39</v>
      </c>
      <c r="V7" s="10">
        <v>123</v>
      </c>
      <c r="W7" s="10">
        <v>95</v>
      </c>
      <c r="X7" s="10">
        <v>69</v>
      </c>
      <c r="Y7" s="10">
        <v>31</v>
      </c>
      <c r="Z7" s="10"/>
      <c r="AA7" s="10">
        <v>350</v>
      </c>
      <c r="AB7" s="10">
        <v>352</v>
      </c>
      <c r="AC7" s="10">
        <v>196</v>
      </c>
      <c r="AD7" s="10">
        <v>281</v>
      </c>
      <c r="AE7" s="10"/>
      <c r="AF7" s="10">
        <v>221</v>
      </c>
    </row>
    <row r="8" spans="2:32" ht="30" customHeight="1" x14ac:dyDescent="0.2">
      <c r="B8" s="11" t="s">
        <v>20</v>
      </c>
      <c r="C8" s="11">
        <v>1167</v>
      </c>
      <c r="D8" s="11">
        <v>599</v>
      </c>
      <c r="E8" s="11">
        <v>567</v>
      </c>
      <c r="F8" s="11"/>
      <c r="G8" s="11">
        <v>123</v>
      </c>
      <c r="H8" s="11">
        <v>180</v>
      </c>
      <c r="I8" s="11">
        <v>201</v>
      </c>
      <c r="J8" s="11">
        <v>221</v>
      </c>
      <c r="K8" s="11">
        <v>189</v>
      </c>
      <c r="L8" s="11">
        <v>253</v>
      </c>
      <c r="M8" s="11"/>
      <c r="N8" s="11">
        <v>172</v>
      </c>
      <c r="O8" s="11">
        <v>146</v>
      </c>
      <c r="P8" s="11">
        <v>90</v>
      </c>
      <c r="Q8" s="11">
        <v>117</v>
      </c>
      <c r="R8" s="11">
        <v>70</v>
      </c>
      <c r="S8" s="11">
        <v>98</v>
      </c>
      <c r="T8" s="11">
        <v>91</v>
      </c>
      <c r="U8" s="11">
        <v>37</v>
      </c>
      <c r="V8" s="11">
        <v>118</v>
      </c>
      <c r="W8" s="11">
        <v>109</v>
      </c>
      <c r="X8" s="11">
        <v>71</v>
      </c>
      <c r="Y8" s="11">
        <v>48</v>
      </c>
      <c r="Z8" s="11"/>
      <c r="AA8" s="11">
        <v>323</v>
      </c>
      <c r="AB8" s="11">
        <v>317</v>
      </c>
      <c r="AC8" s="11">
        <v>249</v>
      </c>
      <c r="AD8" s="11">
        <v>276</v>
      </c>
      <c r="AE8" s="11"/>
      <c r="AF8" s="11">
        <v>211</v>
      </c>
    </row>
    <row r="9" spans="2:32" x14ac:dyDescent="0.2">
      <c r="B9" s="18" t="s">
        <v>424</v>
      </c>
      <c r="C9" s="17">
        <v>0.50131913861725497</v>
      </c>
      <c r="D9" s="17">
        <v>0.49599052734995602</v>
      </c>
      <c r="E9" s="17">
        <v>0.50694702674271297</v>
      </c>
      <c r="F9" s="17"/>
      <c r="G9" s="17">
        <v>0.47189192521518603</v>
      </c>
      <c r="H9" s="17">
        <v>0.42705364861469702</v>
      </c>
      <c r="I9" s="17">
        <v>0.49370145770318802</v>
      </c>
      <c r="J9" s="17">
        <v>0.52528439986665498</v>
      </c>
      <c r="K9" s="17">
        <v>0.52734889381387995</v>
      </c>
      <c r="L9" s="17">
        <v>0.53416934311408504</v>
      </c>
      <c r="M9" s="17"/>
      <c r="N9" s="17">
        <v>0.50463474719993595</v>
      </c>
      <c r="O9" s="17">
        <v>0.43005495283173401</v>
      </c>
      <c r="P9" s="17">
        <v>0.51747147813975602</v>
      </c>
      <c r="Q9" s="17">
        <v>0.37086727442821399</v>
      </c>
      <c r="R9" s="17">
        <v>0.56674250919049995</v>
      </c>
      <c r="S9" s="17">
        <v>0.46551222212835502</v>
      </c>
      <c r="T9" s="17">
        <v>0.50563825505444804</v>
      </c>
      <c r="U9" s="17">
        <v>0.62897958937578202</v>
      </c>
      <c r="V9" s="17">
        <v>0.52704972481367296</v>
      </c>
      <c r="W9" s="17">
        <v>0.55826351273381902</v>
      </c>
      <c r="X9" s="17">
        <v>0.57534090103854196</v>
      </c>
      <c r="Y9" s="17">
        <v>0.56473759999767004</v>
      </c>
      <c r="Z9" s="17"/>
      <c r="AA9" s="17">
        <v>0.48347083190542001</v>
      </c>
      <c r="AB9" s="17">
        <v>0.53233754283197898</v>
      </c>
      <c r="AC9" s="17">
        <v>0.49677417274284602</v>
      </c>
      <c r="AD9" s="17">
        <v>0.487703486888933</v>
      </c>
      <c r="AE9" s="17"/>
      <c r="AF9" s="17">
        <v>0.50864125778778502</v>
      </c>
    </row>
    <row r="10" spans="2:32" x14ac:dyDescent="0.2">
      <c r="B10" s="18" t="s">
        <v>425</v>
      </c>
      <c r="C10" s="17">
        <v>0.47049744059339299</v>
      </c>
      <c r="D10" s="17">
        <v>0.47091794855679298</v>
      </c>
      <c r="E10" s="17">
        <v>0.47005331516273902</v>
      </c>
      <c r="F10" s="17"/>
      <c r="G10" s="17">
        <v>0.45099066751282801</v>
      </c>
      <c r="H10" s="17">
        <v>0.56167639565535399</v>
      </c>
      <c r="I10" s="17">
        <v>0.45206068419595402</v>
      </c>
      <c r="J10" s="17">
        <v>0.462846383386527</v>
      </c>
      <c r="K10" s="17">
        <v>0.455199956205461</v>
      </c>
      <c r="L10" s="17">
        <v>0.44771410005953899</v>
      </c>
      <c r="M10" s="17"/>
      <c r="N10" s="17">
        <v>0.48405755717083698</v>
      </c>
      <c r="O10" s="17">
        <v>0.55673907605544404</v>
      </c>
      <c r="P10" s="17">
        <v>0.46590370437130402</v>
      </c>
      <c r="Q10" s="17">
        <v>0.59899547197102798</v>
      </c>
      <c r="R10" s="17">
        <v>0.42196973951227901</v>
      </c>
      <c r="S10" s="17">
        <v>0.47728534879086298</v>
      </c>
      <c r="T10" s="17">
        <v>0.45308588083314399</v>
      </c>
      <c r="U10" s="17">
        <v>0.37102041062421798</v>
      </c>
      <c r="V10" s="17">
        <v>0.44131226377701599</v>
      </c>
      <c r="W10" s="17">
        <v>0.432691817668301</v>
      </c>
      <c r="X10" s="17">
        <v>0.36226054900913701</v>
      </c>
      <c r="Y10" s="17">
        <v>0.33778490755537099</v>
      </c>
      <c r="Z10" s="17"/>
      <c r="AA10" s="17">
        <v>0.48878434294286</v>
      </c>
      <c r="AB10" s="17">
        <v>0.43354200080362998</v>
      </c>
      <c r="AC10" s="17">
        <v>0.48633677501213401</v>
      </c>
      <c r="AD10" s="17">
        <v>0.48006308170516598</v>
      </c>
      <c r="AE10" s="17"/>
      <c r="AF10" s="17">
        <v>0.45887453999161198</v>
      </c>
    </row>
    <row r="11" spans="2:32" x14ac:dyDescent="0.2">
      <c r="B11" s="18" t="s">
        <v>426</v>
      </c>
      <c r="C11" s="17">
        <v>2.17051205130415E-2</v>
      </c>
      <c r="D11" s="17">
        <v>2.3541952072155099E-2</v>
      </c>
      <c r="E11" s="17">
        <v>1.9765124892899201E-2</v>
      </c>
      <c r="F11" s="17"/>
      <c r="G11" s="17">
        <v>7.7117407271986599E-2</v>
      </c>
      <c r="H11" s="17">
        <v>1.1269955729949E-2</v>
      </c>
      <c r="I11" s="17">
        <v>3.3687122305722197E-2</v>
      </c>
      <c r="J11" s="17">
        <v>0</v>
      </c>
      <c r="K11" s="17">
        <v>1.31676088374628E-2</v>
      </c>
      <c r="L11" s="17">
        <v>1.8116556826375599E-2</v>
      </c>
      <c r="M11" s="17"/>
      <c r="N11" s="17">
        <v>1.1307695629227101E-2</v>
      </c>
      <c r="O11" s="17">
        <v>1.32059711128216E-2</v>
      </c>
      <c r="P11" s="17">
        <v>7.2875343765103099E-3</v>
      </c>
      <c r="Q11" s="17">
        <v>2.3155973751199498E-2</v>
      </c>
      <c r="R11" s="17">
        <v>0</v>
      </c>
      <c r="S11" s="17">
        <v>4.0729257763298297E-2</v>
      </c>
      <c r="T11" s="17">
        <v>2.1691238306131001E-2</v>
      </c>
      <c r="U11" s="17">
        <v>0</v>
      </c>
      <c r="V11" s="17">
        <v>3.1638011409310697E-2</v>
      </c>
      <c r="W11" s="17">
        <v>9.0446695978797804E-3</v>
      </c>
      <c r="X11" s="17">
        <v>3.8111246569986899E-2</v>
      </c>
      <c r="Y11" s="17">
        <v>9.7477492446959302E-2</v>
      </c>
      <c r="Z11" s="17"/>
      <c r="AA11" s="17">
        <v>2.2629258048471601E-2</v>
      </c>
      <c r="AB11" s="17">
        <v>2.36820331121157E-2</v>
      </c>
      <c r="AC11" s="17">
        <v>1.6889052245020401E-2</v>
      </c>
      <c r="AD11" s="17">
        <v>2.2826569713359699E-2</v>
      </c>
      <c r="AE11" s="17"/>
      <c r="AF11" s="17">
        <v>2.1443891997644099E-2</v>
      </c>
    </row>
    <row r="12" spans="2:32" x14ac:dyDescent="0.2">
      <c r="B12" s="18" t="s">
        <v>427</v>
      </c>
      <c r="C12" s="17">
        <v>7.01258724357869E-4</v>
      </c>
      <c r="D12" s="17">
        <v>1.36522628316599E-3</v>
      </c>
      <c r="E12" s="17">
        <v>0</v>
      </c>
      <c r="F12" s="17"/>
      <c r="G12" s="17">
        <v>0</v>
      </c>
      <c r="H12" s="17">
        <v>0</v>
      </c>
      <c r="I12" s="17">
        <v>4.0750312222619101E-3</v>
      </c>
      <c r="J12" s="17">
        <v>0</v>
      </c>
      <c r="K12" s="17">
        <v>0</v>
      </c>
      <c r="L12" s="17">
        <v>0</v>
      </c>
      <c r="M12" s="17"/>
      <c r="N12" s="17">
        <v>0</v>
      </c>
      <c r="O12" s="17">
        <v>0</v>
      </c>
      <c r="P12" s="17">
        <v>0</v>
      </c>
      <c r="Q12" s="17">
        <v>6.9812798495585398E-3</v>
      </c>
      <c r="R12" s="17">
        <v>0</v>
      </c>
      <c r="S12" s="17">
        <v>0</v>
      </c>
      <c r="T12" s="17">
        <v>0</v>
      </c>
      <c r="U12" s="17">
        <v>0</v>
      </c>
      <c r="V12" s="17">
        <v>0</v>
      </c>
      <c r="W12" s="17">
        <v>0</v>
      </c>
      <c r="X12" s="17">
        <v>0</v>
      </c>
      <c r="Y12" s="17">
        <v>0</v>
      </c>
      <c r="Z12" s="17"/>
      <c r="AA12" s="17">
        <v>0</v>
      </c>
      <c r="AB12" s="17">
        <v>2.5806115359807398E-3</v>
      </c>
      <c r="AC12" s="17">
        <v>0</v>
      </c>
      <c r="AD12" s="17">
        <v>0</v>
      </c>
      <c r="AE12" s="17"/>
      <c r="AF12" s="17">
        <v>0</v>
      </c>
    </row>
    <row r="13" spans="2:32" x14ac:dyDescent="0.2">
      <c r="B13" s="18" t="s">
        <v>92</v>
      </c>
      <c r="C13" s="19">
        <v>5.77704155195196E-3</v>
      </c>
      <c r="D13" s="19">
        <v>8.1843457379300807E-3</v>
      </c>
      <c r="E13" s="19">
        <v>3.2345332016483E-3</v>
      </c>
      <c r="F13" s="19"/>
      <c r="G13" s="19">
        <v>0</v>
      </c>
      <c r="H13" s="19">
        <v>0</v>
      </c>
      <c r="I13" s="19">
        <v>1.6475704572873399E-2</v>
      </c>
      <c r="J13" s="19">
        <v>1.18692167468178E-2</v>
      </c>
      <c r="K13" s="19">
        <v>4.2835411431958303E-3</v>
      </c>
      <c r="L13" s="19">
        <v>0</v>
      </c>
      <c r="M13" s="19"/>
      <c r="N13" s="19">
        <v>0</v>
      </c>
      <c r="O13" s="19">
        <v>0</v>
      </c>
      <c r="P13" s="19">
        <v>9.3372831124300306E-3</v>
      </c>
      <c r="Q13" s="19">
        <v>0</v>
      </c>
      <c r="R13" s="19">
        <v>1.12877512972207E-2</v>
      </c>
      <c r="S13" s="19">
        <v>1.6473171317483298E-2</v>
      </c>
      <c r="T13" s="19">
        <v>1.9584625806277001E-2</v>
      </c>
      <c r="U13" s="19">
        <v>0</v>
      </c>
      <c r="V13" s="19">
        <v>0</v>
      </c>
      <c r="W13" s="19">
        <v>0</v>
      </c>
      <c r="X13" s="19">
        <v>2.4287303382333699E-2</v>
      </c>
      <c r="Y13" s="19">
        <v>0</v>
      </c>
      <c r="Z13" s="19"/>
      <c r="AA13" s="19">
        <v>5.1155671032488701E-3</v>
      </c>
      <c r="AB13" s="19">
        <v>7.85781171629483E-3</v>
      </c>
      <c r="AC13" s="19">
        <v>0</v>
      </c>
      <c r="AD13" s="19">
        <v>9.4068616925415995E-3</v>
      </c>
      <c r="AE13" s="19"/>
      <c r="AF13" s="19">
        <v>1.1040310222959201E-2</v>
      </c>
    </row>
    <row r="14" spans="2:32" x14ac:dyDescent="0.2">
      <c r="B14" s="16" t="s">
        <v>447</v>
      </c>
    </row>
    <row r="15" spans="2:32" x14ac:dyDescent="0.2">
      <c r="B15" t="s">
        <v>63</v>
      </c>
    </row>
    <row r="16" spans="2:32" x14ac:dyDescent="0.2">
      <c r="B16" t="s">
        <v>64</v>
      </c>
    </row>
    <row r="18" spans="2:2" x14ac:dyDescent="0.2">
      <c r="B18"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B2:AF1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448</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818</v>
      </c>
      <c r="D7" s="10">
        <v>371</v>
      </c>
      <c r="E7" s="10">
        <v>445</v>
      </c>
      <c r="F7" s="10"/>
      <c r="G7" s="10">
        <v>115</v>
      </c>
      <c r="H7" s="10">
        <v>147</v>
      </c>
      <c r="I7" s="10">
        <v>139</v>
      </c>
      <c r="J7" s="10">
        <v>107</v>
      </c>
      <c r="K7" s="10">
        <v>123</v>
      </c>
      <c r="L7" s="10">
        <v>187</v>
      </c>
      <c r="M7" s="10"/>
      <c r="N7" s="10">
        <v>121</v>
      </c>
      <c r="O7" s="10">
        <v>115</v>
      </c>
      <c r="P7" s="10">
        <v>71</v>
      </c>
      <c r="Q7" s="10">
        <v>58</v>
      </c>
      <c r="R7" s="10">
        <v>58</v>
      </c>
      <c r="S7" s="10">
        <v>72</v>
      </c>
      <c r="T7" s="10">
        <v>64</v>
      </c>
      <c r="U7" s="10">
        <v>38</v>
      </c>
      <c r="V7" s="10">
        <v>86</v>
      </c>
      <c r="W7" s="10">
        <v>74</v>
      </c>
      <c r="X7" s="10">
        <v>37</v>
      </c>
      <c r="Y7" s="10">
        <v>24</v>
      </c>
      <c r="Z7" s="10"/>
      <c r="AA7" s="10">
        <v>289</v>
      </c>
      <c r="AB7" s="10">
        <v>248</v>
      </c>
      <c r="AC7" s="10">
        <v>134</v>
      </c>
      <c r="AD7" s="10">
        <v>144</v>
      </c>
      <c r="AE7" s="10"/>
      <c r="AF7" s="10">
        <v>104</v>
      </c>
    </row>
    <row r="8" spans="2:32" ht="30" customHeight="1" x14ac:dyDescent="0.2">
      <c r="B8" s="11" t="s">
        <v>20</v>
      </c>
      <c r="C8" s="11">
        <v>827</v>
      </c>
      <c r="D8" s="11">
        <v>394</v>
      </c>
      <c r="E8" s="11">
        <v>432</v>
      </c>
      <c r="F8" s="11"/>
      <c r="G8" s="11">
        <v>143</v>
      </c>
      <c r="H8" s="11">
        <v>173</v>
      </c>
      <c r="I8" s="11">
        <v>131</v>
      </c>
      <c r="J8" s="11">
        <v>104</v>
      </c>
      <c r="K8" s="11">
        <v>109</v>
      </c>
      <c r="L8" s="11">
        <v>167</v>
      </c>
      <c r="M8" s="11"/>
      <c r="N8" s="11">
        <v>138</v>
      </c>
      <c r="O8" s="11">
        <v>106</v>
      </c>
      <c r="P8" s="11">
        <v>69</v>
      </c>
      <c r="Q8" s="11">
        <v>54</v>
      </c>
      <c r="R8" s="11">
        <v>52</v>
      </c>
      <c r="S8" s="11">
        <v>66</v>
      </c>
      <c r="T8" s="11">
        <v>61</v>
      </c>
      <c r="U8" s="11">
        <v>37</v>
      </c>
      <c r="V8" s="11">
        <v>84</v>
      </c>
      <c r="W8" s="11">
        <v>87</v>
      </c>
      <c r="X8" s="11">
        <v>37</v>
      </c>
      <c r="Y8" s="11">
        <v>38</v>
      </c>
      <c r="Z8" s="11"/>
      <c r="AA8" s="11">
        <v>266</v>
      </c>
      <c r="AB8" s="11">
        <v>230</v>
      </c>
      <c r="AC8" s="11">
        <v>175</v>
      </c>
      <c r="AD8" s="11">
        <v>153</v>
      </c>
      <c r="AE8" s="11"/>
      <c r="AF8" s="11">
        <v>106</v>
      </c>
    </row>
    <row r="9" spans="2:32" x14ac:dyDescent="0.2">
      <c r="B9" s="18" t="s">
        <v>424</v>
      </c>
      <c r="C9" s="17">
        <v>0.564874890870528</v>
      </c>
      <c r="D9" s="17">
        <v>0.52092612684281903</v>
      </c>
      <c r="E9" s="17">
        <v>0.60487343758192202</v>
      </c>
      <c r="F9" s="17"/>
      <c r="G9" s="17">
        <v>0.52863608012664098</v>
      </c>
      <c r="H9" s="17">
        <v>0.56316480809152003</v>
      </c>
      <c r="I9" s="17">
        <v>0.57515051278992402</v>
      </c>
      <c r="J9" s="17">
        <v>0.62382863497061503</v>
      </c>
      <c r="K9" s="17">
        <v>0.56494263330546302</v>
      </c>
      <c r="L9" s="17">
        <v>0.552827648379831</v>
      </c>
      <c r="M9" s="17"/>
      <c r="N9" s="17">
        <v>0.56303378032098395</v>
      </c>
      <c r="O9" s="17">
        <v>0.538256110731406</v>
      </c>
      <c r="P9" s="17">
        <v>0.57851238248594705</v>
      </c>
      <c r="Q9" s="17">
        <v>0.47869062060283302</v>
      </c>
      <c r="R9" s="17">
        <v>0.57028305581908101</v>
      </c>
      <c r="S9" s="17">
        <v>0.46536336728890099</v>
      </c>
      <c r="T9" s="17">
        <v>0.70300193760858998</v>
      </c>
      <c r="U9" s="17">
        <v>0.63385105653336304</v>
      </c>
      <c r="V9" s="17">
        <v>0.65650732266020495</v>
      </c>
      <c r="W9" s="17">
        <v>0.51996653779674495</v>
      </c>
      <c r="X9" s="17">
        <v>0.55575420535271303</v>
      </c>
      <c r="Y9" s="17">
        <v>0.52936793271884997</v>
      </c>
      <c r="Z9" s="17"/>
      <c r="AA9" s="17">
        <v>0.54885412943438705</v>
      </c>
      <c r="AB9" s="17">
        <v>0.55324238736415698</v>
      </c>
      <c r="AC9" s="17">
        <v>0.60186789481630498</v>
      </c>
      <c r="AD9" s="17">
        <v>0.57249341642294005</v>
      </c>
      <c r="AE9" s="17"/>
      <c r="AF9" s="17">
        <v>0.48580002659070098</v>
      </c>
    </row>
    <row r="10" spans="2:32" x14ac:dyDescent="0.2">
      <c r="B10" s="18" t="s">
        <v>425</v>
      </c>
      <c r="C10" s="17">
        <v>0.40885315978230702</v>
      </c>
      <c r="D10" s="17">
        <v>0.44874172751005498</v>
      </c>
      <c r="E10" s="17">
        <v>0.372443212936657</v>
      </c>
      <c r="F10" s="17"/>
      <c r="G10" s="17">
        <v>0.41160370944883201</v>
      </c>
      <c r="H10" s="17">
        <v>0.432906662063129</v>
      </c>
      <c r="I10" s="17">
        <v>0.39436643727030202</v>
      </c>
      <c r="J10" s="17">
        <v>0.35568493177813298</v>
      </c>
      <c r="K10" s="17">
        <v>0.40822549176980599</v>
      </c>
      <c r="L10" s="17">
        <v>0.42654278572614801</v>
      </c>
      <c r="M10" s="17"/>
      <c r="N10" s="17">
        <v>0.384658232351272</v>
      </c>
      <c r="O10" s="17">
        <v>0.41934613058532599</v>
      </c>
      <c r="P10" s="17">
        <v>0.39295231267720199</v>
      </c>
      <c r="Q10" s="17">
        <v>0.49980001239856903</v>
      </c>
      <c r="R10" s="17">
        <v>0.40804069987824798</v>
      </c>
      <c r="S10" s="17">
        <v>0.49232940456354302</v>
      </c>
      <c r="T10" s="17">
        <v>0.280541647521375</v>
      </c>
      <c r="U10" s="17">
        <v>0.36614894346663701</v>
      </c>
      <c r="V10" s="17">
        <v>0.34349267733979499</v>
      </c>
      <c r="W10" s="17">
        <v>0.45709016421676502</v>
      </c>
      <c r="X10" s="17">
        <v>0.44424579464728697</v>
      </c>
      <c r="Y10" s="17">
        <v>0.47063206728114998</v>
      </c>
      <c r="Z10" s="17"/>
      <c r="AA10" s="17">
        <v>0.42853410070560599</v>
      </c>
      <c r="AB10" s="17">
        <v>0.42447767809557702</v>
      </c>
      <c r="AC10" s="17">
        <v>0.37022792512270197</v>
      </c>
      <c r="AD10" s="17">
        <v>0.39667203246701599</v>
      </c>
      <c r="AE10" s="17"/>
      <c r="AF10" s="17">
        <v>0.47243199739727898</v>
      </c>
    </row>
    <row r="11" spans="2:32" x14ac:dyDescent="0.2">
      <c r="B11" s="18" t="s">
        <v>426</v>
      </c>
      <c r="C11" s="17">
        <v>2.4141161628152202E-2</v>
      </c>
      <c r="D11" s="17">
        <v>2.5852922813069699E-2</v>
      </c>
      <c r="E11" s="17">
        <v>2.2683349481421599E-2</v>
      </c>
      <c r="F11" s="17"/>
      <c r="G11" s="17">
        <v>5.9760210424527803E-2</v>
      </c>
      <c r="H11" s="17">
        <v>3.92852984535125E-3</v>
      </c>
      <c r="I11" s="17">
        <v>2.41089078798256E-2</v>
      </c>
      <c r="J11" s="17">
        <v>2.0486433251252201E-2</v>
      </c>
      <c r="K11" s="17">
        <v>2.6831874924730399E-2</v>
      </c>
      <c r="L11" s="17">
        <v>1.5091514347759899E-2</v>
      </c>
      <c r="M11" s="17"/>
      <c r="N11" s="17">
        <v>4.5607168772157598E-2</v>
      </c>
      <c r="O11" s="17">
        <v>4.2397758683267901E-2</v>
      </c>
      <c r="P11" s="17">
        <v>1.6310034272587301E-2</v>
      </c>
      <c r="Q11" s="17">
        <v>2.1509366998598799E-2</v>
      </c>
      <c r="R11" s="17">
        <v>2.1676244302671201E-2</v>
      </c>
      <c r="S11" s="17">
        <v>4.2307228147555997E-2</v>
      </c>
      <c r="T11" s="17">
        <v>1.6456414870035699E-2</v>
      </c>
      <c r="U11" s="17">
        <v>0</v>
      </c>
      <c r="V11" s="17">
        <v>0</v>
      </c>
      <c r="W11" s="17">
        <v>2.2943297986489201E-2</v>
      </c>
      <c r="X11" s="17">
        <v>0</v>
      </c>
      <c r="Y11" s="17">
        <v>0</v>
      </c>
      <c r="Z11" s="17"/>
      <c r="AA11" s="17">
        <v>1.5985303386701701E-2</v>
      </c>
      <c r="AB11" s="17">
        <v>2.2279934540265899E-2</v>
      </c>
      <c r="AC11" s="17">
        <v>2.7904180060992399E-2</v>
      </c>
      <c r="AD11" s="17">
        <v>3.08345511100434E-2</v>
      </c>
      <c r="AE11" s="17"/>
      <c r="AF11" s="17">
        <v>3.3051780129958498E-2</v>
      </c>
    </row>
    <row r="12" spans="2:32" x14ac:dyDescent="0.2">
      <c r="B12" s="18" t="s">
        <v>427</v>
      </c>
      <c r="C12" s="17">
        <v>1.11837776219659E-3</v>
      </c>
      <c r="D12" s="17">
        <v>2.3509912155170601E-3</v>
      </c>
      <c r="E12" s="17">
        <v>0</v>
      </c>
      <c r="F12" s="17"/>
      <c r="G12" s="17">
        <v>0</v>
      </c>
      <c r="H12" s="17">
        <v>0</v>
      </c>
      <c r="I12" s="17">
        <v>0</v>
      </c>
      <c r="J12" s="17">
        <v>0</v>
      </c>
      <c r="K12" s="17">
        <v>0</v>
      </c>
      <c r="L12" s="17">
        <v>5.5380515462610204E-3</v>
      </c>
      <c r="M12" s="17"/>
      <c r="N12" s="17">
        <v>6.7008185555864699E-3</v>
      </c>
      <c r="O12" s="17">
        <v>0</v>
      </c>
      <c r="P12" s="17">
        <v>0</v>
      </c>
      <c r="Q12" s="17">
        <v>0</v>
      </c>
      <c r="R12" s="17">
        <v>0</v>
      </c>
      <c r="S12" s="17">
        <v>0</v>
      </c>
      <c r="T12" s="17">
        <v>0</v>
      </c>
      <c r="U12" s="17">
        <v>0</v>
      </c>
      <c r="V12" s="17">
        <v>0</v>
      </c>
      <c r="W12" s="17">
        <v>0</v>
      </c>
      <c r="X12" s="17">
        <v>0</v>
      </c>
      <c r="Y12" s="17">
        <v>0</v>
      </c>
      <c r="Z12" s="17"/>
      <c r="AA12" s="17">
        <v>3.4780061286995901E-3</v>
      </c>
      <c r="AB12" s="17">
        <v>0</v>
      </c>
      <c r="AC12" s="17">
        <v>0</v>
      </c>
      <c r="AD12" s="17">
        <v>0</v>
      </c>
      <c r="AE12" s="17"/>
      <c r="AF12" s="17">
        <v>8.7161958820616402E-3</v>
      </c>
    </row>
    <row r="13" spans="2:32" x14ac:dyDescent="0.2">
      <c r="B13" s="18" t="s">
        <v>92</v>
      </c>
      <c r="C13" s="19">
        <v>1.0124099568166E-3</v>
      </c>
      <c r="D13" s="19">
        <v>2.12823161853914E-3</v>
      </c>
      <c r="E13" s="19">
        <v>0</v>
      </c>
      <c r="F13" s="19"/>
      <c r="G13" s="19">
        <v>0</v>
      </c>
      <c r="H13" s="19">
        <v>0</v>
      </c>
      <c r="I13" s="19">
        <v>6.3741420599481204E-3</v>
      </c>
      <c r="J13" s="19">
        <v>0</v>
      </c>
      <c r="K13" s="19">
        <v>0</v>
      </c>
      <c r="L13" s="19">
        <v>0</v>
      </c>
      <c r="M13" s="19"/>
      <c r="N13" s="19">
        <v>0</v>
      </c>
      <c r="O13" s="19">
        <v>0</v>
      </c>
      <c r="P13" s="19">
        <v>1.2225270564263899E-2</v>
      </c>
      <c r="Q13" s="19">
        <v>0</v>
      </c>
      <c r="R13" s="19">
        <v>0</v>
      </c>
      <c r="S13" s="19">
        <v>0</v>
      </c>
      <c r="T13" s="19">
        <v>0</v>
      </c>
      <c r="U13" s="19">
        <v>0</v>
      </c>
      <c r="V13" s="19">
        <v>0</v>
      </c>
      <c r="W13" s="19">
        <v>0</v>
      </c>
      <c r="X13" s="19">
        <v>0</v>
      </c>
      <c r="Y13" s="19">
        <v>0</v>
      </c>
      <c r="Z13" s="19"/>
      <c r="AA13" s="19">
        <v>3.14846034460552E-3</v>
      </c>
      <c r="AB13" s="19">
        <v>0</v>
      </c>
      <c r="AC13" s="19">
        <v>0</v>
      </c>
      <c r="AD13" s="19">
        <v>0</v>
      </c>
      <c r="AE13" s="19"/>
      <c r="AF13" s="19">
        <v>0</v>
      </c>
    </row>
    <row r="14" spans="2:32" x14ac:dyDescent="0.2">
      <c r="B14" s="16" t="s">
        <v>449</v>
      </c>
    </row>
    <row r="15" spans="2:32" x14ac:dyDescent="0.2">
      <c r="B15" t="s">
        <v>63</v>
      </c>
    </row>
    <row r="16" spans="2:32" x14ac:dyDescent="0.2">
      <c r="B16" t="s">
        <v>64</v>
      </c>
    </row>
    <row r="18" spans="2:2" x14ac:dyDescent="0.2">
      <c r="B18"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B2:AF1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450</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167</v>
      </c>
      <c r="D7" s="10">
        <v>91</v>
      </c>
      <c r="E7" s="10">
        <v>75</v>
      </c>
      <c r="F7" s="10"/>
      <c r="G7" s="10">
        <v>29</v>
      </c>
      <c r="H7" s="10">
        <v>36</v>
      </c>
      <c r="I7" s="10">
        <v>40</v>
      </c>
      <c r="J7" s="10">
        <v>31</v>
      </c>
      <c r="K7" s="10">
        <v>12</v>
      </c>
      <c r="L7" s="10">
        <v>19</v>
      </c>
      <c r="M7" s="10"/>
      <c r="N7" s="10">
        <v>33</v>
      </c>
      <c r="O7" s="10">
        <v>16</v>
      </c>
      <c r="P7" s="10">
        <v>15</v>
      </c>
      <c r="Q7" s="10">
        <v>12</v>
      </c>
      <c r="R7" s="10">
        <v>10</v>
      </c>
      <c r="S7" s="10">
        <v>18</v>
      </c>
      <c r="T7" s="10">
        <v>11</v>
      </c>
      <c r="U7" s="10">
        <v>6</v>
      </c>
      <c r="V7" s="10">
        <v>20</v>
      </c>
      <c r="W7" s="10">
        <v>17</v>
      </c>
      <c r="X7" s="10">
        <v>7</v>
      </c>
      <c r="Y7" s="10">
        <v>2</v>
      </c>
      <c r="Z7" s="10"/>
      <c r="AA7" s="10">
        <v>64</v>
      </c>
      <c r="AB7" s="10">
        <v>37</v>
      </c>
      <c r="AC7" s="10">
        <v>29</v>
      </c>
      <c r="AD7" s="10">
        <v>37</v>
      </c>
      <c r="AE7" s="10"/>
      <c r="AF7" s="10">
        <v>31</v>
      </c>
    </row>
    <row r="8" spans="2:32" ht="30" customHeight="1" x14ac:dyDescent="0.2">
      <c r="B8" s="11" t="s">
        <v>20</v>
      </c>
      <c r="C8" s="11">
        <v>177</v>
      </c>
      <c r="D8" s="11">
        <v>105</v>
      </c>
      <c r="E8" s="11">
        <v>70</v>
      </c>
      <c r="F8" s="11"/>
      <c r="G8" s="11">
        <v>37</v>
      </c>
      <c r="H8" s="11">
        <v>45</v>
      </c>
      <c r="I8" s="11">
        <v>39</v>
      </c>
      <c r="J8" s="11">
        <v>29</v>
      </c>
      <c r="K8" s="11">
        <v>11</v>
      </c>
      <c r="L8" s="11">
        <v>16</v>
      </c>
      <c r="M8" s="11"/>
      <c r="N8" s="11">
        <v>35</v>
      </c>
      <c r="O8" s="11">
        <v>16</v>
      </c>
      <c r="P8" s="11">
        <v>14</v>
      </c>
      <c r="Q8" s="11">
        <v>11</v>
      </c>
      <c r="R8" s="11">
        <v>9</v>
      </c>
      <c r="S8" s="11">
        <v>17</v>
      </c>
      <c r="T8" s="11">
        <v>11</v>
      </c>
      <c r="U8" s="11">
        <v>7</v>
      </c>
      <c r="V8" s="11">
        <v>22</v>
      </c>
      <c r="W8" s="11">
        <v>23</v>
      </c>
      <c r="X8" s="11">
        <v>9</v>
      </c>
      <c r="Y8" s="11">
        <v>4</v>
      </c>
      <c r="Z8" s="11"/>
      <c r="AA8" s="11">
        <v>63</v>
      </c>
      <c r="AB8" s="11">
        <v>33</v>
      </c>
      <c r="AC8" s="11">
        <v>43</v>
      </c>
      <c r="AD8" s="11">
        <v>38</v>
      </c>
      <c r="AE8" s="11"/>
      <c r="AF8" s="11">
        <v>33</v>
      </c>
    </row>
    <row r="9" spans="2:32" x14ac:dyDescent="0.2">
      <c r="B9" s="18" t="s">
        <v>424</v>
      </c>
      <c r="C9" s="17">
        <v>0.39137622235886699</v>
      </c>
      <c r="D9" s="17">
        <v>0.39864814190328002</v>
      </c>
      <c r="E9" s="17">
        <v>0.372255847958891</v>
      </c>
      <c r="F9" s="17"/>
      <c r="G9" s="17">
        <v>0.36215487802797702</v>
      </c>
      <c r="H9" s="17">
        <v>0.55447725175290996</v>
      </c>
      <c r="I9" s="17">
        <v>0.29437142195072402</v>
      </c>
      <c r="J9" s="17">
        <v>0.45537247570205303</v>
      </c>
      <c r="K9" s="17">
        <v>6.9903212867584399E-2</v>
      </c>
      <c r="L9" s="17">
        <v>0.34467906590007202</v>
      </c>
      <c r="M9" s="17"/>
      <c r="N9" s="17">
        <v>0.445446333742894</v>
      </c>
      <c r="O9" s="17">
        <v>0.37674161533670503</v>
      </c>
      <c r="P9" s="17">
        <v>0.39293182612778599</v>
      </c>
      <c r="Q9" s="17">
        <v>0.29926924800252502</v>
      </c>
      <c r="R9" s="17">
        <v>0.49514407381750902</v>
      </c>
      <c r="S9" s="17">
        <v>0.18685384051860701</v>
      </c>
      <c r="T9" s="17">
        <v>0.33176679437726198</v>
      </c>
      <c r="U9" s="17">
        <v>0.57250329153386703</v>
      </c>
      <c r="V9" s="17">
        <v>0.44173265526834199</v>
      </c>
      <c r="W9" s="17">
        <v>0.314689053246759</v>
      </c>
      <c r="X9" s="17">
        <v>0.483431949309931</v>
      </c>
      <c r="Y9" s="17">
        <v>0.68245810498877602</v>
      </c>
      <c r="Z9" s="17"/>
      <c r="AA9" s="17">
        <v>0.34156048039755799</v>
      </c>
      <c r="AB9" s="17">
        <v>0.29707242125758798</v>
      </c>
      <c r="AC9" s="17">
        <v>0.44702071173743801</v>
      </c>
      <c r="AD9" s="17">
        <v>0.49456247627230299</v>
      </c>
      <c r="AE9" s="17"/>
      <c r="AF9" s="17">
        <v>0.28282895578024098</v>
      </c>
    </row>
    <row r="10" spans="2:32" x14ac:dyDescent="0.2">
      <c r="B10" s="18" t="s">
        <v>425</v>
      </c>
      <c r="C10" s="17">
        <v>0.53785995588708402</v>
      </c>
      <c r="D10" s="17">
        <v>0.54363246654393604</v>
      </c>
      <c r="E10" s="17">
        <v>0.53653913553218202</v>
      </c>
      <c r="F10" s="17"/>
      <c r="G10" s="17">
        <v>0.50793709081869498</v>
      </c>
      <c r="H10" s="17">
        <v>0.42817450244740302</v>
      </c>
      <c r="I10" s="17">
        <v>0.68371158775107899</v>
      </c>
      <c r="J10" s="17">
        <v>0.39448213981285801</v>
      </c>
      <c r="K10" s="17">
        <v>0.85567765975237597</v>
      </c>
      <c r="L10" s="17">
        <v>0.60010606439200298</v>
      </c>
      <c r="M10" s="17"/>
      <c r="N10" s="17">
        <v>0.45564261474613699</v>
      </c>
      <c r="O10" s="17">
        <v>0.50232377591308197</v>
      </c>
      <c r="P10" s="17">
        <v>0.60706817387221401</v>
      </c>
      <c r="Q10" s="17">
        <v>0.54285608212865799</v>
      </c>
      <c r="R10" s="17">
        <v>0.304205468267156</v>
      </c>
      <c r="S10" s="17">
        <v>0.71185399258805004</v>
      </c>
      <c r="T10" s="17">
        <v>0.66823320562273802</v>
      </c>
      <c r="U10" s="17">
        <v>0.42749670846613302</v>
      </c>
      <c r="V10" s="17">
        <v>0.55826734473165796</v>
      </c>
      <c r="W10" s="17">
        <v>0.64381002062255099</v>
      </c>
      <c r="X10" s="17">
        <v>0.39295435106194798</v>
      </c>
      <c r="Y10" s="17">
        <v>0.31754189501122398</v>
      </c>
      <c r="Z10" s="17"/>
      <c r="AA10" s="17">
        <v>0.57824166771412899</v>
      </c>
      <c r="AB10" s="17">
        <v>0.59089493124082304</v>
      </c>
      <c r="AC10" s="17">
        <v>0.51177375980796702</v>
      </c>
      <c r="AD10" s="17">
        <v>0.45335405909695797</v>
      </c>
      <c r="AE10" s="17"/>
      <c r="AF10" s="17">
        <v>0.61355774743950797</v>
      </c>
    </row>
    <row r="11" spans="2:32" x14ac:dyDescent="0.2">
      <c r="B11" s="18" t="s">
        <v>426</v>
      </c>
      <c r="C11" s="17">
        <v>5.99419424473926E-2</v>
      </c>
      <c r="D11" s="17">
        <v>3.9552774561107201E-2</v>
      </c>
      <c r="E11" s="17">
        <v>9.1205016508926998E-2</v>
      </c>
      <c r="F11" s="17"/>
      <c r="G11" s="17">
        <v>0.129908031153327</v>
      </c>
      <c r="H11" s="17">
        <v>1.7348245799686999E-2</v>
      </c>
      <c r="I11" s="17">
        <v>2.1916990298196999E-2</v>
      </c>
      <c r="J11" s="17">
        <v>0.115037619094548</v>
      </c>
      <c r="K11" s="17">
        <v>7.4419127380039904E-2</v>
      </c>
      <c r="L11" s="17">
        <v>0</v>
      </c>
      <c r="M11" s="17"/>
      <c r="N11" s="17">
        <v>7.3529886486727494E-2</v>
      </c>
      <c r="O11" s="17">
        <v>5.4938136360462499E-2</v>
      </c>
      <c r="P11" s="17">
        <v>0</v>
      </c>
      <c r="Q11" s="17">
        <v>0.15787466986881701</v>
      </c>
      <c r="R11" s="17">
        <v>0.20065045791533601</v>
      </c>
      <c r="S11" s="17">
        <v>0.101292166893343</v>
      </c>
      <c r="T11" s="17">
        <v>0</v>
      </c>
      <c r="U11" s="17">
        <v>0</v>
      </c>
      <c r="V11" s="17">
        <v>0</v>
      </c>
      <c r="W11" s="17">
        <v>4.1500926130690202E-2</v>
      </c>
      <c r="X11" s="17">
        <v>0.12361369962812099</v>
      </c>
      <c r="Y11" s="17">
        <v>0</v>
      </c>
      <c r="Z11" s="17"/>
      <c r="AA11" s="17">
        <v>8.0197851888312605E-2</v>
      </c>
      <c r="AB11" s="17">
        <v>8.5267434916288395E-2</v>
      </c>
      <c r="AC11" s="17">
        <v>4.1205528454595401E-2</v>
      </c>
      <c r="AD11" s="17">
        <v>2.5026568597973399E-2</v>
      </c>
      <c r="AE11" s="17"/>
      <c r="AF11" s="17">
        <v>0.103613296780251</v>
      </c>
    </row>
    <row r="12" spans="2:32" x14ac:dyDescent="0.2">
      <c r="B12" s="18" t="s">
        <v>427</v>
      </c>
      <c r="C12" s="17">
        <v>5.7955620750786002E-3</v>
      </c>
      <c r="D12" s="17">
        <v>9.7289716033598598E-3</v>
      </c>
      <c r="E12" s="17">
        <v>0</v>
      </c>
      <c r="F12" s="17"/>
      <c r="G12" s="17">
        <v>0</v>
      </c>
      <c r="H12" s="17">
        <v>0</v>
      </c>
      <c r="I12" s="17">
        <v>0</v>
      </c>
      <c r="J12" s="17">
        <v>3.5107765390540703E-2</v>
      </c>
      <c r="K12" s="17">
        <v>0</v>
      </c>
      <c r="L12" s="17">
        <v>0</v>
      </c>
      <c r="M12" s="17"/>
      <c r="N12" s="17">
        <v>0</v>
      </c>
      <c r="O12" s="17">
        <v>6.5996472389750593E-2</v>
      </c>
      <c r="P12" s="17">
        <v>0</v>
      </c>
      <c r="Q12" s="17">
        <v>0</v>
      </c>
      <c r="R12" s="17">
        <v>0</v>
      </c>
      <c r="S12" s="17">
        <v>0</v>
      </c>
      <c r="T12" s="17">
        <v>0</v>
      </c>
      <c r="U12" s="17">
        <v>0</v>
      </c>
      <c r="V12" s="17">
        <v>0</v>
      </c>
      <c r="W12" s="17">
        <v>0</v>
      </c>
      <c r="X12" s="17">
        <v>0</v>
      </c>
      <c r="Y12" s="17">
        <v>0</v>
      </c>
      <c r="Z12" s="17"/>
      <c r="AA12" s="17">
        <v>0</v>
      </c>
      <c r="AB12" s="17">
        <v>0</v>
      </c>
      <c r="AC12" s="17">
        <v>0</v>
      </c>
      <c r="AD12" s="17">
        <v>2.70568960327656E-2</v>
      </c>
      <c r="AE12" s="17"/>
      <c r="AF12" s="17">
        <v>0</v>
      </c>
    </row>
    <row r="13" spans="2:32" x14ac:dyDescent="0.2">
      <c r="B13" s="18" t="s">
        <v>92</v>
      </c>
      <c r="C13" s="19">
        <v>5.0263172315771999E-3</v>
      </c>
      <c r="D13" s="19">
        <v>8.4376453883171897E-3</v>
      </c>
      <c r="E13" s="19">
        <v>0</v>
      </c>
      <c r="F13" s="19"/>
      <c r="G13" s="19">
        <v>0</v>
      </c>
      <c r="H13" s="19">
        <v>0</v>
      </c>
      <c r="I13" s="19">
        <v>0</v>
      </c>
      <c r="J13" s="19">
        <v>0</v>
      </c>
      <c r="K13" s="19">
        <v>0</v>
      </c>
      <c r="L13" s="19">
        <v>5.5214869707924399E-2</v>
      </c>
      <c r="M13" s="19"/>
      <c r="N13" s="19">
        <v>2.5381165024241901E-2</v>
      </c>
      <c r="O13" s="19">
        <v>0</v>
      </c>
      <c r="P13" s="19">
        <v>0</v>
      </c>
      <c r="Q13" s="19">
        <v>0</v>
      </c>
      <c r="R13" s="19">
        <v>0</v>
      </c>
      <c r="S13" s="19">
        <v>0</v>
      </c>
      <c r="T13" s="19">
        <v>0</v>
      </c>
      <c r="U13" s="19">
        <v>0</v>
      </c>
      <c r="V13" s="19">
        <v>0</v>
      </c>
      <c r="W13" s="19">
        <v>0</v>
      </c>
      <c r="X13" s="19">
        <v>0</v>
      </c>
      <c r="Y13" s="19">
        <v>0</v>
      </c>
      <c r="Z13" s="19"/>
      <c r="AA13" s="19">
        <v>0</v>
      </c>
      <c r="AB13" s="19">
        <v>2.6765212585299899E-2</v>
      </c>
      <c r="AC13" s="19">
        <v>0</v>
      </c>
      <c r="AD13" s="19">
        <v>0</v>
      </c>
      <c r="AE13" s="19"/>
      <c r="AF13" s="19">
        <v>0</v>
      </c>
    </row>
    <row r="14" spans="2:32" x14ac:dyDescent="0.2">
      <c r="B14" s="16" t="s">
        <v>451</v>
      </c>
    </row>
    <row r="15" spans="2:32" x14ac:dyDescent="0.2">
      <c r="B15" t="s">
        <v>63</v>
      </c>
    </row>
    <row r="16" spans="2:32" x14ac:dyDescent="0.2">
      <c r="B16" t="s">
        <v>64</v>
      </c>
    </row>
    <row r="18" spans="2:2" x14ac:dyDescent="0.2">
      <c r="B18"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B2:AF1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452</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357</v>
      </c>
      <c r="D7" s="10">
        <v>184</v>
      </c>
      <c r="E7" s="10">
        <v>170</v>
      </c>
      <c r="F7" s="10"/>
      <c r="G7" s="10">
        <v>69</v>
      </c>
      <c r="H7" s="10">
        <v>68</v>
      </c>
      <c r="I7" s="10">
        <v>61</v>
      </c>
      <c r="J7" s="10">
        <v>55</v>
      </c>
      <c r="K7" s="10">
        <v>40</v>
      </c>
      <c r="L7" s="10">
        <v>64</v>
      </c>
      <c r="M7" s="10"/>
      <c r="N7" s="10">
        <v>55</v>
      </c>
      <c r="O7" s="10">
        <v>37</v>
      </c>
      <c r="P7" s="10">
        <v>30</v>
      </c>
      <c r="Q7" s="10">
        <v>37</v>
      </c>
      <c r="R7" s="10">
        <v>22</v>
      </c>
      <c r="S7" s="10">
        <v>41</v>
      </c>
      <c r="T7" s="10">
        <v>31</v>
      </c>
      <c r="U7" s="10">
        <v>15</v>
      </c>
      <c r="V7" s="10">
        <v>40</v>
      </c>
      <c r="W7" s="10">
        <v>24</v>
      </c>
      <c r="X7" s="10">
        <v>20</v>
      </c>
      <c r="Y7" s="10">
        <v>5</v>
      </c>
      <c r="Z7" s="10"/>
      <c r="AA7" s="10">
        <v>110</v>
      </c>
      <c r="AB7" s="10">
        <v>101</v>
      </c>
      <c r="AC7" s="10">
        <v>57</v>
      </c>
      <c r="AD7" s="10">
        <v>88</v>
      </c>
      <c r="AE7" s="10"/>
      <c r="AF7" s="10">
        <v>68</v>
      </c>
    </row>
    <row r="8" spans="2:32" ht="30" customHeight="1" x14ac:dyDescent="0.2">
      <c r="B8" s="11" t="s">
        <v>20</v>
      </c>
      <c r="C8" s="11">
        <v>371</v>
      </c>
      <c r="D8" s="11">
        <v>204</v>
      </c>
      <c r="E8" s="11">
        <v>164</v>
      </c>
      <c r="F8" s="11"/>
      <c r="G8" s="11">
        <v>86</v>
      </c>
      <c r="H8" s="11">
        <v>84</v>
      </c>
      <c r="I8" s="11">
        <v>58</v>
      </c>
      <c r="J8" s="11">
        <v>52</v>
      </c>
      <c r="K8" s="11">
        <v>36</v>
      </c>
      <c r="L8" s="11">
        <v>56</v>
      </c>
      <c r="M8" s="11"/>
      <c r="N8" s="11">
        <v>67</v>
      </c>
      <c r="O8" s="11">
        <v>36</v>
      </c>
      <c r="P8" s="11">
        <v>29</v>
      </c>
      <c r="Q8" s="11">
        <v>33</v>
      </c>
      <c r="R8" s="11">
        <v>21</v>
      </c>
      <c r="S8" s="11">
        <v>38</v>
      </c>
      <c r="T8" s="11">
        <v>30</v>
      </c>
      <c r="U8" s="11">
        <v>15</v>
      </c>
      <c r="V8" s="11">
        <v>40</v>
      </c>
      <c r="W8" s="11">
        <v>31</v>
      </c>
      <c r="X8" s="11">
        <v>22</v>
      </c>
      <c r="Y8" s="11">
        <v>8</v>
      </c>
      <c r="Z8" s="11"/>
      <c r="AA8" s="11">
        <v>110</v>
      </c>
      <c r="AB8" s="11">
        <v>95</v>
      </c>
      <c r="AC8" s="11">
        <v>73</v>
      </c>
      <c r="AD8" s="11">
        <v>92</v>
      </c>
      <c r="AE8" s="11"/>
      <c r="AF8" s="11">
        <v>70</v>
      </c>
    </row>
    <row r="9" spans="2:32" x14ac:dyDescent="0.2">
      <c r="B9" s="18" t="s">
        <v>424</v>
      </c>
      <c r="C9" s="17">
        <v>0.44660220663176298</v>
      </c>
      <c r="D9" s="17">
        <v>0.42385380345521201</v>
      </c>
      <c r="E9" s="17">
        <v>0.47172730493564702</v>
      </c>
      <c r="F9" s="17"/>
      <c r="G9" s="17">
        <v>0.50146263596977503</v>
      </c>
      <c r="H9" s="17">
        <v>0.43997764816843499</v>
      </c>
      <c r="I9" s="17">
        <v>0.49863870642525798</v>
      </c>
      <c r="J9" s="17">
        <v>0.496183452790324</v>
      </c>
      <c r="K9" s="17">
        <v>0.33779287326580698</v>
      </c>
      <c r="L9" s="17">
        <v>0.34223665117310698</v>
      </c>
      <c r="M9" s="17"/>
      <c r="N9" s="17">
        <v>0.47608434785967602</v>
      </c>
      <c r="O9" s="17">
        <v>0.32172812037866999</v>
      </c>
      <c r="P9" s="17">
        <v>0.35356189650626801</v>
      </c>
      <c r="Q9" s="17">
        <v>0.29422834321004299</v>
      </c>
      <c r="R9" s="17">
        <v>0.62232484196494098</v>
      </c>
      <c r="S9" s="17">
        <v>0.492667982539371</v>
      </c>
      <c r="T9" s="17">
        <v>0.350705956315155</v>
      </c>
      <c r="U9" s="17">
        <v>0.432972424990268</v>
      </c>
      <c r="V9" s="17">
        <v>0.49198284336890802</v>
      </c>
      <c r="W9" s="17">
        <v>0.51625651090440705</v>
      </c>
      <c r="X9" s="17">
        <v>0.51590995411530105</v>
      </c>
      <c r="Y9" s="17">
        <v>0.73695073458392502</v>
      </c>
      <c r="Z9" s="17"/>
      <c r="AA9" s="17">
        <v>0.47809652526658097</v>
      </c>
      <c r="AB9" s="17">
        <v>0.39280704136271899</v>
      </c>
      <c r="AC9" s="17">
        <v>0.38485765076593198</v>
      </c>
      <c r="AD9" s="17">
        <v>0.50808072408271998</v>
      </c>
      <c r="AE9" s="17"/>
      <c r="AF9" s="17">
        <v>0.52761164864088494</v>
      </c>
    </row>
    <row r="10" spans="2:32" x14ac:dyDescent="0.2">
      <c r="B10" s="18" t="s">
        <v>425</v>
      </c>
      <c r="C10" s="17">
        <v>0.47908105131025203</v>
      </c>
      <c r="D10" s="17">
        <v>0.48856686775978098</v>
      </c>
      <c r="E10" s="17">
        <v>0.46903389768532699</v>
      </c>
      <c r="F10" s="17"/>
      <c r="G10" s="17">
        <v>0.41376338525329998</v>
      </c>
      <c r="H10" s="17">
        <v>0.47019393653796898</v>
      </c>
      <c r="I10" s="17">
        <v>0.48670075353346298</v>
      </c>
      <c r="J10" s="17">
        <v>0.42343684356933597</v>
      </c>
      <c r="K10" s="17">
        <v>0.55296030055461198</v>
      </c>
      <c r="L10" s="17">
        <v>0.58882167819278897</v>
      </c>
      <c r="M10" s="17"/>
      <c r="N10" s="17">
        <v>0.426815004973706</v>
      </c>
      <c r="O10" s="17">
        <v>0.48701800268393602</v>
      </c>
      <c r="P10" s="17">
        <v>0.62532047650487299</v>
      </c>
      <c r="Q10" s="17">
        <v>0.61657001697872504</v>
      </c>
      <c r="R10" s="17">
        <v>0.29852718523984101</v>
      </c>
      <c r="S10" s="17">
        <v>0.48677647826023301</v>
      </c>
      <c r="T10" s="17">
        <v>0.58162353775293796</v>
      </c>
      <c r="U10" s="17">
        <v>0.567027575009732</v>
      </c>
      <c r="V10" s="17">
        <v>0.46769067091250999</v>
      </c>
      <c r="W10" s="17">
        <v>0.41199621631684902</v>
      </c>
      <c r="X10" s="17">
        <v>0.48409004588469901</v>
      </c>
      <c r="Y10" s="17">
        <v>0</v>
      </c>
      <c r="Z10" s="17"/>
      <c r="AA10" s="17">
        <v>0.42952087856457699</v>
      </c>
      <c r="AB10" s="17">
        <v>0.54882370174989803</v>
      </c>
      <c r="AC10" s="17">
        <v>0.56921957924156397</v>
      </c>
      <c r="AD10" s="17">
        <v>0.39970546908531002</v>
      </c>
      <c r="AE10" s="17"/>
      <c r="AF10" s="17">
        <v>0.42992936998326797</v>
      </c>
    </row>
    <row r="11" spans="2:32" x14ac:dyDescent="0.2">
      <c r="B11" s="18" t="s">
        <v>426</v>
      </c>
      <c r="C11" s="17">
        <v>4.8408997992784697E-2</v>
      </c>
      <c r="D11" s="17">
        <v>4.8500754515981799E-2</v>
      </c>
      <c r="E11" s="17">
        <v>4.9209478970878101E-2</v>
      </c>
      <c r="F11" s="17"/>
      <c r="G11" s="17">
        <v>6.65468022250469E-2</v>
      </c>
      <c r="H11" s="17">
        <v>3.9948191985881197E-2</v>
      </c>
      <c r="I11" s="17">
        <v>1.46605400412788E-2</v>
      </c>
      <c r="J11" s="17">
        <v>8.03797036403395E-2</v>
      </c>
      <c r="K11" s="17">
        <v>0.10924682617958099</v>
      </c>
      <c r="L11" s="17">
        <v>0</v>
      </c>
      <c r="M11" s="17"/>
      <c r="N11" s="17">
        <v>6.0526158810970301E-2</v>
      </c>
      <c r="O11" s="17">
        <v>0.109585446883685</v>
      </c>
      <c r="P11" s="17">
        <v>2.11176269888586E-2</v>
      </c>
      <c r="Q11" s="17">
        <v>6.5806764356858394E-2</v>
      </c>
      <c r="R11" s="17">
        <v>7.9147972795217805E-2</v>
      </c>
      <c r="S11" s="17">
        <v>2.0555539200396301E-2</v>
      </c>
      <c r="T11" s="17">
        <v>2.71304387612059E-2</v>
      </c>
      <c r="U11" s="17">
        <v>0</v>
      </c>
      <c r="V11" s="17">
        <v>4.0326485718581703E-2</v>
      </c>
      <c r="W11" s="17">
        <v>7.1747272778744001E-2</v>
      </c>
      <c r="X11" s="17">
        <v>0</v>
      </c>
      <c r="Y11" s="17">
        <v>0</v>
      </c>
      <c r="Z11" s="17"/>
      <c r="AA11" s="17">
        <v>7.0299108252067796E-2</v>
      </c>
      <c r="AB11" s="17">
        <v>2.5943119963514099E-2</v>
      </c>
      <c r="AC11" s="17">
        <v>3.06313233411609E-2</v>
      </c>
      <c r="AD11" s="17">
        <v>5.9907189178248103E-2</v>
      </c>
      <c r="AE11" s="17"/>
      <c r="AF11" s="17">
        <v>2.49867679468294E-2</v>
      </c>
    </row>
    <row r="12" spans="2:32" x14ac:dyDescent="0.2">
      <c r="B12" s="18" t="s">
        <v>427</v>
      </c>
      <c r="C12" s="17">
        <v>0</v>
      </c>
      <c r="D12" s="17">
        <v>0</v>
      </c>
      <c r="E12" s="17">
        <v>0</v>
      </c>
      <c r="F12" s="17"/>
      <c r="G12" s="17">
        <v>0</v>
      </c>
      <c r="H12" s="17">
        <v>0</v>
      </c>
      <c r="I12" s="17">
        <v>0</v>
      </c>
      <c r="J12" s="17">
        <v>0</v>
      </c>
      <c r="K12" s="17">
        <v>0</v>
      </c>
      <c r="L12" s="17">
        <v>0</v>
      </c>
      <c r="M12" s="17"/>
      <c r="N12" s="17">
        <v>0</v>
      </c>
      <c r="O12" s="17">
        <v>0</v>
      </c>
      <c r="P12" s="17">
        <v>0</v>
      </c>
      <c r="Q12" s="17">
        <v>0</v>
      </c>
      <c r="R12" s="17">
        <v>0</v>
      </c>
      <c r="S12" s="17">
        <v>0</v>
      </c>
      <c r="T12" s="17">
        <v>0</v>
      </c>
      <c r="U12" s="17">
        <v>0</v>
      </c>
      <c r="V12" s="17">
        <v>0</v>
      </c>
      <c r="W12" s="17">
        <v>0</v>
      </c>
      <c r="X12" s="17">
        <v>0</v>
      </c>
      <c r="Y12" s="17">
        <v>0</v>
      </c>
      <c r="Z12" s="17"/>
      <c r="AA12" s="17">
        <v>0</v>
      </c>
      <c r="AB12" s="17">
        <v>0</v>
      </c>
      <c r="AC12" s="17">
        <v>0</v>
      </c>
      <c r="AD12" s="17">
        <v>0</v>
      </c>
      <c r="AE12" s="17"/>
      <c r="AF12" s="17">
        <v>0</v>
      </c>
    </row>
    <row r="13" spans="2:32" x14ac:dyDescent="0.2">
      <c r="B13" s="18" t="s">
        <v>92</v>
      </c>
      <c r="C13" s="19">
        <v>2.5907744065200699E-2</v>
      </c>
      <c r="D13" s="19">
        <v>3.9078574269025598E-2</v>
      </c>
      <c r="E13" s="19">
        <v>1.0029318408148099E-2</v>
      </c>
      <c r="F13" s="19"/>
      <c r="G13" s="19">
        <v>1.82271765518781E-2</v>
      </c>
      <c r="H13" s="19">
        <v>4.9880223307714598E-2</v>
      </c>
      <c r="I13" s="19">
        <v>0</v>
      </c>
      <c r="J13" s="19">
        <v>0</v>
      </c>
      <c r="K13" s="19">
        <v>0</v>
      </c>
      <c r="L13" s="19">
        <v>6.8941670634104599E-2</v>
      </c>
      <c r="M13" s="19"/>
      <c r="N13" s="19">
        <v>3.6574488355646903E-2</v>
      </c>
      <c r="O13" s="19">
        <v>8.1668430053709606E-2</v>
      </c>
      <c r="P13" s="19">
        <v>0</v>
      </c>
      <c r="Q13" s="19">
        <v>2.33948754543736E-2</v>
      </c>
      <c r="R13" s="19">
        <v>0</v>
      </c>
      <c r="S13" s="19">
        <v>0</v>
      </c>
      <c r="T13" s="19">
        <v>4.0540067170701098E-2</v>
      </c>
      <c r="U13" s="19">
        <v>0</v>
      </c>
      <c r="V13" s="19">
        <v>0</v>
      </c>
      <c r="W13" s="19">
        <v>0</v>
      </c>
      <c r="X13" s="19">
        <v>0</v>
      </c>
      <c r="Y13" s="19">
        <v>0.26304926541607498</v>
      </c>
      <c r="Z13" s="19"/>
      <c r="AA13" s="19">
        <v>2.20834879167747E-2</v>
      </c>
      <c r="AB13" s="19">
        <v>3.24261369238684E-2</v>
      </c>
      <c r="AC13" s="19">
        <v>1.5291446651343301E-2</v>
      </c>
      <c r="AD13" s="19">
        <v>3.2306617653722398E-2</v>
      </c>
      <c r="AE13" s="19"/>
      <c r="AF13" s="19">
        <v>1.7472213429017301E-2</v>
      </c>
    </row>
    <row r="14" spans="2:32" x14ac:dyDescent="0.2">
      <c r="B14" s="16" t="s">
        <v>453</v>
      </c>
    </row>
    <row r="15" spans="2:32" x14ac:dyDescent="0.2">
      <c r="B15" t="s">
        <v>63</v>
      </c>
    </row>
    <row r="16" spans="2:32" x14ac:dyDescent="0.2">
      <c r="B16" t="s">
        <v>64</v>
      </c>
    </row>
    <row r="18" spans="2:2" x14ac:dyDescent="0.2">
      <c r="B18"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AF19"/>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110</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562</v>
      </c>
      <c r="D7" s="10">
        <v>237</v>
      </c>
      <c r="E7" s="10">
        <v>324</v>
      </c>
      <c r="F7" s="10"/>
      <c r="G7" s="10">
        <v>54</v>
      </c>
      <c r="H7" s="10">
        <v>156</v>
      </c>
      <c r="I7" s="10">
        <v>166</v>
      </c>
      <c r="J7" s="10">
        <v>128</v>
      </c>
      <c r="K7" s="10">
        <v>48</v>
      </c>
      <c r="L7" s="10">
        <v>10</v>
      </c>
      <c r="M7" s="10"/>
      <c r="N7" s="10">
        <v>73</v>
      </c>
      <c r="O7" s="10">
        <v>82</v>
      </c>
      <c r="P7" s="10">
        <v>42</v>
      </c>
      <c r="Q7" s="10">
        <v>46</v>
      </c>
      <c r="R7" s="10">
        <v>38</v>
      </c>
      <c r="S7" s="10">
        <v>53</v>
      </c>
      <c r="T7" s="10">
        <v>45</v>
      </c>
      <c r="U7" s="10">
        <v>20</v>
      </c>
      <c r="V7" s="10">
        <v>57</v>
      </c>
      <c r="W7" s="10">
        <v>62</v>
      </c>
      <c r="X7" s="10">
        <v>29</v>
      </c>
      <c r="Y7" s="10">
        <v>15</v>
      </c>
      <c r="Z7" s="10"/>
      <c r="AA7" s="10">
        <v>162</v>
      </c>
      <c r="AB7" s="10">
        <v>212</v>
      </c>
      <c r="AC7" s="10">
        <v>94</v>
      </c>
      <c r="AD7" s="10">
        <v>94</v>
      </c>
      <c r="AE7" s="10"/>
      <c r="AF7" s="10">
        <v>60</v>
      </c>
    </row>
    <row r="8" spans="2:32" ht="30" customHeight="1" x14ac:dyDescent="0.2">
      <c r="B8" s="11" t="s">
        <v>20</v>
      </c>
      <c r="C8" s="11">
        <v>587</v>
      </c>
      <c r="D8" s="11">
        <v>271</v>
      </c>
      <c r="E8" s="11">
        <v>316</v>
      </c>
      <c r="F8" s="11"/>
      <c r="G8" s="11">
        <v>69</v>
      </c>
      <c r="H8" s="11">
        <v>182</v>
      </c>
      <c r="I8" s="11">
        <v>160</v>
      </c>
      <c r="J8" s="11">
        <v>122</v>
      </c>
      <c r="K8" s="11">
        <v>44</v>
      </c>
      <c r="L8" s="11">
        <v>10</v>
      </c>
      <c r="M8" s="11"/>
      <c r="N8" s="11">
        <v>81</v>
      </c>
      <c r="O8" s="11">
        <v>77</v>
      </c>
      <c r="P8" s="11">
        <v>40</v>
      </c>
      <c r="Q8" s="11">
        <v>47</v>
      </c>
      <c r="R8" s="11">
        <v>35</v>
      </c>
      <c r="S8" s="11">
        <v>53</v>
      </c>
      <c r="T8" s="11">
        <v>44</v>
      </c>
      <c r="U8" s="11">
        <v>20</v>
      </c>
      <c r="V8" s="11">
        <v>57</v>
      </c>
      <c r="W8" s="11">
        <v>75</v>
      </c>
      <c r="X8" s="11">
        <v>34</v>
      </c>
      <c r="Y8" s="11">
        <v>24</v>
      </c>
      <c r="Z8" s="11"/>
      <c r="AA8" s="11">
        <v>156</v>
      </c>
      <c r="AB8" s="11">
        <v>198</v>
      </c>
      <c r="AC8" s="11">
        <v>124</v>
      </c>
      <c r="AD8" s="11">
        <v>110</v>
      </c>
      <c r="AE8" s="11"/>
      <c r="AF8" s="11">
        <v>61</v>
      </c>
    </row>
    <row r="9" spans="2:32" x14ac:dyDescent="0.2">
      <c r="B9" s="18" t="s">
        <v>106</v>
      </c>
      <c r="C9" s="17">
        <v>0.23977328864335001</v>
      </c>
      <c r="D9" s="17">
        <v>0.238599835583786</v>
      </c>
      <c r="E9" s="17">
        <v>0.241527468323533</v>
      </c>
      <c r="F9" s="17"/>
      <c r="G9" s="17">
        <v>0.28472192599061402</v>
      </c>
      <c r="H9" s="17">
        <v>0.282870142537261</v>
      </c>
      <c r="I9" s="17">
        <v>0.18245811354323199</v>
      </c>
      <c r="J9" s="17">
        <v>0.22566107964218801</v>
      </c>
      <c r="K9" s="17">
        <v>0.24321165632198</v>
      </c>
      <c r="L9" s="17">
        <v>0.222055687647563</v>
      </c>
      <c r="M9" s="17"/>
      <c r="N9" s="17">
        <v>0.26309179601560201</v>
      </c>
      <c r="O9" s="17">
        <v>0.18994419455532899</v>
      </c>
      <c r="P9" s="17">
        <v>0.25014729637724697</v>
      </c>
      <c r="Q9" s="17">
        <v>0.25312509279485101</v>
      </c>
      <c r="R9" s="17">
        <v>0.178516273948124</v>
      </c>
      <c r="S9" s="17">
        <v>0.27763957960785202</v>
      </c>
      <c r="T9" s="17">
        <v>0.25177317833703999</v>
      </c>
      <c r="U9" s="17">
        <v>6.1983376456707998E-2</v>
      </c>
      <c r="V9" s="17">
        <v>0.26142392806913101</v>
      </c>
      <c r="W9" s="17">
        <v>0.266660617439473</v>
      </c>
      <c r="X9" s="17">
        <v>0.22514218784674001</v>
      </c>
      <c r="Y9" s="17">
        <v>0.29418146385924898</v>
      </c>
      <c r="Z9" s="17"/>
      <c r="AA9" s="17">
        <v>0.240629750082514</v>
      </c>
      <c r="AB9" s="17">
        <v>0.19963508422671999</v>
      </c>
      <c r="AC9" s="17">
        <v>0.27041861320068</v>
      </c>
      <c r="AD9" s="17">
        <v>0.27643748260331502</v>
      </c>
      <c r="AE9" s="17"/>
      <c r="AF9" s="17">
        <v>0.26065800854862098</v>
      </c>
    </row>
    <row r="10" spans="2:32" ht="27.75" x14ac:dyDescent="0.2">
      <c r="B10" s="18" t="s">
        <v>107</v>
      </c>
      <c r="C10" s="17">
        <v>0.55832578242153197</v>
      </c>
      <c r="D10" s="17">
        <v>0.57257931938254403</v>
      </c>
      <c r="E10" s="17">
        <v>0.547841087245303</v>
      </c>
      <c r="F10" s="17"/>
      <c r="G10" s="17">
        <v>0.52366184455130005</v>
      </c>
      <c r="H10" s="17">
        <v>0.54451290629501403</v>
      </c>
      <c r="I10" s="17">
        <v>0.57662263631264798</v>
      </c>
      <c r="J10" s="17">
        <v>0.56069694863614306</v>
      </c>
      <c r="K10" s="17">
        <v>0.56513880620000401</v>
      </c>
      <c r="L10" s="17">
        <v>0.69654328302666502</v>
      </c>
      <c r="M10" s="17"/>
      <c r="N10" s="17">
        <v>0.51456356784316304</v>
      </c>
      <c r="O10" s="17">
        <v>0.55133141939707797</v>
      </c>
      <c r="P10" s="17">
        <v>0.54275775140983495</v>
      </c>
      <c r="Q10" s="17">
        <v>0.58759043415395895</v>
      </c>
      <c r="R10" s="17">
        <v>0.60002643710982395</v>
      </c>
      <c r="S10" s="17">
        <v>0.49685096892102398</v>
      </c>
      <c r="T10" s="17">
        <v>0.60174046859846697</v>
      </c>
      <c r="U10" s="17">
        <v>0.70382075665811705</v>
      </c>
      <c r="V10" s="17">
        <v>0.55571643803389204</v>
      </c>
      <c r="W10" s="17">
        <v>0.58426742617757299</v>
      </c>
      <c r="X10" s="17">
        <v>0.59960573132817896</v>
      </c>
      <c r="Y10" s="17">
        <v>0.43843560812482002</v>
      </c>
      <c r="Z10" s="17"/>
      <c r="AA10" s="17">
        <v>0.55728410823407204</v>
      </c>
      <c r="AB10" s="17">
        <v>0.57710060745247005</v>
      </c>
      <c r="AC10" s="17">
        <v>0.55848345940029198</v>
      </c>
      <c r="AD10" s="17">
        <v>0.52578679885301305</v>
      </c>
      <c r="AE10" s="17"/>
      <c r="AF10" s="17">
        <v>0.47285948657174298</v>
      </c>
    </row>
    <row r="11" spans="2:32" ht="27.75" x14ac:dyDescent="0.2">
      <c r="B11" s="18" t="s">
        <v>108</v>
      </c>
      <c r="C11" s="17">
        <v>5.73704992498653E-2</v>
      </c>
      <c r="D11" s="17">
        <v>5.4535065648921702E-2</v>
      </c>
      <c r="E11" s="17">
        <v>5.9981432948817297E-2</v>
      </c>
      <c r="F11" s="17"/>
      <c r="G11" s="17">
        <v>6.14968682094192E-2</v>
      </c>
      <c r="H11" s="17">
        <v>8.7483377574038707E-2</v>
      </c>
      <c r="I11" s="17">
        <v>6.3183388966173704E-2</v>
      </c>
      <c r="J11" s="17">
        <v>1.53789554253325E-2</v>
      </c>
      <c r="K11" s="17">
        <v>3.5439444871159201E-2</v>
      </c>
      <c r="L11" s="17">
        <v>0</v>
      </c>
      <c r="M11" s="17"/>
      <c r="N11" s="17">
        <v>0.113106749025657</v>
      </c>
      <c r="O11" s="17">
        <v>4.4293014659978397E-2</v>
      </c>
      <c r="P11" s="17">
        <v>4.4702130688099098E-2</v>
      </c>
      <c r="Q11" s="17">
        <v>7.4775781509683406E-2</v>
      </c>
      <c r="R11" s="17">
        <v>9.4439091702941194E-2</v>
      </c>
      <c r="S11" s="17">
        <v>1.8228697201786902E-2</v>
      </c>
      <c r="T11" s="17">
        <v>2.0203146986689201E-2</v>
      </c>
      <c r="U11" s="17">
        <v>0.102753263195307</v>
      </c>
      <c r="V11" s="17">
        <v>2.52688373942648E-2</v>
      </c>
      <c r="W11" s="17">
        <v>4.92680629332308E-2</v>
      </c>
      <c r="X11" s="17">
        <v>2.70552222857979E-2</v>
      </c>
      <c r="Y11" s="17">
        <v>0.104043560203429</v>
      </c>
      <c r="Z11" s="17"/>
      <c r="AA11" s="17">
        <v>6.39896016170034E-2</v>
      </c>
      <c r="AB11" s="17">
        <v>3.64879029288789E-2</v>
      </c>
      <c r="AC11" s="17">
        <v>7.5368712941758995E-2</v>
      </c>
      <c r="AD11" s="17">
        <v>6.5374095027196003E-2</v>
      </c>
      <c r="AE11" s="17"/>
      <c r="AF11" s="17">
        <v>7.17438725128733E-2</v>
      </c>
    </row>
    <row r="12" spans="2:32" ht="27.75" x14ac:dyDescent="0.2">
      <c r="B12" s="18" t="s">
        <v>109</v>
      </c>
      <c r="C12" s="17">
        <v>8.6718164684840601E-2</v>
      </c>
      <c r="D12" s="17">
        <v>8.1717604368149205E-2</v>
      </c>
      <c r="E12" s="17">
        <v>9.1277707157673194E-2</v>
      </c>
      <c r="F12" s="17"/>
      <c r="G12" s="17">
        <v>9.6235452915288303E-2</v>
      </c>
      <c r="H12" s="17">
        <v>5.326358877272E-2</v>
      </c>
      <c r="I12" s="17">
        <v>0.12246222626386601</v>
      </c>
      <c r="J12" s="17">
        <v>9.4225399566664703E-2</v>
      </c>
      <c r="K12" s="17">
        <v>6.0274996878388602E-2</v>
      </c>
      <c r="L12" s="17">
        <v>8.1401029325772103E-2</v>
      </c>
      <c r="M12" s="17"/>
      <c r="N12" s="17">
        <v>7.2729317400403101E-2</v>
      </c>
      <c r="O12" s="17">
        <v>0.12052096462475501</v>
      </c>
      <c r="P12" s="17">
        <v>0.113683155560366</v>
      </c>
      <c r="Q12" s="17">
        <v>6.7576514255717507E-2</v>
      </c>
      <c r="R12" s="17">
        <v>4.6193119536025097E-2</v>
      </c>
      <c r="S12" s="17">
        <v>0.121796591963373</v>
      </c>
      <c r="T12" s="17">
        <v>0.10902483667629299</v>
      </c>
      <c r="U12" s="17">
        <v>0</v>
      </c>
      <c r="V12" s="17">
        <v>0.112652001331178</v>
      </c>
      <c r="W12" s="17">
        <v>7.2688024171846596E-2</v>
      </c>
      <c r="X12" s="17">
        <v>5.9044475650724897E-2</v>
      </c>
      <c r="Y12" s="17">
        <v>5.4225048054117299E-2</v>
      </c>
      <c r="Z12" s="17"/>
      <c r="AA12" s="17">
        <v>7.9425127073434701E-2</v>
      </c>
      <c r="AB12" s="17">
        <v>0.103455164033934</v>
      </c>
      <c r="AC12" s="17">
        <v>6.74309911440992E-2</v>
      </c>
      <c r="AD12" s="17">
        <v>8.8592685039003694E-2</v>
      </c>
      <c r="AE12" s="17"/>
      <c r="AF12" s="17">
        <v>9.31260187125698E-2</v>
      </c>
    </row>
    <row r="13" spans="2:32" x14ac:dyDescent="0.2">
      <c r="B13" s="18" t="s">
        <v>104</v>
      </c>
      <c r="C13" s="17">
        <v>3.35534801281408E-2</v>
      </c>
      <c r="D13" s="17">
        <v>3.13413435701166E-2</v>
      </c>
      <c r="E13" s="17">
        <v>3.5555525464052197E-2</v>
      </c>
      <c r="F13" s="17"/>
      <c r="G13" s="17">
        <v>1.60636444719994E-2</v>
      </c>
      <c r="H13" s="17">
        <v>1.97978320740686E-2</v>
      </c>
      <c r="I13" s="17">
        <v>3.1624694564898102E-2</v>
      </c>
      <c r="J13" s="17">
        <v>5.27921703715062E-2</v>
      </c>
      <c r="K13" s="17">
        <v>7.8625663816945399E-2</v>
      </c>
      <c r="L13" s="17">
        <v>0</v>
      </c>
      <c r="M13" s="17"/>
      <c r="N13" s="17">
        <v>3.6508569715174403E-2</v>
      </c>
      <c r="O13" s="17">
        <v>4.3581013818334402E-2</v>
      </c>
      <c r="P13" s="17">
        <v>2.0750488265176101E-2</v>
      </c>
      <c r="Q13" s="17">
        <v>0</v>
      </c>
      <c r="R13" s="17">
        <v>5.7222079198182403E-2</v>
      </c>
      <c r="S13" s="17">
        <v>6.2360063289355602E-2</v>
      </c>
      <c r="T13" s="17">
        <v>0</v>
      </c>
      <c r="U13" s="17">
        <v>0.13144260368986799</v>
      </c>
      <c r="V13" s="17">
        <v>3.0434318678136198E-2</v>
      </c>
      <c r="W13" s="17">
        <v>1.35443718565408E-2</v>
      </c>
      <c r="X13" s="17">
        <v>5.4794967427226497E-2</v>
      </c>
      <c r="Y13" s="17">
        <v>0</v>
      </c>
      <c r="Z13" s="17"/>
      <c r="AA13" s="17">
        <v>5.23585849903331E-2</v>
      </c>
      <c r="AB13" s="17">
        <v>3.3949525154304903E-2</v>
      </c>
      <c r="AC13" s="17">
        <v>9.5832614960012896E-3</v>
      </c>
      <c r="AD13" s="17">
        <v>3.31113534489599E-2</v>
      </c>
      <c r="AE13" s="17"/>
      <c r="AF13" s="17">
        <v>7.1778969882767496E-2</v>
      </c>
    </row>
    <row r="14" spans="2:32" x14ac:dyDescent="0.2">
      <c r="B14" s="18" t="s">
        <v>92</v>
      </c>
      <c r="C14" s="19">
        <v>2.4258784872270699E-2</v>
      </c>
      <c r="D14" s="19">
        <v>2.12268314464827E-2</v>
      </c>
      <c r="E14" s="19">
        <v>2.3816778860621501E-2</v>
      </c>
      <c r="F14" s="19"/>
      <c r="G14" s="19">
        <v>1.7820263861378301E-2</v>
      </c>
      <c r="H14" s="19">
        <v>1.2072152746897701E-2</v>
      </c>
      <c r="I14" s="19">
        <v>2.3648940349183301E-2</v>
      </c>
      <c r="J14" s="19">
        <v>5.1245446358165303E-2</v>
      </c>
      <c r="K14" s="19">
        <v>1.7309431911522202E-2</v>
      </c>
      <c r="L14" s="19">
        <v>0</v>
      </c>
      <c r="M14" s="19"/>
      <c r="N14" s="19">
        <v>0</v>
      </c>
      <c r="O14" s="19">
        <v>5.0329392944524501E-2</v>
      </c>
      <c r="P14" s="19">
        <v>2.7959177699276399E-2</v>
      </c>
      <c r="Q14" s="19">
        <v>1.6932177285789302E-2</v>
      </c>
      <c r="R14" s="19">
        <v>2.3602998504903199E-2</v>
      </c>
      <c r="S14" s="19">
        <v>2.3124099016608501E-2</v>
      </c>
      <c r="T14" s="19">
        <v>1.7258369401509498E-2</v>
      </c>
      <c r="U14" s="19">
        <v>0</v>
      </c>
      <c r="V14" s="19">
        <v>1.45044764933968E-2</v>
      </c>
      <c r="W14" s="19">
        <v>1.35714974213356E-2</v>
      </c>
      <c r="X14" s="19">
        <v>3.43574154613321E-2</v>
      </c>
      <c r="Y14" s="19">
        <v>0.10911431975838499</v>
      </c>
      <c r="Z14" s="19"/>
      <c r="AA14" s="19">
        <v>6.3128280026417596E-3</v>
      </c>
      <c r="AB14" s="19">
        <v>4.9371716203692802E-2</v>
      </c>
      <c r="AC14" s="19">
        <v>1.8714961817169098E-2</v>
      </c>
      <c r="AD14" s="19">
        <v>1.06975850285118E-2</v>
      </c>
      <c r="AE14" s="19"/>
      <c r="AF14" s="19">
        <v>2.9833643771425399E-2</v>
      </c>
    </row>
    <row r="15" spans="2:32" x14ac:dyDescent="0.2">
      <c r="B15" s="16" t="s">
        <v>111</v>
      </c>
    </row>
    <row r="16" spans="2:32" x14ac:dyDescent="0.2">
      <c r="B16" t="s">
        <v>63</v>
      </c>
    </row>
    <row r="17" spans="2:2" x14ac:dyDescent="0.2">
      <c r="B17" t="s">
        <v>64</v>
      </c>
    </row>
    <row r="19" spans="2:2" x14ac:dyDescent="0.2">
      <c r="B19"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B2:AF1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454</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602</v>
      </c>
      <c r="D7" s="10">
        <v>311</v>
      </c>
      <c r="E7" s="10">
        <v>289</v>
      </c>
      <c r="F7" s="10"/>
      <c r="G7" s="10">
        <v>89</v>
      </c>
      <c r="H7" s="10">
        <v>81</v>
      </c>
      <c r="I7" s="10">
        <v>127</v>
      </c>
      <c r="J7" s="10">
        <v>100</v>
      </c>
      <c r="K7" s="10">
        <v>89</v>
      </c>
      <c r="L7" s="10">
        <v>116</v>
      </c>
      <c r="M7" s="10"/>
      <c r="N7" s="10">
        <v>90</v>
      </c>
      <c r="O7" s="10">
        <v>82</v>
      </c>
      <c r="P7" s="10">
        <v>55</v>
      </c>
      <c r="Q7" s="10">
        <v>69</v>
      </c>
      <c r="R7" s="10">
        <v>28</v>
      </c>
      <c r="S7" s="10">
        <v>56</v>
      </c>
      <c r="T7" s="10">
        <v>51</v>
      </c>
      <c r="U7" s="10">
        <v>22</v>
      </c>
      <c r="V7" s="10">
        <v>72</v>
      </c>
      <c r="W7" s="10">
        <v>37</v>
      </c>
      <c r="X7" s="10">
        <v>30</v>
      </c>
      <c r="Y7" s="10">
        <v>10</v>
      </c>
      <c r="Z7" s="10"/>
      <c r="AA7" s="10">
        <v>186</v>
      </c>
      <c r="AB7" s="10">
        <v>172</v>
      </c>
      <c r="AC7" s="10">
        <v>88</v>
      </c>
      <c r="AD7" s="10">
        <v>156</v>
      </c>
      <c r="AE7" s="10"/>
      <c r="AF7" s="10">
        <v>120</v>
      </c>
    </row>
    <row r="8" spans="2:32" ht="30" customHeight="1" x14ac:dyDescent="0.2">
      <c r="B8" s="11" t="s">
        <v>20</v>
      </c>
      <c r="C8" s="11">
        <v>604</v>
      </c>
      <c r="D8" s="11">
        <v>327</v>
      </c>
      <c r="E8" s="11">
        <v>275</v>
      </c>
      <c r="F8" s="11"/>
      <c r="G8" s="11">
        <v>112</v>
      </c>
      <c r="H8" s="11">
        <v>99</v>
      </c>
      <c r="I8" s="11">
        <v>118</v>
      </c>
      <c r="J8" s="11">
        <v>96</v>
      </c>
      <c r="K8" s="11">
        <v>79</v>
      </c>
      <c r="L8" s="11">
        <v>101</v>
      </c>
      <c r="M8" s="11"/>
      <c r="N8" s="11">
        <v>98</v>
      </c>
      <c r="O8" s="11">
        <v>77</v>
      </c>
      <c r="P8" s="11">
        <v>49</v>
      </c>
      <c r="Q8" s="11">
        <v>63</v>
      </c>
      <c r="R8" s="11">
        <v>25</v>
      </c>
      <c r="S8" s="11">
        <v>53</v>
      </c>
      <c r="T8" s="11">
        <v>50</v>
      </c>
      <c r="U8" s="11">
        <v>22</v>
      </c>
      <c r="V8" s="11">
        <v>73</v>
      </c>
      <c r="W8" s="11">
        <v>45</v>
      </c>
      <c r="X8" s="11">
        <v>32</v>
      </c>
      <c r="Y8" s="11">
        <v>17</v>
      </c>
      <c r="Z8" s="11"/>
      <c r="AA8" s="11">
        <v>173</v>
      </c>
      <c r="AB8" s="11">
        <v>158</v>
      </c>
      <c r="AC8" s="11">
        <v>115</v>
      </c>
      <c r="AD8" s="11">
        <v>158</v>
      </c>
      <c r="AE8" s="11"/>
      <c r="AF8" s="11">
        <v>120</v>
      </c>
    </row>
    <row r="9" spans="2:32" x14ac:dyDescent="0.2">
      <c r="B9" s="18" t="s">
        <v>424</v>
      </c>
      <c r="C9" s="17">
        <v>0.44555280065784503</v>
      </c>
      <c r="D9" s="17">
        <v>0.46944417488981899</v>
      </c>
      <c r="E9" s="17">
        <v>0.41645428748095797</v>
      </c>
      <c r="F9" s="17"/>
      <c r="G9" s="17">
        <v>0.53191052834525498</v>
      </c>
      <c r="H9" s="17">
        <v>0.39060568845688098</v>
      </c>
      <c r="I9" s="17">
        <v>0.40669349607708399</v>
      </c>
      <c r="J9" s="17">
        <v>0.50221593796322395</v>
      </c>
      <c r="K9" s="17">
        <v>0.460499392629447</v>
      </c>
      <c r="L9" s="17">
        <v>0.38389731654555398</v>
      </c>
      <c r="M9" s="17"/>
      <c r="N9" s="17">
        <v>0.44128432534526202</v>
      </c>
      <c r="O9" s="17">
        <v>0.36752100009637501</v>
      </c>
      <c r="P9" s="17">
        <v>0.45160418263379498</v>
      </c>
      <c r="Q9" s="17">
        <v>0.412152134086754</v>
      </c>
      <c r="R9" s="17">
        <v>0.27957999885014101</v>
      </c>
      <c r="S9" s="17">
        <v>0.40854225077328599</v>
      </c>
      <c r="T9" s="17">
        <v>0.45632154494405602</v>
      </c>
      <c r="U9" s="17">
        <v>0.56079550545102297</v>
      </c>
      <c r="V9" s="17">
        <v>0.51051700669531797</v>
      </c>
      <c r="W9" s="17">
        <v>0.451063565434076</v>
      </c>
      <c r="X9" s="17">
        <v>0.61230792538829304</v>
      </c>
      <c r="Y9" s="17">
        <v>0.49144255991903801</v>
      </c>
      <c r="Z9" s="17"/>
      <c r="AA9" s="17">
        <v>0.45285477571204102</v>
      </c>
      <c r="AB9" s="17">
        <v>0.42791084454586897</v>
      </c>
      <c r="AC9" s="17">
        <v>0.36285553998683701</v>
      </c>
      <c r="AD9" s="17">
        <v>0.51513818473556905</v>
      </c>
      <c r="AE9" s="17"/>
      <c r="AF9" s="17">
        <v>0.50843651731713002</v>
      </c>
    </row>
    <row r="10" spans="2:32" x14ac:dyDescent="0.2">
      <c r="B10" s="18" t="s">
        <v>425</v>
      </c>
      <c r="C10" s="17">
        <v>0.49729248163780798</v>
      </c>
      <c r="D10" s="17">
        <v>0.46669956310127497</v>
      </c>
      <c r="E10" s="17">
        <v>0.53401330259767499</v>
      </c>
      <c r="F10" s="17"/>
      <c r="G10" s="17">
        <v>0.37140934578113599</v>
      </c>
      <c r="H10" s="17">
        <v>0.546501743048602</v>
      </c>
      <c r="I10" s="17">
        <v>0.52086265603905502</v>
      </c>
      <c r="J10" s="17">
        <v>0.48899161940123897</v>
      </c>
      <c r="K10" s="17">
        <v>0.51995476959180498</v>
      </c>
      <c r="L10" s="17">
        <v>0.55080816419300405</v>
      </c>
      <c r="M10" s="17"/>
      <c r="N10" s="17">
        <v>0.52285645122299396</v>
      </c>
      <c r="O10" s="17">
        <v>0.48167153771494797</v>
      </c>
      <c r="P10" s="17">
        <v>0.51728672235218998</v>
      </c>
      <c r="Q10" s="17">
        <v>0.54016751213805703</v>
      </c>
      <c r="R10" s="17">
        <v>0.64315838670875702</v>
      </c>
      <c r="S10" s="17">
        <v>0.49033399189934701</v>
      </c>
      <c r="T10" s="17">
        <v>0.52688499822940305</v>
      </c>
      <c r="U10" s="17">
        <v>0.40117964812267798</v>
      </c>
      <c r="V10" s="17">
        <v>0.45930017755847902</v>
      </c>
      <c r="W10" s="17">
        <v>0.53237699122803095</v>
      </c>
      <c r="X10" s="17">
        <v>0.38769207461170602</v>
      </c>
      <c r="Y10" s="17">
        <v>0.33532892398196601</v>
      </c>
      <c r="Z10" s="17"/>
      <c r="AA10" s="17">
        <v>0.496259461019944</v>
      </c>
      <c r="AB10" s="17">
        <v>0.52088300585615999</v>
      </c>
      <c r="AC10" s="17">
        <v>0.53816837358057501</v>
      </c>
      <c r="AD10" s="17">
        <v>0.445267827637225</v>
      </c>
      <c r="AE10" s="17"/>
      <c r="AF10" s="17">
        <v>0.43180291668624499</v>
      </c>
    </row>
    <row r="11" spans="2:32" x14ac:dyDescent="0.2">
      <c r="B11" s="18" t="s">
        <v>426</v>
      </c>
      <c r="C11" s="17">
        <v>4.0476410708295801E-2</v>
      </c>
      <c r="D11" s="17">
        <v>4.8145584845864703E-2</v>
      </c>
      <c r="E11" s="17">
        <v>3.1597699104785902E-2</v>
      </c>
      <c r="F11" s="17"/>
      <c r="G11" s="17">
        <v>5.50663630903006E-2</v>
      </c>
      <c r="H11" s="17">
        <v>6.2892568494517007E-2</v>
      </c>
      <c r="I11" s="17">
        <v>6.2820435473766506E-2</v>
      </c>
      <c r="J11" s="17">
        <v>0</v>
      </c>
      <c r="K11" s="17">
        <v>9.4419455554211103E-3</v>
      </c>
      <c r="L11" s="17">
        <v>3.8998112510379997E-2</v>
      </c>
      <c r="M11" s="17"/>
      <c r="N11" s="17">
        <v>1.9886904689657099E-2</v>
      </c>
      <c r="O11" s="17">
        <v>8.8324811987795099E-2</v>
      </c>
      <c r="P11" s="17">
        <v>3.1109095014014501E-2</v>
      </c>
      <c r="Q11" s="17">
        <v>4.7680353775188401E-2</v>
      </c>
      <c r="R11" s="17">
        <v>3.1868918356214901E-2</v>
      </c>
      <c r="S11" s="17">
        <v>6.78600690529267E-2</v>
      </c>
      <c r="T11" s="17">
        <v>0</v>
      </c>
      <c r="U11" s="17">
        <v>3.8024846426299302E-2</v>
      </c>
      <c r="V11" s="17">
        <v>3.0182815746202799E-2</v>
      </c>
      <c r="W11" s="17">
        <v>1.6559443337892998E-2</v>
      </c>
      <c r="X11" s="17">
        <v>0</v>
      </c>
      <c r="Y11" s="17">
        <v>0.173228516098996</v>
      </c>
      <c r="Z11" s="17"/>
      <c r="AA11" s="17">
        <v>3.22274644796815E-2</v>
      </c>
      <c r="AB11" s="17">
        <v>4.0847878219100797E-2</v>
      </c>
      <c r="AC11" s="17">
        <v>6.2251251252139199E-2</v>
      </c>
      <c r="AD11" s="17">
        <v>3.3336693029846501E-2</v>
      </c>
      <c r="AE11" s="17"/>
      <c r="AF11" s="17">
        <v>2.8735766281109298E-2</v>
      </c>
    </row>
    <row r="12" spans="2:32" x14ac:dyDescent="0.2">
      <c r="B12" s="18" t="s">
        <v>427</v>
      </c>
      <c r="C12" s="17">
        <v>6.4297624063638197E-3</v>
      </c>
      <c r="D12" s="17">
        <v>5.3539642977267496E-3</v>
      </c>
      <c r="E12" s="17">
        <v>7.7509056780631497E-3</v>
      </c>
      <c r="F12" s="17"/>
      <c r="G12" s="17">
        <v>2.7636613433445398E-2</v>
      </c>
      <c r="H12" s="17">
        <v>0</v>
      </c>
      <c r="I12" s="17">
        <v>0</v>
      </c>
      <c r="J12" s="17">
        <v>0</v>
      </c>
      <c r="K12" s="17">
        <v>1.0103892223326799E-2</v>
      </c>
      <c r="L12" s="17">
        <v>0</v>
      </c>
      <c r="M12" s="17"/>
      <c r="N12" s="17">
        <v>0</v>
      </c>
      <c r="O12" s="17">
        <v>2.77716181447531E-2</v>
      </c>
      <c r="P12" s="17">
        <v>0</v>
      </c>
      <c r="Q12" s="17">
        <v>0</v>
      </c>
      <c r="R12" s="17">
        <v>0</v>
      </c>
      <c r="S12" s="17">
        <v>3.3263688274439797E-2</v>
      </c>
      <c r="T12" s="17">
        <v>0</v>
      </c>
      <c r="U12" s="17">
        <v>0</v>
      </c>
      <c r="V12" s="17">
        <v>0</v>
      </c>
      <c r="W12" s="17">
        <v>0</v>
      </c>
      <c r="X12" s="17">
        <v>0</v>
      </c>
      <c r="Y12" s="17">
        <v>0</v>
      </c>
      <c r="Z12" s="17"/>
      <c r="AA12" s="17">
        <v>0</v>
      </c>
      <c r="AB12" s="17">
        <v>5.0757922254009097E-3</v>
      </c>
      <c r="AC12" s="17">
        <v>2.6849431198270799E-2</v>
      </c>
      <c r="AD12" s="17">
        <v>0</v>
      </c>
      <c r="AE12" s="17"/>
      <c r="AF12" s="17">
        <v>1.4588374550108901E-2</v>
      </c>
    </row>
    <row r="13" spans="2:32" x14ac:dyDescent="0.2">
      <c r="B13" s="18" t="s">
        <v>92</v>
      </c>
      <c r="C13" s="19">
        <v>1.0248544589686799E-2</v>
      </c>
      <c r="D13" s="19">
        <v>1.0356712865314E-2</v>
      </c>
      <c r="E13" s="19">
        <v>1.01838051385175E-2</v>
      </c>
      <c r="F13" s="19"/>
      <c r="G13" s="19">
        <v>1.39771493498631E-2</v>
      </c>
      <c r="H13" s="19">
        <v>0</v>
      </c>
      <c r="I13" s="19">
        <v>9.6234124100942203E-3</v>
      </c>
      <c r="J13" s="19">
        <v>8.7924426355369695E-3</v>
      </c>
      <c r="K13" s="19">
        <v>0</v>
      </c>
      <c r="L13" s="19">
        <v>2.6296406751061902E-2</v>
      </c>
      <c r="M13" s="19"/>
      <c r="N13" s="19">
        <v>1.5972318742086399E-2</v>
      </c>
      <c r="O13" s="19">
        <v>3.4711032056128799E-2</v>
      </c>
      <c r="P13" s="19">
        <v>0</v>
      </c>
      <c r="Q13" s="19">
        <v>0</v>
      </c>
      <c r="R13" s="19">
        <v>4.5392696084887101E-2</v>
      </c>
      <c r="S13" s="19">
        <v>0</v>
      </c>
      <c r="T13" s="19">
        <v>1.67934568265415E-2</v>
      </c>
      <c r="U13" s="19">
        <v>0</v>
      </c>
      <c r="V13" s="19">
        <v>0</v>
      </c>
      <c r="W13" s="19">
        <v>0</v>
      </c>
      <c r="X13" s="19">
        <v>0</v>
      </c>
      <c r="Y13" s="19">
        <v>0</v>
      </c>
      <c r="Z13" s="19"/>
      <c r="AA13" s="19">
        <v>1.8658298788333201E-2</v>
      </c>
      <c r="AB13" s="19">
        <v>5.2824791534693497E-3</v>
      </c>
      <c r="AC13" s="19">
        <v>9.8754039821775594E-3</v>
      </c>
      <c r="AD13" s="19">
        <v>6.2572945973595299E-3</v>
      </c>
      <c r="AE13" s="19"/>
      <c r="AF13" s="19">
        <v>1.6436425165407199E-2</v>
      </c>
    </row>
    <row r="14" spans="2:32" x14ac:dyDescent="0.2">
      <c r="B14" s="16" t="s">
        <v>455</v>
      </c>
    </row>
    <row r="15" spans="2:32" x14ac:dyDescent="0.2">
      <c r="B15" t="s">
        <v>63</v>
      </c>
    </row>
    <row r="16" spans="2:32" x14ac:dyDescent="0.2">
      <c r="B16" t="s">
        <v>64</v>
      </c>
    </row>
    <row r="18" spans="2:2" x14ac:dyDescent="0.2">
      <c r="B18"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B2:AF1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456</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424</v>
      </c>
      <c r="C9" s="17">
        <v>0.30942725350149602</v>
      </c>
      <c r="D9" s="17">
        <v>0.27712071512427</v>
      </c>
      <c r="E9" s="17">
        <v>0.344052406491689</v>
      </c>
      <c r="F9" s="17"/>
      <c r="G9" s="17">
        <v>0.42804510043555799</v>
      </c>
      <c r="H9" s="17">
        <v>0.39472305889897003</v>
      </c>
      <c r="I9" s="17">
        <v>0.33102498160670002</v>
      </c>
      <c r="J9" s="17">
        <v>0.27105515003974401</v>
      </c>
      <c r="K9" s="17">
        <v>0.23797630240914799</v>
      </c>
      <c r="L9" s="17">
        <v>0.22256990829001699</v>
      </c>
      <c r="M9" s="17"/>
      <c r="N9" s="17">
        <v>0.33507737896235101</v>
      </c>
      <c r="O9" s="17">
        <v>0.289576994454882</v>
      </c>
      <c r="P9" s="17">
        <v>0.317240268745837</v>
      </c>
      <c r="Q9" s="17">
        <v>0.246296031659794</v>
      </c>
      <c r="R9" s="17">
        <v>0.28453876414100099</v>
      </c>
      <c r="S9" s="17">
        <v>0.35815184576868198</v>
      </c>
      <c r="T9" s="17">
        <v>0.30538267906555899</v>
      </c>
      <c r="U9" s="17">
        <v>0.33917017782529701</v>
      </c>
      <c r="V9" s="17">
        <v>0.320299013628005</v>
      </c>
      <c r="W9" s="17">
        <v>0.32431001778055302</v>
      </c>
      <c r="X9" s="17">
        <v>0.30367340435253698</v>
      </c>
      <c r="Y9" s="17">
        <v>0.27266450535550901</v>
      </c>
      <c r="Z9" s="17"/>
      <c r="AA9" s="17">
        <v>0.29391819258033602</v>
      </c>
      <c r="AB9" s="17">
        <v>0.27579113194786298</v>
      </c>
      <c r="AC9" s="17">
        <v>0.33813767699178399</v>
      </c>
      <c r="AD9" s="17">
        <v>0.33868842401821703</v>
      </c>
      <c r="AE9" s="17"/>
      <c r="AF9" s="17">
        <v>0.32319014519135297</v>
      </c>
    </row>
    <row r="10" spans="2:32" x14ac:dyDescent="0.2">
      <c r="B10" s="18" t="s">
        <v>425</v>
      </c>
      <c r="C10" s="17">
        <v>0.49644465104137497</v>
      </c>
      <c r="D10" s="17">
        <v>0.50718502966901002</v>
      </c>
      <c r="E10" s="17">
        <v>0.48454697802458802</v>
      </c>
      <c r="F10" s="17"/>
      <c r="G10" s="17">
        <v>0.47359759634543502</v>
      </c>
      <c r="H10" s="17">
        <v>0.50423096287387104</v>
      </c>
      <c r="I10" s="17">
        <v>0.52382838044012703</v>
      </c>
      <c r="J10" s="17">
        <v>0.53124172200624697</v>
      </c>
      <c r="K10" s="17">
        <v>0.50698068003474395</v>
      </c>
      <c r="L10" s="17">
        <v>0.44184261412945802</v>
      </c>
      <c r="M10" s="17"/>
      <c r="N10" s="17">
        <v>0.50279158998277096</v>
      </c>
      <c r="O10" s="17">
        <v>0.46805493802279602</v>
      </c>
      <c r="P10" s="17">
        <v>0.47504038482189298</v>
      </c>
      <c r="Q10" s="17">
        <v>0.51443855858909704</v>
      </c>
      <c r="R10" s="17">
        <v>0.53099703989432401</v>
      </c>
      <c r="S10" s="17">
        <v>0.491077329505896</v>
      </c>
      <c r="T10" s="17">
        <v>0.528502287862887</v>
      </c>
      <c r="U10" s="17">
        <v>0.45773601801372699</v>
      </c>
      <c r="V10" s="17">
        <v>0.48335388265735602</v>
      </c>
      <c r="W10" s="17">
        <v>0.48382431836104001</v>
      </c>
      <c r="X10" s="17">
        <v>0.48004786340310202</v>
      </c>
      <c r="Y10" s="17">
        <v>0.580119471074101</v>
      </c>
      <c r="Z10" s="17"/>
      <c r="AA10" s="17">
        <v>0.49862114381475198</v>
      </c>
      <c r="AB10" s="17">
        <v>0.513611409255741</v>
      </c>
      <c r="AC10" s="17">
        <v>0.50120921286550701</v>
      </c>
      <c r="AD10" s="17">
        <v>0.47134879639083699</v>
      </c>
      <c r="AE10" s="17"/>
      <c r="AF10" s="17">
        <v>0.45530756918532</v>
      </c>
    </row>
    <row r="11" spans="2:32" x14ac:dyDescent="0.2">
      <c r="B11" s="18" t="s">
        <v>426</v>
      </c>
      <c r="C11" s="17">
        <v>0.124023404050457</v>
      </c>
      <c r="D11" s="17">
        <v>0.14127261395952601</v>
      </c>
      <c r="E11" s="17">
        <v>0.107099993470876</v>
      </c>
      <c r="F11" s="17"/>
      <c r="G11" s="17">
        <v>6.5834328567035097E-2</v>
      </c>
      <c r="H11" s="17">
        <v>7.3586725855222093E-2</v>
      </c>
      <c r="I11" s="17">
        <v>8.8940803400880605E-2</v>
      </c>
      <c r="J11" s="17">
        <v>0.129501313327062</v>
      </c>
      <c r="K11" s="17">
        <v>0.16470198116481499</v>
      </c>
      <c r="L11" s="17">
        <v>0.20359030584973101</v>
      </c>
      <c r="M11" s="17"/>
      <c r="N11" s="17">
        <v>9.9090335785587402E-2</v>
      </c>
      <c r="O11" s="17">
        <v>0.163128209293086</v>
      </c>
      <c r="P11" s="17">
        <v>0.12464510582817601</v>
      </c>
      <c r="Q11" s="17">
        <v>0.16554473823948601</v>
      </c>
      <c r="R11" s="17">
        <v>0.120806809552693</v>
      </c>
      <c r="S11" s="17">
        <v>8.3642312365223195E-2</v>
      </c>
      <c r="T11" s="17">
        <v>0.10328328598490601</v>
      </c>
      <c r="U11" s="17">
        <v>0.114893641939201</v>
      </c>
      <c r="V11" s="17">
        <v>0.108951356640464</v>
      </c>
      <c r="W11" s="17">
        <v>0.132491827638686</v>
      </c>
      <c r="X11" s="17">
        <v>0.14839105987642001</v>
      </c>
      <c r="Y11" s="17">
        <v>0.119844323783886</v>
      </c>
      <c r="Z11" s="17"/>
      <c r="AA11" s="17">
        <v>0.13386270511107901</v>
      </c>
      <c r="AB11" s="17">
        <v>0.13803397080347601</v>
      </c>
      <c r="AC11" s="17">
        <v>9.9151985742418305E-2</v>
      </c>
      <c r="AD11" s="17">
        <v>0.11933494925026999</v>
      </c>
      <c r="AE11" s="17"/>
      <c r="AF11" s="17">
        <v>0.141561120803916</v>
      </c>
    </row>
    <row r="12" spans="2:32" x14ac:dyDescent="0.2">
      <c r="B12" s="18" t="s">
        <v>427</v>
      </c>
      <c r="C12" s="17">
        <v>2.6838164547762802E-2</v>
      </c>
      <c r="D12" s="17">
        <v>3.4435270463624899E-2</v>
      </c>
      <c r="E12" s="17">
        <v>1.8374399536242699E-2</v>
      </c>
      <c r="F12" s="17"/>
      <c r="G12" s="17">
        <v>1.4617289143268101E-2</v>
      </c>
      <c r="H12" s="17">
        <v>7.1611216158422499E-3</v>
      </c>
      <c r="I12" s="17">
        <v>1.8588947488289501E-2</v>
      </c>
      <c r="J12" s="17">
        <v>1.7599249405671199E-2</v>
      </c>
      <c r="K12" s="17">
        <v>3.5804980286399099E-2</v>
      </c>
      <c r="L12" s="17">
        <v>6.13771192330579E-2</v>
      </c>
      <c r="M12" s="17"/>
      <c r="N12" s="17">
        <v>3.1757266569292203E-2</v>
      </c>
      <c r="O12" s="17">
        <v>2.9461496508581101E-2</v>
      </c>
      <c r="P12" s="17">
        <v>1.9412981404387498E-2</v>
      </c>
      <c r="Q12" s="17">
        <v>3.7298371497521202E-2</v>
      </c>
      <c r="R12" s="17">
        <v>2.0958753092675499E-2</v>
      </c>
      <c r="S12" s="17">
        <v>1.65573592381019E-2</v>
      </c>
      <c r="T12" s="17">
        <v>1.7046535277322899E-2</v>
      </c>
      <c r="U12" s="17">
        <v>4.6493544905094102E-2</v>
      </c>
      <c r="V12" s="17">
        <v>3.4674041399552498E-2</v>
      </c>
      <c r="W12" s="17">
        <v>2.3895649863251898E-2</v>
      </c>
      <c r="X12" s="17">
        <v>3.4953658298004203E-2</v>
      </c>
      <c r="Y12" s="17">
        <v>0</v>
      </c>
      <c r="Z12" s="17"/>
      <c r="AA12" s="17">
        <v>3.5325833871021103E-2</v>
      </c>
      <c r="AB12" s="17">
        <v>2.3959831760341398E-2</v>
      </c>
      <c r="AC12" s="17">
        <v>2.2464660784331701E-2</v>
      </c>
      <c r="AD12" s="17">
        <v>2.4499204383782801E-2</v>
      </c>
      <c r="AE12" s="17"/>
      <c r="AF12" s="17">
        <v>3.7866462466636601E-2</v>
      </c>
    </row>
    <row r="13" spans="2:32" x14ac:dyDescent="0.2">
      <c r="B13" s="18" t="s">
        <v>92</v>
      </c>
      <c r="C13" s="19">
        <v>4.32665268589092E-2</v>
      </c>
      <c r="D13" s="19">
        <v>3.9986370783568599E-2</v>
      </c>
      <c r="E13" s="19">
        <v>4.5926222476605001E-2</v>
      </c>
      <c r="F13" s="19"/>
      <c r="G13" s="19">
        <v>1.7905685508703799E-2</v>
      </c>
      <c r="H13" s="19">
        <v>2.0298130756095101E-2</v>
      </c>
      <c r="I13" s="19">
        <v>3.7616887064002E-2</v>
      </c>
      <c r="J13" s="19">
        <v>5.0602565221275098E-2</v>
      </c>
      <c r="K13" s="19">
        <v>5.4536056104892899E-2</v>
      </c>
      <c r="L13" s="19">
        <v>7.0620052497735994E-2</v>
      </c>
      <c r="M13" s="19"/>
      <c r="N13" s="19">
        <v>3.1283428699998998E-2</v>
      </c>
      <c r="O13" s="19">
        <v>4.9778361720654002E-2</v>
      </c>
      <c r="P13" s="19">
        <v>6.3661259199706902E-2</v>
      </c>
      <c r="Q13" s="19">
        <v>3.6422300014101003E-2</v>
      </c>
      <c r="R13" s="19">
        <v>4.2698633319306997E-2</v>
      </c>
      <c r="S13" s="19">
        <v>5.0571153122097402E-2</v>
      </c>
      <c r="T13" s="19">
        <v>4.5785211809325502E-2</v>
      </c>
      <c r="U13" s="19">
        <v>4.1706617316681099E-2</v>
      </c>
      <c r="V13" s="19">
        <v>5.2721705674623802E-2</v>
      </c>
      <c r="W13" s="19">
        <v>3.5478186356469099E-2</v>
      </c>
      <c r="X13" s="19">
        <v>3.2934014069937102E-2</v>
      </c>
      <c r="Y13" s="19">
        <v>2.7371699786504701E-2</v>
      </c>
      <c r="Z13" s="19"/>
      <c r="AA13" s="19">
        <v>3.8272124622812001E-2</v>
      </c>
      <c r="AB13" s="19">
        <v>4.8603656232578701E-2</v>
      </c>
      <c r="AC13" s="19">
        <v>3.9036463615958403E-2</v>
      </c>
      <c r="AD13" s="19">
        <v>4.6128625956893099E-2</v>
      </c>
      <c r="AE13" s="19"/>
      <c r="AF13" s="19">
        <v>4.2074702352774801E-2</v>
      </c>
    </row>
    <row r="14" spans="2:32" x14ac:dyDescent="0.2">
      <c r="B14" s="16" t="s">
        <v>225</v>
      </c>
    </row>
    <row r="15" spans="2:32" x14ac:dyDescent="0.2">
      <c r="B15" t="s">
        <v>63</v>
      </c>
    </row>
    <row r="16" spans="2:32" x14ac:dyDescent="0.2">
      <c r="B16" t="s">
        <v>64</v>
      </c>
    </row>
    <row r="18" spans="2:2" x14ac:dyDescent="0.2">
      <c r="B18"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B2:F22"/>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6" width="20.71484375" customWidth="1"/>
  </cols>
  <sheetData>
    <row r="2" spans="2:6" ht="39.950000000000003" customHeight="1" x14ac:dyDescent="0.2">
      <c r="D2" s="30" t="s">
        <v>467</v>
      </c>
      <c r="E2" s="26"/>
      <c r="F2" s="26"/>
    </row>
    <row r="6" spans="2:6" ht="50.1" customHeight="1" x14ac:dyDescent="0.2">
      <c r="B6" s="20" t="s">
        <v>15</v>
      </c>
      <c r="C6" s="20" t="s">
        <v>457</v>
      </c>
      <c r="D6" s="20" t="s">
        <v>458</v>
      </c>
      <c r="E6" s="20" t="s">
        <v>459</v>
      </c>
    </row>
    <row r="7" spans="2:6" x14ac:dyDescent="0.2">
      <c r="B7" s="18" t="s">
        <v>460</v>
      </c>
      <c r="C7" s="17">
        <v>0.2385995684983</v>
      </c>
      <c r="D7" s="17">
        <v>0.22283027372742001</v>
      </c>
      <c r="E7" s="17">
        <v>6.7944933424159998E-2</v>
      </c>
    </row>
    <row r="8" spans="2:6" x14ac:dyDescent="0.2">
      <c r="B8" s="18" t="s">
        <v>461</v>
      </c>
      <c r="C8" s="17">
        <v>0.48642808159677298</v>
      </c>
      <c r="D8" s="17">
        <v>0.47097973623908401</v>
      </c>
      <c r="E8" s="17">
        <v>0.16306513748641899</v>
      </c>
    </row>
    <row r="9" spans="2:6" x14ac:dyDescent="0.2">
      <c r="B9" s="18" t="s">
        <v>462</v>
      </c>
      <c r="C9" s="17">
        <v>0.20226485992358501</v>
      </c>
      <c r="D9" s="17">
        <v>0.22150397270427599</v>
      </c>
      <c r="E9" s="17">
        <v>0.24775664158538999</v>
      </c>
    </row>
    <row r="10" spans="2:6" x14ac:dyDescent="0.2">
      <c r="B10" s="18" t="s">
        <v>463</v>
      </c>
      <c r="C10" s="17">
        <v>3.7144922546652297E-2</v>
      </c>
      <c r="D10" s="17">
        <v>4.4359041351033301E-2</v>
      </c>
      <c r="E10" s="17">
        <v>0.32154643034337199</v>
      </c>
    </row>
    <row r="11" spans="2:6" x14ac:dyDescent="0.2">
      <c r="B11" s="18" t="s">
        <v>464</v>
      </c>
      <c r="C11" s="17">
        <v>1.4865890075593099E-2</v>
      </c>
      <c r="D11" s="17">
        <v>2.2740448402405401E-2</v>
      </c>
      <c r="E11" s="17">
        <v>0.17922628291131401</v>
      </c>
    </row>
    <row r="12" spans="2:6" x14ac:dyDescent="0.2">
      <c r="B12" s="18" t="s">
        <v>92</v>
      </c>
      <c r="C12" s="17">
        <v>2.06966773590972E-2</v>
      </c>
      <c r="D12" s="17">
        <v>1.7586527575780799E-2</v>
      </c>
      <c r="E12" s="17">
        <v>2.0460574249345501E-2</v>
      </c>
    </row>
    <row r="13" spans="2:6" x14ac:dyDescent="0.2">
      <c r="B13" s="23" t="s">
        <v>465</v>
      </c>
      <c r="C13" s="21">
        <v>0.72502765009507197</v>
      </c>
      <c r="D13" s="21">
        <v>0.69381000996650499</v>
      </c>
      <c r="E13" s="21">
        <v>0.23101007091057901</v>
      </c>
    </row>
    <row r="14" spans="2:6" x14ac:dyDescent="0.2">
      <c r="B14" s="23" t="s">
        <v>466</v>
      </c>
      <c r="C14" s="21">
        <v>5.2010812622245398E-2</v>
      </c>
      <c r="D14" s="21">
        <v>6.7099489753438699E-2</v>
      </c>
      <c r="E14" s="21">
        <v>0.50077271325468597</v>
      </c>
    </row>
    <row r="15" spans="2:6" x14ac:dyDescent="0.2">
      <c r="B15" s="23" t="s">
        <v>135</v>
      </c>
      <c r="C15" s="22">
        <v>0.67301683747282703</v>
      </c>
      <c r="D15" s="22">
        <v>0.62671052021306595</v>
      </c>
      <c r="E15" s="22">
        <v>-0.26976264234410602</v>
      </c>
    </row>
    <row r="16" spans="2:6" x14ac:dyDescent="0.2">
      <c r="B16" s="16" t="s">
        <v>225</v>
      </c>
      <c r="C16" s="16"/>
      <c r="D16" s="16"/>
      <c r="E16" s="16"/>
    </row>
    <row r="17" spans="2:2" x14ac:dyDescent="0.2">
      <c r="B17" t="s">
        <v>63</v>
      </c>
    </row>
    <row r="18" spans="2:2" x14ac:dyDescent="0.2">
      <c r="B18" t="s">
        <v>64</v>
      </c>
    </row>
    <row r="22" spans="2:2" x14ac:dyDescent="0.2">
      <c r="B22" s="8" t="str">
        <f>HYPERLINK("#'Contents'!A1", "Return to Contents")</f>
        <v>Return to Contents</v>
      </c>
    </row>
  </sheetData>
  <mergeCells count="1">
    <mergeCell ref="D2:F2"/>
  </mergeCells>
  <pageMargins left="0.7" right="0.7" top="0.75" bottom="0.75" header="0.3" footer="0.3"/>
  <pageSetup paperSize="9" orientation="portrait" horizontalDpi="300" verticalDpi="300"/>
  <drawing r:id="rId1"/>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B2:AF22"/>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468</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460</v>
      </c>
      <c r="C9" s="17">
        <v>0.22283027372742001</v>
      </c>
      <c r="D9" s="17">
        <v>0.20945968111923499</v>
      </c>
      <c r="E9" s="17">
        <v>0.23767283640520601</v>
      </c>
      <c r="F9" s="17"/>
      <c r="G9" s="17">
        <v>0.314824726539149</v>
      </c>
      <c r="H9" s="17">
        <v>0.31156315045241101</v>
      </c>
      <c r="I9" s="17">
        <v>0.24772457676772899</v>
      </c>
      <c r="J9" s="17">
        <v>0.19327436687281099</v>
      </c>
      <c r="K9" s="17">
        <v>0.14628546402588699</v>
      </c>
      <c r="L9" s="17">
        <v>0.14403565123345799</v>
      </c>
      <c r="M9" s="17"/>
      <c r="N9" s="17">
        <v>0.24334660353832399</v>
      </c>
      <c r="O9" s="17">
        <v>0.19369213634902999</v>
      </c>
      <c r="P9" s="17">
        <v>0.21775287861276499</v>
      </c>
      <c r="Q9" s="17">
        <v>0.17174286052528301</v>
      </c>
      <c r="R9" s="17">
        <v>0.205744481348556</v>
      </c>
      <c r="S9" s="17">
        <v>0.24358212325328399</v>
      </c>
      <c r="T9" s="17">
        <v>0.20908383798861599</v>
      </c>
      <c r="U9" s="17">
        <v>0.26345998064904602</v>
      </c>
      <c r="V9" s="17">
        <v>0.269503184846072</v>
      </c>
      <c r="W9" s="17">
        <v>0.22355617967486799</v>
      </c>
      <c r="X9" s="17">
        <v>0.19290668736248701</v>
      </c>
      <c r="Y9" s="17">
        <v>0.27155012154971597</v>
      </c>
      <c r="Z9" s="17"/>
      <c r="AA9" s="17">
        <v>0.22570897785566801</v>
      </c>
      <c r="AB9" s="17">
        <v>0.20255982841717199</v>
      </c>
      <c r="AC9" s="17">
        <v>0.23024846528624501</v>
      </c>
      <c r="AD9" s="17">
        <v>0.23543710108530899</v>
      </c>
      <c r="AE9" s="17"/>
      <c r="AF9" s="17">
        <v>0.26816226388887698</v>
      </c>
    </row>
    <row r="10" spans="2:32" x14ac:dyDescent="0.2">
      <c r="B10" s="18" t="s">
        <v>461</v>
      </c>
      <c r="C10" s="17">
        <v>0.47097973623908401</v>
      </c>
      <c r="D10" s="17">
        <v>0.44433918729170802</v>
      </c>
      <c r="E10" s="17">
        <v>0.497796825338432</v>
      </c>
      <c r="F10" s="17"/>
      <c r="G10" s="17">
        <v>0.44305529169679603</v>
      </c>
      <c r="H10" s="17">
        <v>0.48839085659373699</v>
      </c>
      <c r="I10" s="17">
        <v>0.48480859568026602</v>
      </c>
      <c r="J10" s="17">
        <v>0.48297337119642297</v>
      </c>
      <c r="K10" s="17">
        <v>0.48572491689612401</v>
      </c>
      <c r="L10" s="17">
        <v>0.44095514059639002</v>
      </c>
      <c r="M10" s="17"/>
      <c r="N10" s="17">
        <v>0.46282716082279202</v>
      </c>
      <c r="O10" s="17">
        <v>0.47187725647311701</v>
      </c>
      <c r="P10" s="17">
        <v>0.46229687261113001</v>
      </c>
      <c r="Q10" s="17">
        <v>0.48145816841824901</v>
      </c>
      <c r="R10" s="17">
        <v>0.52561367263581005</v>
      </c>
      <c r="S10" s="17">
        <v>0.50181344656265003</v>
      </c>
      <c r="T10" s="17">
        <v>0.46104180467227202</v>
      </c>
      <c r="U10" s="17">
        <v>0.46739519377352801</v>
      </c>
      <c r="V10" s="17">
        <v>0.43765751542368297</v>
      </c>
      <c r="W10" s="17">
        <v>0.42800521961342602</v>
      </c>
      <c r="X10" s="17">
        <v>0.51092507453796299</v>
      </c>
      <c r="Y10" s="17">
        <v>0.48280996771074303</v>
      </c>
      <c r="Z10" s="17"/>
      <c r="AA10" s="17">
        <v>0.49833220024824798</v>
      </c>
      <c r="AB10" s="17">
        <v>0.48078101508955601</v>
      </c>
      <c r="AC10" s="17">
        <v>0.46826761953391999</v>
      </c>
      <c r="AD10" s="17">
        <v>0.43345666999801002</v>
      </c>
      <c r="AE10" s="17"/>
      <c r="AF10" s="17">
        <v>0.41370599800730301</v>
      </c>
    </row>
    <row r="11" spans="2:32" x14ac:dyDescent="0.2">
      <c r="B11" s="18" t="s">
        <v>462</v>
      </c>
      <c r="C11" s="17">
        <v>0.22150397270427599</v>
      </c>
      <c r="D11" s="17">
        <v>0.23882828165099099</v>
      </c>
      <c r="E11" s="17">
        <v>0.20338663649691799</v>
      </c>
      <c r="F11" s="17"/>
      <c r="G11" s="17">
        <v>0.19018127843927499</v>
      </c>
      <c r="H11" s="17">
        <v>0.146683366502525</v>
      </c>
      <c r="I11" s="17">
        <v>0.197006516367836</v>
      </c>
      <c r="J11" s="17">
        <v>0.236104302213932</v>
      </c>
      <c r="K11" s="17">
        <v>0.26903732898732802</v>
      </c>
      <c r="L11" s="17">
        <v>0.28134110030291798</v>
      </c>
      <c r="M11" s="17"/>
      <c r="N11" s="17">
        <v>0.209791645986112</v>
      </c>
      <c r="O11" s="17">
        <v>0.246925276465744</v>
      </c>
      <c r="P11" s="17">
        <v>0.234417485937988</v>
      </c>
      <c r="Q11" s="17">
        <v>0.26081216846483801</v>
      </c>
      <c r="R11" s="17">
        <v>0.220973725637685</v>
      </c>
      <c r="S11" s="17">
        <v>0.20657733531883399</v>
      </c>
      <c r="T11" s="17">
        <v>0.21269483420046201</v>
      </c>
      <c r="U11" s="17">
        <v>0.186438604495134</v>
      </c>
      <c r="V11" s="17">
        <v>0.202741548331941</v>
      </c>
      <c r="W11" s="17">
        <v>0.25722467220874601</v>
      </c>
      <c r="X11" s="17">
        <v>0.16870459128611601</v>
      </c>
      <c r="Y11" s="17">
        <v>0.17506216825984</v>
      </c>
      <c r="Z11" s="17"/>
      <c r="AA11" s="17">
        <v>0.187285261941911</v>
      </c>
      <c r="AB11" s="17">
        <v>0.22963654505301301</v>
      </c>
      <c r="AC11" s="17">
        <v>0.22173035659417401</v>
      </c>
      <c r="AD11" s="17">
        <v>0.25153224916639699</v>
      </c>
      <c r="AE11" s="17"/>
      <c r="AF11" s="17">
        <v>0.229550536534531</v>
      </c>
    </row>
    <row r="12" spans="2:32" x14ac:dyDescent="0.2">
      <c r="B12" s="18" t="s">
        <v>463</v>
      </c>
      <c r="C12" s="17">
        <v>4.4359041351033301E-2</v>
      </c>
      <c r="D12" s="17">
        <v>5.5827022136149103E-2</v>
      </c>
      <c r="E12" s="17">
        <v>3.2901692482080101E-2</v>
      </c>
      <c r="F12" s="17"/>
      <c r="G12" s="17">
        <v>3.7200662807806498E-2</v>
      </c>
      <c r="H12" s="17">
        <v>2.90782726558508E-2</v>
      </c>
      <c r="I12" s="17">
        <v>2.9009870743801899E-2</v>
      </c>
      <c r="J12" s="17">
        <v>3.6505570160662699E-2</v>
      </c>
      <c r="K12" s="17">
        <v>5.4149774559805498E-2</v>
      </c>
      <c r="L12" s="17">
        <v>7.5962920591608696E-2</v>
      </c>
      <c r="M12" s="17"/>
      <c r="N12" s="17">
        <v>2.7776450655702299E-2</v>
      </c>
      <c r="O12" s="17">
        <v>5.64841150760865E-2</v>
      </c>
      <c r="P12" s="17">
        <v>5.7593090463545701E-2</v>
      </c>
      <c r="Q12" s="17">
        <v>5.3315046444107402E-2</v>
      </c>
      <c r="R12" s="17">
        <v>2.9921864723980202E-2</v>
      </c>
      <c r="S12" s="17">
        <v>1.9949039397474801E-2</v>
      </c>
      <c r="T12" s="17">
        <v>5.1224350291985798E-2</v>
      </c>
      <c r="U12" s="17">
        <v>5.8930178240377197E-2</v>
      </c>
      <c r="V12" s="17">
        <v>4.0730997004283898E-2</v>
      </c>
      <c r="W12" s="17">
        <v>5.0925487515552197E-2</v>
      </c>
      <c r="X12" s="17">
        <v>7.3002855063042604E-2</v>
      </c>
      <c r="Y12" s="17">
        <v>2.2765363120894899E-2</v>
      </c>
      <c r="Z12" s="17"/>
      <c r="AA12" s="17">
        <v>4.5714565245649597E-2</v>
      </c>
      <c r="AB12" s="17">
        <v>4.9956660566379901E-2</v>
      </c>
      <c r="AC12" s="17">
        <v>4.2523529543950202E-2</v>
      </c>
      <c r="AD12" s="17">
        <v>3.5425398860004897E-2</v>
      </c>
      <c r="AE12" s="17"/>
      <c r="AF12" s="17">
        <v>5.3001872844890503E-2</v>
      </c>
    </row>
    <row r="13" spans="2:32" x14ac:dyDescent="0.2">
      <c r="B13" s="18" t="s">
        <v>464</v>
      </c>
      <c r="C13" s="17">
        <v>2.2740448402405401E-2</v>
      </c>
      <c r="D13" s="17">
        <v>3.1288281023886297E-2</v>
      </c>
      <c r="E13" s="17">
        <v>1.32848009665074E-2</v>
      </c>
      <c r="F13" s="17"/>
      <c r="G13" s="17">
        <v>8.3208564033403695E-3</v>
      </c>
      <c r="H13" s="17">
        <v>1.6895580282665499E-2</v>
      </c>
      <c r="I13" s="17">
        <v>2.37038260312303E-2</v>
      </c>
      <c r="J13" s="17">
        <v>2.3752269469745398E-2</v>
      </c>
      <c r="K13" s="17">
        <v>2.1509303598131298E-2</v>
      </c>
      <c r="L13" s="17">
        <v>3.6845051565623503E-2</v>
      </c>
      <c r="M13" s="17"/>
      <c r="N13" s="17">
        <v>3.5456801352624398E-2</v>
      </c>
      <c r="O13" s="17">
        <v>1.54419509937119E-2</v>
      </c>
      <c r="P13" s="17">
        <v>1.26262877207303E-2</v>
      </c>
      <c r="Q13" s="17">
        <v>1.7460483833331999E-2</v>
      </c>
      <c r="R13" s="17">
        <v>8.8665365937126307E-3</v>
      </c>
      <c r="S13" s="17">
        <v>6.9191530284015796E-3</v>
      </c>
      <c r="T13" s="17">
        <v>4.0230619822160599E-2</v>
      </c>
      <c r="U13" s="17">
        <v>1.6082185283972102E-2</v>
      </c>
      <c r="V13" s="17">
        <v>3.52726049877298E-2</v>
      </c>
      <c r="W13" s="17">
        <v>3.25009246835768E-2</v>
      </c>
      <c r="X13" s="17">
        <v>1.50113084189502E-2</v>
      </c>
      <c r="Y13" s="17">
        <v>1.9970125495474701E-2</v>
      </c>
      <c r="Z13" s="17"/>
      <c r="AA13" s="17">
        <v>2.9485320706489002E-2</v>
      </c>
      <c r="AB13" s="17">
        <v>1.52298193948084E-2</v>
      </c>
      <c r="AC13" s="17">
        <v>2.4554604454927201E-2</v>
      </c>
      <c r="AD13" s="17">
        <v>2.1987980828319299E-2</v>
      </c>
      <c r="AE13" s="17"/>
      <c r="AF13" s="17">
        <v>1.9423305188148901E-2</v>
      </c>
    </row>
    <row r="14" spans="2:32" x14ac:dyDescent="0.2">
      <c r="B14" s="18" t="s">
        <v>92</v>
      </c>
      <c r="C14" s="17">
        <v>1.7586527575780799E-2</v>
      </c>
      <c r="D14" s="17">
        <v>2.02575467780307E-2</v>
      </c>
      <c r="E14" s="17">
        <v>1.49572083108568E-2</v>
      </c>
      <c r="F14" s="17"/>
      <c r="G14" s="17">
        <v>6.4171841136325203E-3</v>
      </c>
      <c r="H14" s="17">
        <v>7.38877351281058E-3</v>
      </c>
      <c r="I14" s="17">
        <v>1.7746614409136899E-2</v>
      </c>
      <c r="J14" s="17">
        <v>2.7390120086425801E-2</v>
      </c>
      <c r="K14" s="17">
        <v>2.3293211932723899E-2</v>
      </c>
      <c r="L14" s="17">
        <v>2.0860135710001001E-2</v>
      </c>
      <c r="M14" s="17"/>
      <c r="N14" s="17">
        <v>2.08013376444449E-2</v>
      </c>
      <c r="O14" s="17">
        <v>1.55792646423102E-2</v>
      </c>
      <c r="P14" s="17">
        <v>1.53133846538408E-2</v>
      </c>
      <c r="Q14" s="17">
        <v>1.5211272314190999E-2</v>
      </c>
      <c r="R14" s="17">
        <v>8.8797190602561398E-3</v>
      </c>
      <c r="S14" s="17">
        <v>2.1158902439356399E-2</v>
      </c>
      <c r="T14" s="17">
        <v>2.57245530245028E-2</v>
      </c>
      <c r="U14" s="17">
        <v>7.6938575579423999E-3</v>
      </c>
      <c r="V14" s="17">
        <v>1.4094149406290399E-2</v>
      </c>
      <c r="W14" s="17">
        <v>7.7875163038305696E-3</v>
      </c>
      <c r="X14" s="17">
        <v>3.94494833314415E-2</v>
      </c>
      <c r="Y14" s="17">
        <v>2.7842253863331098E-2</v>
      </c>
      <c r="Z14" s="17"/>
      <c r="AA14" s="17">
        <v>1.34736740020343E-2</v>
      </c>
      <c r="AB14" s="17">
        <v>2.1836131479070198E-2</v>
      </c>
      <c r="AC14" s="17">
        <v>1.26754245867838E-2</v>
      </c>
      <c r="AD14" s="17">
        <v>2.21606000619608E-2</v>
      </c>
      <c r="AE14" s="17"/>
      <c r="AF14" s="17">
        <v>1.6156023536248999E-2</v>
      </c>
    </row>
    <row r="15" spans="2:32" x14ac:dyDescent="0.2">
      <c r="B15" s="18" t="s">
        <v>465</v>
      </c>
      <c r="C15" s="21">
        <v>0.69381000996650499</v>
      </c>
      <c r="D15" s="21">
        <v>0.65379886841094303</v>
      </c>
      <c r="E15" s="21">
        <v>0.73546966174363804</v>
      </c>
      <c r="F15" s="21"/>
      <c r="G15" s="21">
        <v>0.75788001823594497</v>
      </c>
      <c r="H15" s="21">
        <v>0.79995400704614805</v>
      </c>
      <c r="I15" s="21">
        <v>0.73253317244799399</v>
      </c>
      <c r="J15" s="21">
        <v>0.67624773806923399</v>
      </c>
      <c r="K15" s="21">
        <v>0.63201038092201101</v>
      </c>
      <c r="L15" s="21">
        <v>0.58499079182984903</v>
      </c>
      <c r="M15" s="21"/>
      <c r="N15" s="21">
        <v>0.70617376436111601</v>
      </c>
      <c r="O15" s="21">
        <v>0.665569392822147</v>
      </c>
      <c r="P15" s="21">
        <v>0.68004975122389499</v>
      </c>
      <c r="Q15" s="21">
        <v>0.65320102894353205</v>
      </c>
      <c r="R15" s="21">
        <v>0.73135815398436599</v>
      </c>
      <c r="S15" s="21">
        <v>0.74539556981593302</v>
      </c>
      <c r="T15" s="21">
        <v>0.67012564266088803</v>
      </c>
      <c r="U15" s="21">
        <v>0.73085517442257397</v>
      </c>
      <c r="V15" s="21">
        <v>0.70716070026975497</v>
      </c>
      <c r="W15" s="21">
        <v>0.65156139928829404</v>
      </c>
      <c r="X15" s="21">
        <v>0.70383176190045005</v>
      </c>
      <c r="Y15" s="21">
        <v>0.75436008926045905</v>
      </c>
      <c r="Z15" s="21"/>
      <c r="AA15" s="21">
        <v>0.72404117810391699</v>
      </c>
      <c r="AB15" s="21">
        <v>0.68334084350672797</v>
      </c>
      <c r="AC15" s="21">
        <v>0.69851608482016503</v>
      </c>
      <c r="AD15" s="21">
        <v>0.66889377108331805</v>
      </c>
      <c r="AE15" s="21"/>
      <c r="AF15" s="21">
        <v>0.68186826189617999</v>
      </c>
    </row>
    <row r="16" spans="2:32" x14ac:dyDescent="0.2">
      <c r="B16" s="18" t="s">
        <v>466</v>
      </c>
      <c r="C16" s="21">
        <v>6.7099489753438699E-2</v>
      </c>
      <c r="D16" s="21">
        <v>8.7115303160035407E-2</v>
      </c>
      <c r="E16" s="21">
        <v>4.6186493448587503E-2</v>
      </c>
      <c r="F16" s="21"/>
      <c r="G16" s="21">
        <v>4.5521519211146902E-2</v>
      </c>
      <c r="H16" s="21">
        <v>4.5973852938516302E-2</v>
      </c>
      <c r="I16" s="21">
        <v>5.2713696775032202E-2</v>
      </c>
      <c r="J16" s="21">
        <v>6.0257839630408101E-2</v>
      </c>
      <c r="K16" s="21">
        <v>7.5659078157936793E-2</v>
      </c>
      <c r="L16" s="21">
        <v>0.112807972157232</v>
      </c>
      <c r="M16" s="21"/>
      <c r="N16" s="21">
        <v>6.3233252008326593E-2</v>
      </c>
      <c r="O16" s="21">
        <v>7.1926066069798497E-2</v>
      </c>
      <c r="P16" s="21">
        <v>7.0219378184275996E-2</v>
      </c>
      <c r="Q16" s="21">
        <v>7.0775530277439394E-2</v>
      </c>
      <c r="R16" s="21">
        <v>3.8788401317692803E-2</v>
      </c>
      <c r="S16" s="21">
        <v>2.6868192425876399E-2</v>
      </c>
      <c r="T16" s="21">
        <v>9.1454970114146397E-2</v>
      </c>
      <c r="U16" s="21">
        <v>7.5012363524349299E-2</v>
      </c>
      <c r="V16" s="21">
        <v>7.6003601992013697E-2</v>
      </c>
      <c r="W16" s="21">
        <v>8.3426412199128996E-2</v>
      </c>
      <c r="X16" s="21">
        <v>8.8014163481992799E-2</v>
      </c>
      <c r="Y16" s="21">
        <v>4.2735488616369603E-2</v>
      </c>
      <c r="Z16" s="21"/>
      <c r="AA16" s="21">
        <v>7.5199885952138598E-2</v>
      </c>
      <c r="AB16" s="21">
        <v>6.5186479961188301E-2</v>
      </c>
      <c r="AC16" s="21">
        <v>6.7078133998877298E-2</v>
      </c>
      <c r="AD16" s="21">
        <v>5.7413379688324197E-2</v>
      </c>
      <c r="AE16" s="21"/>
      <c r="AF16" s="21">
        <v>7.2425178033039397E-2</v>
      </c>
    </row>
    <row r="17" spans="2:32" x14ac:dyDescent="0.2">
      <c r="B17" s="18" t="s">
        <v>135</v>
      </c>
      <c r="C17" s="22">
        <v>0.62671052021306595</v>
      </c>
      <c r="D17" s="22">
        <v>0.56668356525090702</v>
      </c>
      <c r="E17" s="22">
        <v>0.68928316829504999</v>
      </c>
      <c r="F17" s="22"/>
      <c r="G17" s="22">
        <v>0.71235849902479798</v>
      </c>
      <c r="H17" s="22">
        <v>0.75398015410763097</v>
      </c>
      <c r="I17" s="22">
        <v>0.67981947567296197</v>
      </c>
      <c r="J17" s="22">
        <v>0.61598989843882601</v>
      </c>
      <c r="K17" s="22">
        <v>0.55635130276407496</v>
      </c>
      <c r="L17" s="22">
        <v>0.47218281967261599</v>
      </c>
      <c r="M17" s="22"/>
      <c r="N17" s="22">
        <v>0.64294051235279004</v>
      </c>
      <c r="O17" s="22">
        <v>0.59364332675234899</v>
      </c>
      <c r="P17" s="22">
        <v>0.60983037303961896</v>
      </c>
      <c r="Q17" s="22">
        <v>0.58242549866609294</v>
      </c>
      <c r="R17" s="22">
        <v>0.69256975266667398</v>
      </c>
      <c r="S17" s="22">
        <v>0.71852737739005701</v>
      </c>
      <c r="T17" s="22">
        <v>0.57867067254674198</v>
      </c>
      <c r="U17" s="22">
        <v>0.65584281089822505</v>
      </c>
      <c r="V17" s="22">
        <v>0.63115709827774102</v>
      </c>
      <c r="W17" s="22">
        <v>0.56813498708916499</v>
      </c>
      <c r="X17" s="22">
        <v>0.61581759841845696</v>
      </c>
      <c r="Y17" s="22">
        <v>0.71162460064408894</v>
      </c>
      <c r="Z17" s="22"/>
      <c r="AA17" s="22">
        <v>0.64884129215177799</v>
      </c>
      <c r="AB17" s="22">
        <v>0.61815436354553999</v>
      </c>
      <c r="AC17" s="22">
        <v>0.63143795082128795</v>
      </c>
      <c r="AD17" s="22">
        <v>0.61148039139499399</v>
      </c>
      <c r="AE17" s="22"/>
      <c r="AF17" s="22">
        <v>0.60944308386314106</v>
      </c>
    </row>
    <row r="18" spans="2:32" x14ac:dyDescent="0.2">
      <c r="B18" s="16" t="s">
        <v>225</v>
      </c>
    </row>
    <row r="19" spans="2:32" x14ac:dyDescent="0.2">
      <c r="B19" t="s">
        <v>63</v>
      </c>
    </row>
    <row r="20" spans="2:32" x14ac:dyDescent="0.2">
      <c r="B20" t="s">
        <v>64</v>
      </c>
    </row>
    <row r="22" spans="2:32" x14ac:dyDescent="0.2">
      <c r="B22"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B2:AF22"/>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469</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460</v>
      </c>
      <c r="C9" s="17">
        <v>0.2385995684983</v>
      </c>
      <c r="D9" s="17">
        <v>0.20649688554329601</v>
      </c>
      <c r="E9" s="17">
        <v>0.27190943726754802</v>
      </c>
      <c r="F9" s="17"/>
      <c r="G9" s="17">
        <v>0.318336998930903</v>
      </c>
      <c r="H9" s="17">
        <v>0.28623486923295999</v>
      </c>
      <c r="I9" s="17">
        <v>0.23487579922712401</v>
      </c>
      <c r="J9" s="17">
        <v>0.212003189141451</v>
      </c>
      <c r="K9" s="17">
        <v>0.18227959310339301</v>
      </c>
      <c r="L9" s="17">
        <v>0.211537958532905</v>
      </c>
      <c r="M9" s="17"/>
      <c r="N9" s="17">
        <v>0.244546202656547</v>
      </c>
      <c r="O9" s="17">
        <v>0.19663716424660799</v>
      </c>
      <c r="P9" s="17">
        <v>0.26673573711971599</v>
      </c>
      <c r="Q9" s="17">
        <v>0.19486112514977599</v>
      </c>
      <c r="R9" s="17">
        <v>0.251631219323182</v>
      </c>
      <c r="S9" s="17">
        <v>0.29088663122097902</v>
      </c>
      <c r="T9" s="17">
        <v>0.23318106865553101</v>
      </c>
      <c r="U9" s="17">
        <v>0.30650968411409701</v>
      </c>
      <c r="V9" s="17">
        <v>0.28112149914898099</v>
      </c>
      <c r="W9" s="17">
        <v>0.213691325405202</v>
      </c>
      <c r="X9" s="17">
        <v>0.186038730890701</v>
      </c>
      <c r="Y9" s="17">
        <v>0.22332308330014999</v>
      </c>
      <c r="Z9" s="17"/>
      <c r="AA9" s="17">
        <v>0.237010313422405</v>
      </c>
      <c r="AB9" s="17">
        <v>0.21150964950630399</v>
      </c>
      <c r="AC9" s="17">
        <v>0.244459519621364</v>
      </c>
      <c r="AD9" s="17">
        <v>0.26537426280315901</v>
      </c>
      <c r="AE9" s="17"/>
      <c r="AF9" s="17">
        <v>0.28811638046232801</v>
      </c>
    </row>
    <row r="10" spans="2:32" x14ac:dyDescent="0.2">
      <c r="B10" s="18" t="s">
        <v>461</v>
      </c>
      <c r="C10" s="17">
        <v>0.48642808159677298</v>
      </c>
      <c r="D10" s="17">
        <v>0.48907027470747899</v>
      </c>
      <c r="E10" s="17">
        <v>0.48313417571338502</v>
      </c>
      <c r="F10" s="17"/>
      <c r="G10" s="17">
        <v>0.43904075443118101</v>
      </c>
      <c r="H10" s="17">
        <v>0.53089332012329504</v>
      </c>
      <c r="I10" s="17">
        <v>0.521204174602242</v>
      </c>
      <c r="J10" s="17">
        <v>0.49985987287729</v>
      </c>
      <c r="K10" s="17">
        <v>0.498754108392373</v>
      </c>
      <c r="L10" s="17">
        <v>0.428199229920456</v>
      </c>
      <c r="M10" s="17"/>
      <c r="N10" s="17">
        <v>0.46146262395249998</v>
      </c>
      <c r="O10" s="17">
        <v>0.52370642195489303</v>
      </c>
      <c r="P10" s="17">
        <v>0.47930846334872101</v>
      </c>
      <c r="Q10" s="17">
        <v>0.49680317645244099</v>
      </c>
      <c r="R10" s="17">
        <v>0.51003272877953398</v>
      </c>
      <c r="S10" s="17">
        <v>0.46454666567728098</v>
      </c>
      <c r="T10" s="17">
        <v>0.470169957510502</v>
      </c>
      <c r="U10" s="17">
        <v>0.451524906366851</v>
      </c>
      <c r="V10" s="17">
        <v>0.44281585603970802</v>
      </c>
      <c r="W10" s="17">
        <v>0.49833248416124698</v>
      </c>
      <c r="X10" s="17">
        <v>0.57304221507060005</v>
      </c>
      <c r="Y10" s="17">
        <v>0.48885502164132599</v>
      </c>
      <c r="Z10" s="17"/>
      <c r="AA10" s="17">
        <v>0.51589355273308601</v>
      </c>
      <c r="AB10" s="17">
        <v>0.48798515946717802</v>
      </c>
      <c r="AC10" s="17">
        <v>0.498694205377547</v>
      </c>
      <c r="AD10" s="17">
        <v>0.437623745701406</v>
      </c>
      <c r="AE10" s="17"/>
      <c r="AF10" s="17">
        <v>0.44463378798903003</v>
      </c>
    </row>
    <row r="11" spans="2:32" x14ac:dyDescent="0.2">
      <c r="B11" s="18" t="s">
        <v>462</v>
      </c>
      <c r="C11" s="17">
        <v>0.20226485992358501</v>
      </c>
      <c r="D11" s="17">
        <v>0.22509509615062601</v>
      </c>
      <c r="E11" s="17">
        <v>0.179478490804615</v>
      </c>
      <c r="F11" s="17"/>
      <c r="G11" s="17">
        <v>0.17485797130518699</v>
      </c>
      <c r="H11" s="17">
        <v>0.12724522926252599</v>
      </c>
      <c r="I11" s="17">
        <v>0.18676671148121199</v>
      </c>
      <c r="J11" s="17">
        <v>0.22368918238514299</v>
      </c>
      <c r="K11" s="17">
        <v>0.234160781969769</v>
      </c>
      <c r="L11" s="17">
        <v>0.25705010055692701</v>
      </c>
      <c r="M11" s="17"/>
      <c r="N11" s="17">
        <v>0.200539053821635</v>
      </c>
      <c r="O11" s="17">
        <v>0.213136875743974</v>
      </c>
      <c r="P11" s="17">
        <v>0.198350308570127</v>
      </c>
      <c r="Q11" s="17">
        <v>0.22538964443773599</v>
      </c>
      <c r="R11" s="17">
        <v>0.21340231548341901</v>
      </c>
      <c r="S11" s="17">
        <v>0.193205974889022</v>
      </c>
      <c r="T11" s="17">
        <v>0.20399436735548401</v>
      </c>
      <c r="U11" s="17">
        <v>0.17265490230060701</v>
      </c>
      <c r="V11" s="17">
        <v>0.208187558033507</v>
      </c>
      <c r="W11" s="17">
        <v>0.218309466136135</v>
      </c>
      <c r="X11" s="17">
        <v>0.12571478786932899</v>
      </c>
      <c r="Y11" s="17">
        <v>0.19811533108070201</v>
      </c>
      <c r="Z11" s="17"/>
      <c r="AA11" s="17">
        <v>0.163401216488791</v>
      </c>
      <c r="AB11" s="17">
        <v>0.22304373351258</v>
      </c>
      <c r="AC11" s="17">
        <v>0.20577240017904899</v>
      </c>
      <c r="AD11" s="17">
        <v>0.222105057591653</v>
      </c>
      <c r="AE11" s="17"/>
      <c r="AF11" s="17">
        <v>0.21007585668317599</v>
      </c>
    </row>
    <row r="12" spans="2:32" x14ac:dyDescent="0.2">
      <c r="B12" s="18" t="s">
        <v>463</v>
      </c>
      <c r="C12" s="17">
        <v>3.7144922546652297E-2</v>
      </c>
      <c r="D12" s="17">
        <v>4.02593915285724E-2</v>
      </c>
      <c r="E12" s="17">
        <v>3.4169034494066303E-2</v>
      </c>
      <c r="F12" s="17"/>
      <c r="G12" s="17">
        <v>3.9980005215300499E-2</v>
      </c>
      <c r="H12" s="17">
        <v>3.5920237625764399E-2</v>
      </c>
      <c r="I12" s="17">
        <v>2.9583365610756699E-2</v>
      </c>
      <c r="J12" s="17">
        <v>1.8477619871159898E-2</v>
      </c>
      <c r="K12" s="17">
        <v>4.07142015549882E-2</v>
      </c>
      <c r="L12" s="17">
        <v>5.7235876943325499E-2</v>
      </c>
      <c r="M12" s="17"/>
      <c r="N12" s="17">
        <v>4.1624440665787299E-2</v>
      </c>
      <c r="O12" s="17">
        <v>3.6785274094199398E-2</v>
      </c>
      <c r="P12" s="17">
        <v>1.9921869945869201E-2</v>
      </c>
      <c r="Q12" s="17">
        <v>4.85864040612045E-2</v>
      </c>
      <c r="R12" s="17">
        <v>1.24423779473614E-2</v>
      </c>
      <c r="S12" s="17">
        <v>3.3265720131051099E-2</v>
      </c>
      <c r="T12" s="17">
        <v>4.2202422016775598E-2</v>
      </c>
      <c r="U12" s="17">
        <v>5.3407280092900598E-2</v>
      </c>
      <c r="V12" s="17">
        <v>2.35260207590887E-2</v>
      </c>
      <c r="W12" s="17">
        <v>4.0976112493323703E-2</v>
      </c>
      <c r="X12" s="17">
        <v>6.2594971380821804E-2</v>
      </c>
      <c r="Y12" s="17">
        <v>5.0453881718622098E-2</v>
      </c>
      <c r="Z12" s="17"/>
      <c r="AA12" s="17">
        <v>4.16182003857914E-2</v>
      </c>
      <c r="AB12" s="17">
        <v>4.4909063769925997E-2</v>
      </c>
      <c r="AC12" s="17">
        <v>2.77403416549587E-2</v>
      </c>
      <c r="AD12" s="17">
        <v>3.2256232440034997E-2</v>
      </c>
      <c r="AE12" s="17"/>
      <c r="AF12" s="17">
        <v>2.3986216880860601E-2</v>
      </c>
    </row>
    <row r="13" spans="2:32" x14ac:dyDescent="0.2">
      <c r="B13" s="18" t="s">
        <v>464</v>
      </c>
      <c r="C13" s="17">
        <v>1.4865890075593099E-2</v>
      </c>
      <c r="D13" s="17">
        <v>1.77176106168947E-2</v>
      </c>
      <c r="E13" s="17">
        <v>1.11776224450551E-2</v>
      </c>
      <c r="F13" s="17"/>
      <c r="G13" s="17">
        <v>1.12465987887312E-2</v>
      </c>
      <c r="H13" s="17">
        <v>8.6644372593419998E-3</v>
      </c>
      <c r="I13" s="17">
        <v>1.14726104951647E-2</v>
      </c>
      <c r="J13" s="17">
        <v>2.5031034993950901E-2</v>
      </c>
      <c r="K13" s="17">
        <v>1.1721981206304801E-2</v>
      </c>
      <c r="L13" s="17">
        <v>1.8816010041496498E-2</v>
      </c>
      <c r="M13" s="17"/>
      <c r="N13" s="17">
        <v>2.82948199314224E-2</v>
      </c>
      <c r="O13" s="17">
        <v>8.0467773966617102E-3</v>
      </c>
      <c r="P13" s="17">
        <v>1.21493260185398E-2</v>
      </c>
      <c r="Q13" s="17">
        <v>6.4783045379862604E-3</v>
      </c>
      <c r="R13" s="17">
        <v>4.2818214277027603E-3</v>
      </c>
      <c r="S13" s="17">
        <v>4.9417481825898002E-3</v>
      </c>
      <c r="T13" s="17">
        <v>1.1042154176442401E-2</v>
      </c>
      <c r="U13" s="17">
        <v>8.2093695676021192E-3</v>
      </c>
      <c r="V13" s="17">
        <v>2.6622018691635899E-2</v>
      </c>
      <c r="W13" s="17">
        <v>1.3626424002644501E-2</v>
      </c>
      <c r="X13" s="17">
        <v>2.8500069784615702E-2</v>
      </c>
      <c r="Y13" s="17">
        <v>2.57180755465196E-2</v>
      </c>
      <c r="Z13" s="17"/>
      <c r="AA13" s="17">
        <v>2.2813990324922401E-2</v>
      </c>
      <c r="AB13" s="17">
        <v>8.6518195420445792E-3</v>
      </c>
      <c r="AC13" s="17">
        <v>6.1248643179471398E-3</v>
      </c>
      <c r="AD13" s="17">
        <v>2.04912982782425E-2</v>
      </c>
      <c r="AE13" s="17"/>
      <c r="AF13" s="17">
        <v>1.3401469741088501E-2</v>
      </c>
    </row>
    <row r="14" spans="2:32" x14ac:dyDescent="0.2">
      <c r="B14" s="18" t="s">
        <v>92</v>
      </c>
      <c r="C14" s="17">
        <v>2.06966773590972E-2</v>
      </c>
      <c r="D14" s="17">
        <v>2.1360741453131799E-2</v>
      </c>
      <c r="E14" s="17">
        <v>2.0131239275330198E-2</v>
      </c>
      <c r="F14" s="17"/>
      <c r="G14" s="17">
        <v>1.6537671328698E-2</v>
      </c>
      <c r="H14" s="17">
        <v>1.10419064961129E-2</v>
      </c>
      <c r="I14" s="17">
        <v>1.6097338583500698E-2</v>
      </c>
      <c r="J14" s="17">
        <v>2.0939100731004998E-2</v>
      </c>
      <c r="K14" s="17">
        <v>3.2369333773172498E-2</v>
      </c>
      <c r="L14" s="17">
        <v>2.71608240048898E-2</v>
      </c>
      <c r="M14" s="17"/>
      <c r="N14" s="17">
        <v>2.35328589721076E-2</v>
      </c>
      <c r="O14" s="17">
        <v>2.1687486563664E-2</v>
      </c>
      <c r="P14" s="17">
        <v>2.3534294997027E-2</v>
      </c>
      <c r="Q14" s="17">
        <v>2.7881345360856302E-2</v>
      </c>
      <c r="R14" s="17">
        <v>8.2095370388010295E-3</v>
      </c>
      <c r="S14" s="17">
        <v>1.31532598990769E-2</v>
      </c>
      <c r="T14" s="17">
        <v>3.94100302852654E-2</v>
      </c>
      <c r="U14" s="17">
        <v>7.6938575579423999E-3</v>
      </c>
      <c r="V14" s="17">
        <v>1.7727047327079099E-2</v>
      </c>
      <c r="W14" s="17">
        <v>1.50641878014484E-2</v>
      </c>
      <c r="X14" s="17">
        <v>2.4109225003931801E-2</v>
      </c>
      <c r="Y14" s="17">
        <v>1.35346067126801E-2</v>
      </c>
      <c r="Z14" s="17"/>
      <c r="AA14" s="17">
        <v>1.92627266450042E-2</v>
      </c>
      <c r="AB14" s="17">
        <v>2.3900574201967398E-2</v>
      </c>
      <c r="AC14" s="17">
        <v>1.7208668849134301E-2</v>
      </c>
      <c r="AD14" s="17">
        <v>2.2149403185505099E-2</v>
      </c>
      <c r="AE14" s="17"/>
      <c r="AF14" s="17">
        <v>1.9786288243516699E-2</v>
      </c>
    </row>
    <row r="15" spans="2:32" x14ac:dyDescent="0.2">
      <c r="B15" s="18" t="s">
        <v>465</v>
      </c>
      <c r="C15" s="21">
        <v>0.72502765009507197</v>
      </c>
      <c r="D15" s="21">
        <v>0.69556716025077503</v>
      </c>
      <c r="E15" s="21">
        <v>0.75504361298093403</v>
      </c>
      <c r="F15" s="21"/>
      <c r="G15" s="21">
        <v>0.75737775336208302</v>
      </c>
      <c r="H15" s="21">
        <v>0.81712818935625497</v>
      </c>
      <c r="I15" s="21">
        <v>0.75607997382936598</v>
      </c>
      <c r="J15" s="21">
        <v>0.71186306201874106</v>
      </c>
      <c r="K15" s="21">
        <v>0.68103370149576603</v>
      </c>
      <c r="L15" s="21">
        <v>0.63973718845336103</v>
      </c>
      <c r="M15" s="21"/>
      <c r="N15" s="21">
        <v>0.70600882660904696</v>
      </c>
      <c r="O15" s="21">
        <v>0.72034358620150096</v>
      </c>
      <c r="P15" s="21">
        <v>0.746044200468437</v>
      </c>
      <c r="Q15" s="21">
        <v>0.69166430160221704</v>
      </c>
      <c r="R15" s="21">
        <v>0.76166394810271598</v>
      </c>
      <c r="S15" s="21">
        <v>0.75543329689826</v>
      </c>
      <c r="T15" s="21">
        <v>0.70335102616603296</v>
      </c>
      <c r="U15" s="21">
        <v>0.75803459048094801</v>
      </c>
      <c r="V15" s="21">
        <v>0.72393735518868896</v>
      </c>
      <c r="W15" s="21">
        <v>0.71202380956644895</v>
      </c>
      <c r="X15" s="21">
        <v>0.75908094596130105</v>
      </c>
      <c r="Y15" s="21">
        <v>0.71217810494147604</v>
      </c>
      <c r="Z15" s="21"/>
      <c r="AA15" s="21">
        <v>0.75290386615549099</v>
      </c>
      <c r="AB15" s="21">
        <v>0.69949480897348204</v>
      </c>
      <c r="AC15" s="21">
        <v>0.74315372499891097</v>
      </c>
      <c r="AD15" s="21">
        <v>0.70299800850456395</v>
      </c>
      <c r="AE15" s="21"/>
      <c r="AF15" s="21">
        <v>0.73275016845135799</v>
      </c>
    </row>
    <row r="16" spans="2:32" x14ac:dyDescent="0.2">
      <c r="B16" s="18" t="s">
        <v>466</v>
      </c>
      <c r="C16" s="21">
        <v>5.2010812622245398E-2</v>
      </c>
      <c r="D16" s="21">
        <v>5.7977002145467103E-2</v>
      </c>
      <c r="E16" s="21">
        <v>4.5346656939121398E-2</v>
      </c>
      <c r="F16" s="21"/>
      <c r="G16" s="21">
        <v>5.1226604004031701E-2</v>
      </c>
      <c r="H16" s="21">
        <v>4.4584674885106299E-2</v>
      </c>
      <c r="I16" s="21">
        <v>4.1055976105921398E-2</v>
      </c>
      <c r="J16" s="21">
        <v>4.3508654865110803E-2</v>
      </c>
      <c r="K16" s="21">
        <v>5.2436182761293103E-2</v>
      </c>
      <c r="L16" s="21">
        <v>7.6051886984822001E-2</v>
      </c>
      <c r="M16" s="21"/>
      <c r="N16" s="21">
        <v>6.9919260597209598E-2</v>
      </c>
      <c r="O16" s="21">
        <v>4.48320514908611E-2</v>
      </c>
      <c r="P16" s="21">
        <v>3.2071195964409001E-2</v>
      </c>
      <c r="Q16" s="21">
        <v>5.5064708599190701E-2</v>
      </c>
      <c r="R16" s="21">
        <v>1.67241993750641E-2</v>
      </c>
      <c r="S16" s="21">
        <v>3.8207468313640899E-2</v>
      </c>
      <c r="T16" s="21">
        <v>5.3244576193217999E-2</v>
      </c>
      <c r="U16" s="21">
        <v>6.1616649660502697E-2</v>
      </c>
      <c r="V16" s="21">
        <v>5.0148039450724602E-2</v>
      </c>
      <c r="W16" s="21">
        <v>5.4602536495968197E-2</v>
      </c>
      <c r="X16" s="21">
        <v>9.1095041165437499E-2</v>
      </c>
      <c r="Y16" s="21">
        <v>7.6171957265141699E-2</v>
      </c>
      <c r="Z16" s="21"/>
      <c r="AA16" s="21">
        <v>6.4432190710713794E-2</v>
      </c>
      <c r="AB16" s="21">
        <v>5.3560883311970599E-2</v>
      </c>
      <c r="AC16" s="21">
        <v>3.3865205972905897E-2</v>
      </c>
      <c r="AD16" s="21">
        <v>5.2747530718277501E-2</v>
      </c>
      <c r="AE16" s="21"/>
      <c r="AF16" s="21">
        <v>3.73876866219491E-2</v>
      </c>
    </row>
    <row r="17" spans="2:32" x14ac:dyDescent="0.2">
      <c r="B17" s="18" t="s">
        <v>135</v>
      </c>
      <c r="C17" s="22">
        <v>0.67301683747282703</v>
      </c>
      <c r="D17" s="22">
        <v>0.63759015810530795</v>
      </c>
      <c r="E17" s="22">
        <v>0.70969695604181204</v>
      </c>
      <c r="F17" s="22"/>
      <c r="G17" s="22">
        <v>0.70615114935805201</v>
      </c>
      <c r="H17" s="22">
        <v>0.772543514471148</v>
      </c>
      <c r="I17" s="22">
        <v>0.71502399772344505</v>
      </c>
      <c r="J17" s="22">
        <v>0.66835440715363104</v>
      </c>
      <c r="K17" s="22">
        <v>0.628597518734473</v>
      </c>
      <c r="L17" s="22">
        <v>0.56368530146853901</v>
      </c>
      <c r="M17" s="22"/>
      <c r="N17" s="22">
        <v>0.63608956601183797</v>
      </c>
      <c r="O17" s="22">
        <v>0.67551153471063996</v>
      </c>
      <c r="P17" s="22">
        <v>0.71397300450402801</v>
      </c>
      <c r="Q17" s="22">
        <v>0.63659959300302604</v>
      </c>
      <c r="R17" s="22">
        <v>0.74493974872765201</v>
      </c>
      <c r="S17" s="22">
        <v>0.71722582858462003</v>
      </c>
      <c r="T17" s="22">
        <v>0.65010644997281497</v>
      </c>
      <c r="U17" s="22">
        <v>0.69641794082044495</v>
      </c>
      <c r="V17" s="22">
        <v>0.67378931573796497</v>
      </c>
      <c r="W17" s="22">
        <v>0.65742127307048004</v>
      </c>
      <c r="X17" s="22">
        <v>0.66798590479586395</v>
      </c>
      <c r="Y17" s="22">
        <v>0.63600614767633401</v>
      </c>
      <c r="Z17" s="22"/>
      <c r="AA17" s="22">
        <v>0.68847167544477705</v>
      </c>
      <c r="AB17" s="22">
        <v>0.64593392566151198</v>
      </c>
      <c r="AC17" s="22">
        <v>0.70928851902600498</v>
      </c>
      <c r="AD17" s="22">
        <v>0.65025047778628697</v>
      </c>
      <c r="AE17" s="22"/>
      <c r="AF17" s="22">
        <v>0.69536248182940896</v>
      </c>
    </row>
    <row r="18" spans="2:32" x14ac:dyDescent="0.2">
      <c r="B18" s="16" t="s">
        <v>225</v>
      </c>
    </row>
    <row r="19" spans="2:32" x14ac:dyDescent="0.2">
      <c r="B19" t="s">
        <v>63</v>
      </c>
    </row>
    <row r="20" spans="2:32" x14ac:dyDescent="0.2">
      <c r="B20" t="s">
        <v>64</v>
      </c>
    </row>
    <row r="22" spans="2:32" x14ac:dyDescent="0.2">
      <c r="B22"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B2:AF22"/>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470</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460</v>
      </c>
      <c r="C9" s="17">
        <v>6.7944933424159998E-2</v>
      </c>
      <c r="D9" s="17">
        <v>8.0525846314344798E-2</v>
      </c>
      <c r="E9" s="17">
        <v>5.4620001909721203E-2</v>
      </c>
      <c r="F9" s="17"/>
      <c r="G9" s="17">
        <v>6.5943391701117196E-2</v>
      </c>
      <c r="H9" s="17">
        <v>0.10329269715773701</v>
      </c>
      <c r="I9" s="17">
        <v>8.0444351163889302E-2</v>
      </c>
      <c r="J9" s="17">
        <v>6.3228830041918996E-2</v>
      </c>
      <c r="K9" s="17">
        <v>4.4494030942110602E-2</v>
      </c>
      <c r="L9" s="17">
        <v>4.9102033107831601E-2</v>
      </c>
      <c r="M9" s="17"/>
      <c r="N9" s="17">
        <v>9.5380085463466505E-2</v>
      </c>
      <c r="O9" s="17">
        <v>6.0009547691258602E-2</v>
      </c>
      <c r="P9" s="17">
        <v>5.2701315559908299E-2</v>
      </c>
      <c r="Q9" s="17">
        <v>5.4079480087185099E-2</v>
      </c>
      <c r="R9" s="17">
        <v>4.3260521325443099E-2</v>
      </c>
      <c r="S9" s="17">
        <v>7.4767253006756698E-2</v>
      </c>
      <c r="T9" s="17">
        <v>6.3778725708238407E-2</v>
      </c>
      <c r="U9" s="17">
        <v>5.3441232261920601E-2</v>
      </c>
      <c r="V9" s="17">
        <v>8.8684090364736901E-2</v>
      </c>
      <c r="W9" s="17">
        <v>6.58093546565649E-2</v>
      </c>
      <c r="X9" s="17">
        <v>7.7255771895615999E-2</v>
      </c>
      <c r="Y9" s="17">
        <v>5.02994602849475E-2</v>
      </c>
      <c r="Z9" s="17"/>
      <c r="AA9" s="17">
        <v>7.5299617310489203E-2</v>
      </c>
      <c r="AB9" s="17">
        <v>5.7156242961408303E-2</v>
      </c>
      <c r="AC9" s="17">
        <v>4.9575726411466202E-2</v>
      </c>
      <c r="AD9" s="17">
        <v>8.8425037352418204E-2</v>
      </c>
      <c r="AE9" s="17"/>
      <c r="AF9" s="17">
        <v>6.4123626331383493E-2</v>
      </c>
    </row>
    <row r="10" spans="2:32" x14ac:dyDescent="0.2">
      <c r="B10" s="18" t="s">
        <v>461</v>
      </c>
      <c r="C10" s="17">
        <v>0.16306513748641899</v>
      </c>
      <c r="D10" s="17">
        <v>0.17629799501520199</v>
      </c>
      <c r="E10" s="17">
        <v>0.14985602364150799</v>
      </c>
      <c r="F10" s="17"/>
      <c r="G10" s="17">
        <v>0.206991394079763</v>
      </c>
      <c r="H10" s="17">
        <v>0.16453021997973599</v>
      </c>
      <c r="I10" s="17">
        <v>0.171985573322017</v>
      </c>
      <c r="J10" s="17">
        <v>0.17237318743753199</v>
      </c>
      <c r="K10" s="17">
        <v>0.14164362164372701</v>
      </c>
      <c r="L10" s="17">
        <v>0.131288365050752</v>
      </c>
      <c r="M10" s="17"/>
      <c r="N10" s="17">
        <v>0.14219379674950999</v>
      </c>
      <c r="O10" s="17">
        <v>0.17168994690374001</v>
      </c>
      <c r="P10" s="17">
        <v>0.17345361912771901</v>
      </c>
      <c r="Q10" s="17">
        <v>0.16749368347540899</v>
      </c>
      <c r="R10" s="17">
        <v>0.160308890038111</v>
      </c>
      <c r="S10" s="17">
        <v>0.18598263844571</v>
      </c>
      <c r="T10" s="17">
        <v>0.14133737617876199</v>
      </c>
      <c r="U10" s="17">
        <v>0.21149734034693299</v>
      </c>
      <c r="V10" s="17">
        <v>0.16361259043631199</v>
      </c>
      <c r="W10" s="17">
        <v>0.192423634714809</v>
      </c>
      <c r="X10" s="17">
        <v>0.137494093722761</v>
      </c>
      <c r="Y10" s="17">
        <v>8.6546459542020004E-2</v>
      </c>
      <c r="Z10" s="17"/>
      <c r="AA10" s="17">
        <v>0.150362094040426</v>
      </c>
      <c r="AB10" s="17">
        <v>0.168834556339996</v>
      </c>
      <c r="AC10" s="17">
        <v>0.18717044633966001</v>
      </c>
      <c r="AD10" s="17">
        <v>0.15216034745002099</v>
      </c>
      <c r="AE10" s="17"/>
      <c r="AF10" s="17">
        <v>0.14392242307845099</v>
      </c>
    </row>
    <row r="11" spans="2:32" x14ac:dyDescent="0.2">
      <c r="B11" s="18" t="s">
        <v>462</v>
      </c>
      <c r="C11" s="17">
        <v>0.24775664158538999</v>
      </c>
      <c r="D11" s="17">
        <v>0.254855977898653</v>
      </c>
      <c r="E11" s="17">
        <v>0.24016434548753199</v>
      </c>
      <c r="F11" s="17"/>
      <c r="G11" s="17">
        <v>0.21485919978350099</v>
      </c>
      <c r="H11" s="17">
        <v>0.20471211886926999</v>
      </c>
      <c r="I11" s="17">
        <v>0.22017037312899801</v>
      </c>
      <c r="J11" s="17">
        <v>0.26782788132768498</v>
      </c>
      <c r="K11" s="17">
        <v>0.27900432997864799</v>
      </c>
      <c r="L11" s="17">
        <v>0.29070697510252003</v>
      </c>
      <c r="M11" s="17"/>
      <c r="N11" s="17">
        <v>0.2731283300599</v>
      </c>
      <c r="O11" s="17">
        <v>0.28901376718400101</v>
      </c>
      <c r="P11" s="17">
        <v>0.26011977809022901</v>
      </c>
      <c r="Q11" s="17">
        <v>0.23821685804496101</v>
      </c>
      <c r="R11" s="17">
        <v>0.27712266931510898</v>
      </c>
      <c r="S11" s="17">
        <v>0.207159008796405</v>
      </c>
      <c r="T11" s="17">
        <v>0.22263099019157001</v>
      </c>
      <c r="U11" s="17">
        <v>0.19847682559896199</v>
      </c>
      <c r="V11" s="17">
        <v>0.25050564404895298</v>
      </c>
      <c r="W11" s="17">
        <v>0.213756091068599</v>
      </c>
      <c r="X11" s="17">
        <v>0.22249028950542399</v>
      </c>
      <c r="Y11" s="17">
        <v>0.262693353916512</v>
      </c>
      <c r="Z11" s="17"/>
      <c r="AA11" s="17">
        <v>0.226230603848221</v>
      </c>
      <c r="AB11" s="17">
        <v>0.26325807612259799</v>
      </c>
      <c r="AC11" s="17">
        <v>0.23619977820539501</v>
      </c>
      <c r="AD11" s="17">
        <v>0.26117905076779002</v>
      </c>
      <c r="AE11" s="17"/>
      <c r="AF11" s="17">
        <v>0.26311724561255601</v>
      </c>
    </row>
    <row r="12" spans="2:32" x14ac:dyDescent="0.2">
      <c r="B12" s="18" t="s">
        <v>463</v>
      </c>
      <c r="C12" s="17">
        <v>0.32154643034337199</v>
      </c>
      <c r="D12" s="17">
        <v>0.31051532742433602</v>
      </c>
      <c r="E12" s="17">
        <v>0.33227381593181499</v>
      </c>
      <c r="F12" s="17"/>
      <c r="G12" s="17">
        <v>0.275043662250118</v>
      </c>
      <c r="H12" s="17">
        <v>0.32357292008484401</v>
      </c>
      <c r="I12" s="17">
        <v>0.32877010149988001</v>
      </c>
      <c r="J12" s="17">
        <v>0.30090966684742698</v>
      </c>
      <c r="K12" s="17">
        <v>0.35216270636161101</v>
      </c>
      <c r="L12" s="17">
        <v>0.34137353135788301</v>
      </c>
      <c r="M12" s="17"/>
      <c r="N12" s="17">
        <v>0.29788131237613402</v>
      </c>
      <c r="O12" s="17">
        <v>0.291453046119103</v>
      </c>
      <c r="P12" s="17">
        <v>0.27976051504157701</v>
      </c>
      <c r="Q12" s="17">
        <v>0.38617390925642597</v>
      </c>
      <c r="R12" s="17">
        <v>0.315561077717251</v>
      </c>
      <c r="S12" s="17">
        <v>0.32239181253726901</v>
      </c>
      <c r="T12" s="17">
        <v>0.34583116983694501</v>
      </c>
      <c r="U12" s="17">
        <v>0.31859888386026097</v>
      </c>
      <c r="V12" s="17">
        <v>0.29361261601424099</v>
      </c>
      <c r="W12" s="17">
        <v>0.36005030119950598</v>
      </c>
      <c r="X12" s="17">
        <v>0.37610240935939898</v>
      </c>
      <c r="Y12" s="17">
        <v>0.30842469078454798</v>
      </c>
      <c r="Z12" s="17"/>
      <c r="AA12" s="17">
        <v>0.34817151243592798</v>
      </c>
      <c r="AB12" s="17">
        <v>0.32317177735496999</v>
      </c>
      <c r="AC12" s="17">
        <v>0.32811945636456202</v>
      </c>
      <c r="AD12" s="17">
        <v>0.28500514235114199</v>
      </c>
      <c r="AE12" s="17"/>
      <c r="AF12" s="17">
        <v>0.32101128402829698</v>
      </c>
    </row>
    <row r="13" spans="2:32" x14ac:dyDescent="0.2">
      <c r="B13" s="18" t="s">
        <v>464</v>
      </c>
      <c r="C13" s="17">
        <v>0.17922628291131401</v>
      </c>
      <c r="D13" s="17">
        <v>0.15334065860808199</v>
      </c>
      <c r="E13" s="17">
        <v>0.206598253873959</v>
      </c>
      <c r="F13" s="17"/>
      <c r="G13" s="17">
        <v>0.22276788335446601</v>
      </c>
      <c r="H13" s="17">
        <v>0.197367352395102</v>
      </c>
      <c r="I13" s="17">
        <v>0.17735497742919701</v>
      </c>
      <c r="J13" s="17">
        <v>0.165627176995817</v>
      </c>
      <c r="K13" s="17">
        <v>0.153892416815682</v>
      </c>
      <c r="L13" s="17">
        <v>0.16633256160093701</v>
      </c>
      <c r="M13" s="17"/>
      <c r="N13" s="17">
        <v>0.16329760728648099</v>
      </c>
      <c r="O13" s="17">
        <v>0.16759047441031599</v>
      </c>
      <c r="P13" s="17">
        <v>0.212267665587312</v>
      </c>
      <c r="Q13" s="17">
        <v>0.13410540789435901</v>
      </c>
      <c r="R13" s="17">
        <v>0.19138335835554701</v>
      </c>
      <c r="S13" s="17">
        <v>0.18803687817682499</v>
      </c>
      <c r="T13" s="17">
        <v>0.19589062513303199</v>
      </c>
      <c r="U13" s="17">
        <v>0.201689453577302</v>
      </c>
      <c r="V13" s="17">
        <v>0.189490909729468</v>
      </c>
      <c r="W13" s="17">
        <v>0.15609302895634999</v>
      </c>
      <c r="X13" s="17">
        <v>0.169016295248473</v>
      </c>
      <c r="Y13" s="17">
        <v>0.26419378160864099</v>
      </c>
      <c r="Z13" s="17"/>
      <c r="AA13" s="17">
        <v>0.182304910931648</v>
      </c>
      <c r="AB13" s="17">
        <v>0.16502982657462001</v>
      </c>
      <c r="AC13" s="17">
        <v>0.17937331354772201</v>
      </c>
      <c r="AD13" s="17">
        <v>0.19077744865420501</v>
      </c>
      <c r="AE13" s="17"/>
      <c r="AF13" s="17">
        <v>0.192689319135806</v>
      </c>
    </row>
    <row r="14" spans="2:32" x14ac:dyDescent="0.2">
      <c r="B14" s="18" t="s">
        <v>92</v>
      </c>
      <c r="C14" s="17">
        <v>2.0460574249345501E-2</v>
      </c>
      <c r="D14" s="17">
        <v>2.4464194739382598E-2</v>
      </c>
      <c r="E14" s="17">
        <v>1.6487559155465199E-2</v>
      </c>
      <c r="F14" s="17"/>
      <c r="G14" s="17">
        <v>1.43944688310341E-2</v>
      </c>
      <c r="H14" s="17">
        <v>6.52469151331154E-3</v>
      </c>
      <c r="I14" s="17">
        <v>2.1274623456019999E-2</v>
      </c>
      <c r="J14" s="17">
        <v>3.0033257349620202E-2</v>
      </c>
      <c r="K14" s="17">
        <v>2.8802894258221801E-2</v>
      </c>
      <c r="L14" s="17">
        <v>2.1196533780076101E-2</v>
      </c>
      <c r="M14" s="17"/>
      <c r="N14" s="17">
        <v>2.81188680645089E-2</v>
      </c>
      <c r="O14" s="17">
        <v>2.0243217691580499E-2</v>
      </c>
      <c r="P14" s="17">
        <v>2.1697106593254401E-2</v>
      </c>
      <c r="Q14" s="17">
        <v>1.99306612416601E-2</v>
      </c>
      <c r="R14" s="17">
        <v>1.2363483248539E-2</v>
      </c>
      <c r="S14" s="17">
        <v>2.1662409037034001E-2</v>
      </c>
      <c r="T14" s="17">
        <v>3.0531112951451601E-2</v>
      </c>
      <c r="U14" s="17">
        <v>1.6296264354621399E-2</v>
      </c>
      <c r="V14" s="17">
        <v>1.4094149406290399E-2</v>
      </c>
      <c r="W14" s="17">
        <v>1.1867589404170599E-2</v>
      </c>
      <c r="X14" s="17">
        <v>1.7641140268327901E-2</v>
      </c>
      <c r="Y14" s="17">
        <v>2.7842253863331098E-2</v>
      </c>
      <c r="Z14" s="17"/>
      <c r="AA14" s="17">
        <v>1.7631261433288799E-2</v>
      </c>
      <c r="AB14" s="17">
        <v>2.25495206464085E-2</v>
      </c>
      <c r="AC14" s="17">
        <v>1.95612791311949E-2</v>
      </c>
      <c r="AD14" s="17">
        <v>2.2452973424425E-2</v>
      </c>
      <c r="AE14" s="17"/>
      <c r="AF14" s="17">
        <v>1.5136101813507E-2</v>
      </c>
    </row>
    <row r="15" spans="2:32" x14ac:dyDescent="0.2">
      <c r="B15" s="18" t="s">
        <v>465</v>
      </c>
      <c r="C15" s="21">
        <v>0.23101007091057901</v>
      </c>
      <c r="D15" s="21">
        <v>0.256823841329547</v>
      </c>
      <c r="E15" s="21">
        <v>0.20447602555122901</v>
      </c>
      <c r="F15" s="21"/>
      <c r="G15" s="21">
        <v>0.27293478578087998</v>
      </c>
      <c r="H15" s="21">
        <v>0.26782291713747303</v>
      </c>
      <c r="I15" s="21">
        <v>0.25242992448590601</v>
      </c>
      <c r="J15" s="21">
        <v>0.235602017479451</v>
      </c>
      <c r="K15" s="21">
        <v>0.186137652585837</v>
      </c>
      <c r="L15" s="21">
        <v>0.18039039815858299</v>
      </c>
      <c r="M15" s="21"/>
      <c r="N15" s="21">
        <v>0.23757388221297701</v>
      </c>
      <c r="O15" s="21">
        <v>0.231699494594999</v>
      </c>
      <c r="P15" s="21">
        <v>0.22615493468762801</v>
      </c>
      <c r="Q15" s="21">
        <v>0.22157316356259399</v>
      </c>
      <c r="R15" s="21">
        <v>0.203569411363554</v>
      </c>
      <c r="S15" s="21">
        <v>0.26074989145246702</v>
      </c>
      <c r="T15" s="21">
        <v>0.205116101887</v>
      </c>
      <c r="U15" s="21">
        <v>0.26493857260885401</v>
      </c>
      <c r="V15" s="21">
        <v>0.252296680801049</v>
      </c>
      <c r="W15" s="21">
        <v>0.25823298937137401</v>
      </c>
      <c r="X15" s="21">
        <v>0.214749865618377</v>
      </c>
      <c r="Y15" s="21">
        <v>0.136845919826968</v>
      </c>
      <c r="Z15" s="21"/>
      <c r="AA15" s="21">
        <v>0.22566171135091501</v>
      </c>
      <c r="AB15" s="21">
        <v>0.225990799301405</v>
      </c>
      <c r="AC15" s="21">
        <v>0.236746172751126</v>
      </c>
      <c r="AD15" s="21">
        <v>0.24058538480243899</v>
      </c>
      <c r="AE15" s="21"/>
      <c r="AF15" s="21">
        <v>0.20804604940983401</v>
      </c>
    </row>
    <row r="16" spans="2:32" x14ac:dyDescent="0.2">
      <c r="B16" s="18" t="s">
        <v>466</v>
      </c>
      <c r="C16" s="21">
        <v>0.50077271325468597</v>
      </c>
      <c r="D16" s="21">
        <v>0.46385598603241801</v>
      </c>
      <c r="E16" s="21">
        <v>0.53887206980577296</v>
      </c>
      <c r="F16" s="21"/>
      <c r="G16" s="21">
        <v>0.49781154560458402</v>
      </c>
      <c r="H16" s="21">
        <v>0.52094027247994601</v>
      </c>
      <c r="I16" s="21">
        <v>0.50612507892907599</v>
      </c>
      <c r="J16" s="21">
        <v>0.46653684384324301</v>
      </c>
      <c r="K16" s="21">
        <v>0.50605512317729295</v>
      </c>
      <c r="L16" s="21">
        <v>0.50770609295881997</v>
      </c>
      <c r="M16" s="21"/>
      <c r="N16" s="21">
        <v>0.46117891966261398</v>
      </c>
      <c r="O16" s="21">
        <v>0.45904352052941999</v>
      </c>
      <c r="P16" s="21">
        <v>0.49202818062888898</v>
      </c>
      <c r="Q16" s="21">
        <v>0.52027931715078501</v>
      </c>
      <c r="R16" s="21">
        <v>0.50694443607279804</v>
      </c>
      <c r="S16" s="21">
        <v>0.51042869071409402</v>
      </c>
      <c r="T16" s="21">
        <v>0.54172179496997797</v>
      </c>
      <c r="U16" s="21">
        <v>0.52028833743756298</v>
      </c>
      <c r="V16" s="21">
        <v>0.48310352574370802</v>
      </c>
      <c r="W16" s="21">
        <v>0.51614333015585601</v>
      </c>
      <c r="X16" s="21">
        <v>0.54511870460787204</v>
      </c>
      <c r="Y16" s="21">
        <v>0.57261847239318897</v>
      </c>
      <c r="Z16" s="21"/>
      <c r="AA16" s="21">
        <v>0.53047642336757495</v>
      </c>
      <c r="AB16" s="21">
        <v>0.488201603929589</v>
      </c>
      <c r="AC16" s="21">
        <v>0.50749276991228398</v>
      </c>
      <c r="AD16" s="21">
        <v>0.47578259100534598</v>
      </c>
      <c r="AE16" s="21"/>
      <c r="AF16" s="21">
        <v>0.51370060316410204</v>
      </c>
    </row>
    <row r="17" spans="2:32" x14ac:dyDescent="0.2">
      <c r="B17" s="18" t="s">
        <v>135</v>
      </c>
      <c r="C17" s="22">
        <v>-0.26976264234410602</v>
      </c>
      <c r="D17" s="22">
        <v>-0.20703214470287101</v>
      </c>
      <c r="E17" s="22">
        <v>-0.334396044254544</v>
      </c>
      <c r="F17" s="22"/>
      <c r="G17" s="22">
        <v>-0.224876759823704</v>
      </c>
      <c r="H17" s="22">
        <v>-0.25311735534247298</v>
      </c>
      <c r="I17" s="22">
        <v>-0.25369515444316998</v>
      </c>
      <c r="J17" s="22">
        <v>-0.23093482636379201</v>
      </c>
      <c r="K17" s="22">
        <v>-0.31991747059145598</v>
      </c>
      <c r="L17" s="22">
        <v>-0.32731569480023698</v>
      </c>
      <c r="M17" s="22"/>
      <c r="N17" s="22">
        <v>-0.223605037449638</v>
      </c>
      <c r="O17" s="22">
        <v>-0.22734402593442099</v>
      </c>
      <c r="P17" s="22">
        <v>-0.26587324594126099</v>
      </c>
      <c r="Q17" s="22">
        <v>-0.29870615358819103</v>
      </c>
      <c r="R17" s="22">
        <v>-0.30337502470924399</v>
      </c>
      <c r="S17" s="22">
        <v>-0.249678799261627</v>
      </c>
      <c r="T17" s="22">
        <v>-0.336605693082977</v>
      </c>
      <c r="U17" s="22">
        <v>-0.25534976482870902</v>
      </c>
      <c r="V17" s="22">
        <v>-0.23080684494265999</v>
      </c>
      <c r="W17" s="22">
        <v>-0.257910340784482</v>
      </c>
      <c r="X17" s="22">
        <v>-0.33036883898949498</v>
      </c>
      <c r="Y17" s="22">
        <v>-0.43577255256622199</v>
      </c>
      <c r="Z17" s="22"/>
      <c r="AA17" s="22">
        <v>-0.30481471201666099</v>
      </c>
      <c r="AB17" s="22">
        <v>-0.26221080462818502</v>
      </c>
      <c r="AC17" s="22">
        <v>-0.27074659716115701</v>
      </c>
      <c r="AD17" s="22">
        <v>-0.23519720620290699</v>
      </c>
      <c r="AE17" s="22"/>
      <c r="AF17" s="22">
        <v>-0.30565455375426798</v>
      </c>
    </row>
    <row r="18" spans="2:32" x14ac:dyDescent="0.2">
      <c r="B18" s="16" t="s">
        <v>225</v>
      </c>
    </row>
    <row r="19" spans="2:32" x14ac:dyDescent="0.2">
      <c r="B19" t="s">
        <v>63</v>
      </c>
    </row>
    <row r="20" spans="2:32" x14ac:dyDescent="0.2">
      <c r="B20" t="s">
        <v>64</v>
      </c>
    </row>
    <row r="22" spans="2:32" x14ac:dyDescent="0.2">
      <c r="B22"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B2:AF19"/>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476</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471</v>
      </c>
      <c r="C9" s="17">
        <v>0.31796192123061301</v>
      </c>
      <c r="D9" s="17">
        <v>0.29181821815328002</v>
      </c>
      <c r="E9" s="17">
        <v>0.344889500902886</v>
      </c>
      <c r="F9" s="17"/>
      <c r="G9" s="17">
        <v>0.38356407983380603</v>
      </c>
      <c r="H9" s="17">
        <v>0.38544545198991897</v>
      </c>
      <c r="I9" s="17">
        <v>0.30233366577043203</v>
      </c>
      <c r="J9" s="17">
        <v>0.31357367236981998</v>
      </c>
      <c r="K9" s="17">
        <v>0.248949032903129</v>
      </c>
      <c r="L9" s="17">
        <v>0.28288586228899998</v>
      </c>
      <c r="M9" s="17"/>
      <c r="N9" s="17">
        <v>0.35481458573206598</v>
      </c>
      <c r="O9" s="17">
        <v>0.29443030523361402</v>
      </c>
      <c r="P9" s="17">
        <v>0.30961237363965699</v>
      </c>
      <c r="Q9" s="17">
        <v>0.27107974849156402</v>
      </c>
      <c r="R9" s="17">
        <v>0.28751692483089702</v>
      </c>
      <c r="S9" s="17">
        <v>0.31816367954226299</v>
      </c>
      <c r="T9" s="17">
        <v>0.29315466709021598</v>
      </c>
      <c r="U9" s="17">
        <v>0.35761522032875298</v>
      </c>
      <c r="V9" s="17">
        <v>0.33114875523617499</v>
      </c>
      <c r="W9" s="17">
        <v>0.312970071204006</v>
      </c>
      <c r="X9" s="17">
        <v>0.35057385089004001</v>
      </c>
      <c r="Y9" s="17">
        <v>0.39779987881436701</v>
      </c>
      <c r="Z9" s="17"/>
      <c r="AA9" s="17">
        <v>0.33412233958531301</v>
      </c>
      <c r="AB9" s="17">
        <v>0.29402593377903202</v>
      </c>
      <c r="AC9" s="17">
        <v>0.28908367004434798</v>
      </c>
      <c r="AD9" s="17">
        <v>0.34658214743698801</v>
      </c>
      <c r="AE9" s="17"/>
      <c r="AF9" s="17">
        <v>0.325949639091479</v>
      </c>
    </row>
    <row r="10" spans="2:32" x14ac:dyDescent="0.2">
      <c r="B10" s="18" t="s">
        <v>472</v>
      </c>
      <c r="C10" s="17">
        <v>0.45734176034803797</v>
      </c>
      <c r="D10" s="17">
        <v>0.46040508767336102</v>
      </c>
      <c r="E10" s="17">
        <v>0.45496498250237499</v>
      </c>
      <c r="F10" s="17"/>
      <c r="G10" s="17">
        <v>0.47165322972011198</v>
      </c>
      <c r="H10" s="17">
        <v>0.44489356167579602</v>
      </c>
      <c r="I10" s="17">
        <v>0.490847644596349</v>
      </c>
      <c r="J10" s="17">
        <v>0.45937857587927999</v>
      </c>
      <c r="K10" s="17">
        <v>0.46976899314505499</v>
      </c>
      <c r="L10" s="17">
        <v>0.41798904121104002</v>
      </c>
      <c r="M10" s="17"/>
      <c r="N10" s="17">
        <v>0.45100116755901398</v>
      </c>
      <c r="O10" s="17">
        <v>0.478732757671395</v>
      </c>
      <c r="P10" s="17">
        <v>0.49381856752928199</v>
      </c>
      <c r="Q10" s="17">
        <v>0.42483427459316497</v>
      </c>
      <c r="R10" s="17">
        <v>0.52761991791701102</v>
      </c>
      <c r="S10" s="17">
        <v>0.44562475982940197</v>
      </c>
      <c r="T10" s="17">
        <v>0.50287957766334401</v>
      </c>
      <c r="U10" s="17">
        <v>0.37970241114124997</v>
      </c>
      <c r="V10" s="17">
        <v>0.43823631448864703</v>
      </c>
      <c r="W10" s="17">
        <v>0.46068265014787302</v>
      </c>
      <c r="X10" s="17">
        <v>0.42060807709658399</v>
      </c>
      <c r="Y10" s="17">
        <v>0.37696833256578399</v>
      </c>
      <c r="Z10" s="17"/>
      <c r="AA10" s="17">
        <v>0.48253778413889598</v>
      </c>
      <c r="AB10" s="17">
        <v>0.470582007563839</v>
      </c>
      <c r="AC10" s="17">
        <v>0.46435125394453203</v>
      </c>
      <c r="AD10" s="17">
        <v>0.40954912640173502</v>
      </c>
      <c r="AE10" s="17"/>
      <c r="AF10" s="17">
        <v>0.42103444492228598</v>
      </c>
    </row>
    <row r="11" spans="2:32" x14ac:dyDescent="0.2">
      <c r="B11" s="18" t="s">
        <v>473</v>
      </c>
      <c r="C11" s="17">
        <v>0.19219870879409501</v>
      </c>
      <c r="D11" s="17">
        <v>0.218064417122315</v>
      </c>
      <c r="E11" s="17">
        <v>0.16463120650139301</v>
      </c>
      <c r="F11" s="17"/>
      <c r="G11" s="17">
        <v>0.123606418136298</v>
      </c>
      <c r="H11" s="17">
        <v>0.15532829051925401</v>
      </c>
      <c r="I11" s="17">
        <v>0.18443178330052101</v>
      </c>
      <c r="J11" s="17">
        <v>0.17884151983420599</v>
      </c>
      <c r="K11" s="17">
        <v>0.25506367279729603</v>
      </c>
      <c r="L11" s="17">
        <v>0.243797173596805</v>
      </c>
      <c r="M11" s="17"/>
      <c r="N11" s="17">
        <v>0.16445333754356201</v>
      </c>
      <c r="O11" s="17">
        <v>0.20338612956763299</v>
      </c>
      <c r="P11" s="17">
        <v>0.16917708017296701</v>
      </c>
      <c r="Q11" s="17">
        <v>0.250685095293181</v>
      </c>
      <c r="R11" s="17">
        <v>0.126280744995143</v>
      </c>
      <c r="S11" s="17">
        <v>0.20613093065777499</v>
      </c>
      <c r="T11" s="17">
        <v>0.17095223654652</v>
      </c>
      <c r="U11" s="17">
        <v>0.23801692511186001</v>
      </c>
      <c r="V11" s="17">
        <v>0.210210998276355</v>
      </c>
      <c r="W11" s="17">
        <v>0.203853443574467</v>
      </c>
      <c r="X11" s="17">
        <v>0.18134463176924101</v>
      </c>
      <c r="Y11" s="17">
        <v>0.19238104816436599</v>
      </c>
      <c r="Z11" s="17"/>
      <c r="AA11" s="17">
        <v>0.15402109541400599</v>
      </c>
      <c r="AB11" s="17">
        <v>0.194244333298427</v>
      </c>
      <c r="AC11" s="17">
        <v>0.212659576325779</v>
      </c>
      <c r="AD11" s="17">
        <v>0.21805882164031901</v>
      </c>
      <c r="AE11" s="17"/>
      <c r="AF11" s="17">
        <v>0.210650557016481</v>
      </c>
    </row>
    <row r="12" spans="2:32" x14ac:dyDescent="0.2">
      <c r="B12" s="18" t="s">
        <v>474</v>
      </c>
      <c r="C12" s="17">
        <v>5.7793603270828798E-3</v>
      </c>
      <c r="D12" s="17">
        <v>4.7384114649082496E-3</v>
      </c>
      <c r="E12" s="17">
        <v>6.8723600002736796E-3</v>
      </c>
      <c r="F12" s="17"/>
      <c r="G12" s="17">
        <v>2.3959116300380301E-3</v>
      </c>
      <c r="H12" s="17">
        <v>5.6003310064282903E-3</v>
      </c>
      <c r="I12" s="17">
        <v>9.7755185216042394E-3</v>
      </c>
      <c r="J12" s="17">
        <v>1.16784649904755E-2</v>
      </c>
      <c r="K12" s="17">
        <v>0</v>
      </c>
      <c r="L12" s="17">
        <v>3.6507120182550298E-3</v>
      </c>
      <c r="M12" s="17"/>
      <c r="N12" s="17">
        <v>1.3482404975031699E-2</v>
      </c>
      <c r="O12" s="17">
        <v>5.6691705911043897E-3</v>
      </c>
      <c r="P12" s="17">
        <v>5.3799474175895102E-3</v>
      </c>
      <c r="Q12" s="17">
        <v>3.3209513711666199E-3</v>
      </c>
      <c r="R12" s="17">
        <v>4.1928710578342703E-3</v>
      </c>
      <c r="S12" s="17">
        <v>7.9067662614163807E-3</v>
      </c>
      <c r="T12" s="17">
        <v>3.5314156315874499E-3</v>
      </c>
      <c r="U12" s="17">
        <v>0</v>
      </c>
      <c r="V12" s="17">
        <v>0</v>
      </c>
      <c r="W12" s="17">
        <v>0</v>
      </c>
      <c r="X12" s="17">
        <v>2.19545851489731E-2</v>
      </c>
      <c r="Y12" s="17">
        <v>0</v>
      </c>
      <c r="Z12" s="17"/>
      <c r="AA12" s="17">
        <v>3.2730028075133202E-3</v>
      </c>
      <c r="AB12" s="17">
        <v>6.0132284299203699E-3</v>
      </c>
      <c r="AC12" s="17">
        <v>8.7851985808810804E-3</v>
      </c>
      <c r="AD12" s="17">
        <v>5.8175395121229899E-3</v>
      </c>
      <c r="AE12" s="17"/>
      <c r="AF12" s="17">
        <v>5.5094037631097104E-3</v>
      </c>
    </row>
    <row r="13" spans="2:32" x14ac:dyDescent="0.2">
      <c r="B13" s="18" t="s">
        <v>475</v>
      </c>
      <c r="C13" s="17">
        <v>2.07142161456875E-3</v>
      </c>
      <c r="D13" s="17">
        <v>1.4507469325464599E-3</v>
      </c>
      <c r="E13" s="17">
        <v>2.7157003278481498E-3</v>
      </c>
      <c r="F13" s="17"/>
      <c r="G13" s="17">
        <v>2.98009362326382E-3</v>
      </c>
      <c r="H13" s="17">
        <v>0</v>
      </c>
      <c r="I13" s="17">
        <v>0</v>
      </c>
      <c r="J13" s="17">
        <v>5.3677355054930903E-3</v>
      </c>
      <c r="K13" s="17">
        <v>0</v>
      </c>
      <c r="L13" s="17">
        <v>3.6103710139282698E-3</v>
      </c>
      <c r="M13" s="17"/>
      <c r="N13" s="17">
        <v>0</v>
      </c>
      <c r="O13" s="17">
        <v>2.4915785240411702E-3</v>
      </c>
      <c r="P13" s="17">
        <v>0</v>
      </c>
      <c r="Q13" s="17">
        <v>4.4177116213094903E-3</v>
      </c>
      <c r="R13" s="17">
        <v>4.4868207538371202E-3</v>
      </c>
      <c r="S13" s="17">
        <v>0</v>
      </c>
      <c r="T13" s="17">
        <v>0</v>
      </c>
      <c r="U13" s="17">
        <v>0</v>
      </c>
      <c r="V13" s="17">
        <v>6.3378061371355196E-3</v>
      </c>
      <c r="W13" s="17">
        <v>0</v>
      </c>
      <c r="X13" s="17">
        <v>7.8777148268329208E-3</v>
      </c>
      <c r="Y13" s="17">
        <v>0</v>
      </c>
      <c r="Z13" s="17"/>
      <c r="AA13" s="17">
        <v>2.6027029608469399E-3</v>
      </c>
      <c r="AB13" s="17">
        <v>2.4137651653339102E-3</v>
      </c>
      <c r="AC13" s="17">
        <v>1.93849227909952E-3</v>
      </c>
      <c r="AD13" s="17">
        <v>1.2323349229605601E-3</v>
      </c>
      <c r="AE13" s="17"/>
      <c r="AF13" s="17">
        <v>0</v>
      </c>
    </row>
    <row r="14" spans="2:32" x14ac:dyDescent="0.2">
      <c r="B14" s="18" t="s">
        <v>92</v>
      </c>
      <c r="C14" s="19">
        <v>2.4646827685603199E-2</v>
      </c>
      <c r="D14" s="19">
        <v>2.3523118653589099E-2</v>
      </c>
      <c r="E14" s="19">
        <v>2.5926249765224299E-2</v>
      </c>
      <c r="F14" s="19"/>
      <c r="G14" s="19">
        <v>1.5800267056482901E-2</v>
      </c>
      <c r="H14" s="19">
        <v>8.7323648086029704E-3</v>
      </c>
      <c r="I14" s="19">
        <v>1.26113878110924E-2</v>
      </c>
      <c r="J14" s="19">
        <v>3.11600314207254E-2</v>
      </c>
      <c r="K14" s="19">
        <v>2.6218301154520399E-2</v>
      </c>
      <c r="L14" s="19">
        <v>4.8066839870972003E-2</v>
      </c>
      <c r="M14" s="19"/>
      <c r="N14" s="19">
        <v>1.6248504190326699E-2</v>
      </c>
      <c r="O14" s="19">
        <v>1.5290058412213099E-2</v>
      </c>
      <c r="P14" s="19">
        <v>2.2012031240504801E-2</v>
      </c>
      <c r="Q14" s="19">
        <v>4.5662218629613699E-2</v>
      </c>
      <c r="R14" s="19">
        <v>4.9902720445278097E-2</v>
      </c>
      <c r="S14" s="19">
        <v>2.2173863709143999E-2</v>
      </c>
      <c r="T14" s="19">
        <v>2.9482103068332401E-2</v>
      </c>
      <c r="U14" s="19">
        <v>2.46654434181371E-2</v>
      </c>
      <c r="V14" s="19">
        <v>1.4066125861687701E-2</v>
      </c>
      <c r="W14" s="19">
        <v>2.2493835073653899E-2</v>
      </c>
      <c r="X14" s="19">
        <v>1.7641140268327901E-2</v>
      </c>
      <c r="Y14" s="19">
        <v>3.2850740455483397E-2</v>
      </c>
      <c r="Z14" s="19"/>
      <c r="AA14" s="19">
        <v>2.3443075093423499E-2</v>
      </c>
      <c r="AB14" s="19">
        <v>3.2720731763446899E-2</v>
      </c>
      <c r="AC14" s="19">
        <v>2.3181808825360799E-2</v>
      </c>
      <c r="AD14" s="19">
        <v>1.8760030085874301E-2</v>
      </c>
      <c r="AE14" s="19"/>
      <c r="AF14" s="19">
        <v>3.6855955206644302E-2</v>
      </c>
    </row>
    <row r="15" spans="2:32" x14ac:dyDescent="0.2">
      <c r="B15" s="16" t="s">
        <v>225</v>
      </c>
    </row>
    <row r="16" spans="2:32" x14ac:dyDescent="0.2">
      <c r="B16" t="s">
        <v>63</v>
      </c>
    </row>
    <row r="17" spans="2:2" x14ac:dyDescent="0.2">
      <c r="B17" t="s">
        <v>64</v>
      </c>
    </row>
    <row r="19" spans="2:2" x14ac:dyDescent="0.2">
      <c r="B19"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B2:AF17"/>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480</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ht="41.25" x14ac:dyDescent="0.2">
      <c r="B9" s="18" t="s">
        <v>477</v>
      </c>
      <c r="C9" s="17">
        <v>0.221049271964566</v>
      </c>
      <c r="D9" s="17">
        <v>0.18845492364052599</v>
      </c>
      <c r="E9" s="17">
        <v>0.252269333641781</v>
      </c>
      <c r="F9" s="17"/>
      <c r="G9" s="17">
        <v>0.27226850945381098</v>
      </c>
      <c r="H9" s="17">
        <v>0.33669796207786401</v>
      </c>
      <c r="I9" s="17">
        <v>0.29543859793633598</v>
      </c>
      <c r="J9" s="17">
        <v>0.18643556614784201</v>
      </c>
      <c r="K9" s="17">
        <v>0.17534527523610999</v>
      </c>
      <c r="L9" s="17">
        <v>9.0960285514750799E-2</v>
      </c>
      <c r="M9" s="17"/>
      <c r="N9" s="17">
        <v>0.22829894661820499</v>
      </c>
      <c r="O9" s="17">
        <v>0.224732939901853</v>
      </c>
      <c r="P9" s="17">
        <v>0.249552188504648</v>
      </c>
      <c r="Q9" s="17">
        <v>0.21053442225209101</v>
      </c>
      <c r="R9" s="17">
        <v>0.27797789331960099</v>
      </c>
      <c r="S9" s="17">
        <v>0.181082148078761</v>
      </c>
      <c r="T9" s="17">
        <v>0.21344602703274801</v>
      </c>
      <c r="U9" s="17">
        <v>0.200162802542205</v>
      </c>
      <c r="V9" s="17">
        <v>0.23513630925134299</v>
      </c>
      <c r="W9" s="17">
        <v>0.205087178504094</v>
      </c>
      <c r="X9" s="17">
        <v>0.201571779449424</v>
      </c>
      <c r="Y9" s="17">
        <v>0.190899233620825</v>
      </c>
      <c r="Z9" s="17"/>
      <c r="AA9" s="17">
        <v>0.23495033637649701</v>
      </c>
      <c r="AB9" s="17">
        <v>0.20144798802335201</v>
      </c>
      <c r="AC9" s="17">
        <v>0.230889571922682</v>
      </c>
      <c r="AD9" s="17">
        <v>0.21715227203814699</v>
      </c>
      <c r="AE9" s="17"/>
      <c r="AF9" s="17">
        <v>0.24377642752918699</v>
      </c>
    </row>
    <row r="10" spans="2:32" ht="54.75" x14ac:dyDescent="0.2">
      <c r="B10" s="18" t="s">
        <v>478</v>
      </c>
      <c r="C10" s="17">
        <v>0.154640350639485</v>
      </c>
      <c r="D10" s="17">
        <v>0.16637545436464499</v>
      </c>
      <c r="E10" s="17">
        <v>0.14281397339572699</v>
      </c>
      <c r="F10" s="17"/>
      <c r="G10" s="17">
        <v>0.364248228320534</v>
      </c>
      <c r="H10" s="17">
        <v>0.26674750788340301</v>
      </c>
      <c r="I10" s="17">
        <v>0.18107348200290699</v>
      </c>
      <c r="J10" s="17">
        <v>9.5442478713495899E-2</v>
      </c>
      <c r="K10" s="17">
        <v>5.7653524484210697E-2</v>
      </c>
      <c r="L10" s="17">
        <v>1.5517503069944901E-2</v>
      </c>
      <c r="M10" s="17"/>
      <c r="N10" s="17">
        <v>0.24600197658398201</v>
      </c>
      <c r="O10" s="17">
        <v>0.13954293750688801</v>
      </c>
      <c r="P10" s="17">
        <v>0.14282513081474699</v>
      </c>
      <c r="Q10" s="17">
        <v>0.137933604697211</v>
      </c>
      <c r="R10" s="17">
        <v>0.110728178229845</v>
      </c>
      <c r="S10" s="17">
        <v>0.15058668291784599</v>
      </c>
      <c r="T10" s="17">
        <v>0.15937647081481601</v>
      </c>
      <c r="U10" s="17">
        <v>0.13576293449839399</v>
      </c>
      <c r="V10" s="17">
        <v>0.145076560147435</v>
      </c>
      <c r="W10" s="17">
        <v>0.14354731736697399</v>
      </c>
      <c r="X10" s="17">
        <v>0.114110791384091</v>
      </c>
      <c r="Y10" s="17">
        <v>0.13869472639484601</v>
      </c>
      <c r="Z10" s="17"/>
      <c r="AA10" s="17">
        <v>0.18034462095960599</v>
      </c>
      <c r="AB10" s="17">
        <v>0.156783717553693</v>
      </c>
      <c r="AC10" s="17">
        <v>0.14435858944629501</v>
      </c>
      <c r="AD10" s="17">
        <v>0.13350267641578201</v>
      </c>
      <c r="AE10" s="17"/>
      <c r="AF10" s="17">
        <v>0.132121808408275</v>
      </c>
    </row>
    <row r="11" spans="2:32" ht="27.75" x14ac:dyDescent="0.2">
      <c r="B11" s="18" t="s">
        <v>479</v>
      </c>
      <c r="C11" s="17">
        <v>6.9493701031902499E-2</v>
      </c>
      <c r="D11" s="17">
        <v>8.1335769459641896E-2</v>
      </c>
      <c r="E11" s="17">
        <v>5.78857587233109E-2</v>
      </c>
      <c r="F11" s="17"/>
      <c r="G11" s="17">
        <v>0.17839047240143499</v>
      </c>
      <c r="H11" s="17">
        <v>0.102868374631942</v>
      </c>
      <c r="I11" s="17">
        <v>7.4464190661806207E-2</v>
      </c>
      <c r="J11" s="17">
        <v>5.3693831037943902E-2</v>
      </c>
      <c r="K11" s="17">
        <v>2.7518197069644E-2</v>
      </c>
      <c r="L11" s="17">
        <v>6.8225656770659502E-3</v>
      </c>
      <c r="M11" s="17"/>
      <c r="N11" s="17">
        <v>0.13642537434656901</v>
      </c>
      <c r="O11" s="17">
        <v>5.1800496564192597E-2</v>
      </c>
      <c r="P11" s="17">
        <v>4.1953314893754097E-2</v>
      </c>
      <c r="Q11" s="17">
        <v>6.1060096908826002E-2</v>
      </c>
      <c r="R11" s="17">
        <v>8.5602243725105498E-2</v>
      </c>
      <c r="S11" s="17">
        <v>6.0646438932518199E-2</v>
      </c>
      <c r="T11" s="17">
        <v>5.3148509156075503E-2</v>
      </c>
      <c r="U11" s="17">
        <v>6.3497447461329001E-2</v>
      </c>
      <c r="V11" s="17">
        <v>5.6197562779290701E-2</v>
      </c>
      <c r="W11" s="17">
        <v>5.47823090009949E-2</v>
      </c>
      <c r="X11" s="17">
        <v>6.2651210658699802E-2</v>
      </c>
      <c r="Y11" s="17">
        <v>7.7453140216861296E-2</v>
      </c>
      <c r="Z11" s="17"/>
      <c r="AA11" s="17">
        <v>8.9313205055072994E-2</v>
      </c>
      <c r="AB11" s="17">
        <v>4.8641067512175097E-2</v>
      </c>
      <c r="AC11" s="17">
        <v>7.6562957218585997E-2</v>
      </c>
      <c r="AD11" s="17">
        <v>6.1797215833400497E-2</v>
      </c>
      <c r="AE11" s="17"/>
      <c r="AF11" s="17">
        <v>8.4485800613680398E-2</v>
      </c>
    </row>
    <row r="12" spans="2:32" x14ac:dyDescent="0.2">
      <c r="B12" s="18" t="s">
        <v>60</v>
      </c>
      <c r="C12" s="19">
        <v>0.63949379898596603</v>
      </c>
      <c r="D12" s="19">
        <v>0.657639059716703</v>
      </c>
      <c r="E12" s="19">
        <v>0.62239051393289002</v>
      </c>
      <c r="F12" s="19"/>
      <c r="G12" s="19">
        <v>0.35640773468951098</v>
      </c>
      <c r="H12" s="19">
        <v>0.45391443262710901</v>
      </c>
      <c r="I12" s="19">
        <v>0.54997434705445902</v>
      </c>
      <c r="J12" s="19">
        <v>0.72352331787511504</v>
      </c>
      <c r="K12" s="19">
        <v>0.76974421832816298</v>
      </c>
      <c r="L12" s="19">
        <v>0.89622620665569996</v>
      </c>
      <c r="M12" s="19"/>
      <c r="N12" s="19">
        <v>0.53541954888437104</v>
      </c>
      <c r="O12" s="19">
        <v>0.65341459080313002</v>
      </c>
      <c r="P12" s="19">
        <v>0.63850186696072497</v>
      </c>
      <c r="Q12" s="19">
        <v>0.67207892705934202</v>
      </c>
      <c r="R12" s="19">
        <v>0.59837142758603301</v>
      </c>
      <c r="S12" s="19">
        <v>0.67554411325041297</v>
      </c>
      <c r="T12" s="19">
        <v>0.64940778127985799</v>
      </c>
      <c r="U12" s="19">
        <v>0.67790483059959705</v>
      </c>
      <c r="V12" s="19">
        <v>0.62927962340819699</v>
      </c>
      <c r="W12" s="19">
        <v>0.67975538197357499</v>
      </c>
      <c r="X12" s="19">
        <v>0.71910235509693698</v>
      </c>
      <c r="Y12" s="19">
        <v>0.66337201588024097</v>
      </c>
      <c r="Z12" s="19"/>
      <c r="AA12" s="19">
        <v>0.60686575724523095</v>
      </c>
      <c r="AB12" s="19">
        <v>0.67006693905481696</v>
      </c>
      <c r="AC12" s="19">
        <v>0.61117135099901598</v>
      </c>
      <c r="AD12" s="19">
        <v>0.66787744099033097</v>
      </c>
      <c r="AE12" s="19"/>
      <c r="AF12" s="19">
        <v>0.62732241403461597</v>
      </c>
    </row>
    <row r="13" spans="2:32" x14ac:dyDescent="0.2">
      <c r="B13" s="16"/>
    </row>
    <row r="14" spans="2:32" x14ac:dyDescent="0.2">
      <c r="B14" t="s">
        <v>63</v>
      </c>
    </row>
    <row r="15" spans="2:32" x14ac:dyDescent="0.2">
      <c r="B15" t="s">
        <v>64</v>
      </c>
    </row>
    <row r="17" spans="2:2" x14ac:dyDescent="0.2">
      <c r="B17"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B2:AF2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492</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1357</v>
      </c>
      <c r="D7" s="10">
        <v>572</v>
      </c>
      <c r="E7" s="10">
        <v>779</v>
      </c>
      <c r="F7" s="10"/>
      <c r="G7" s="10">
        <v>287</v>
      </c>
      <c r="H7" s="10">
        <v>311</v>
      </c>
      <c r="I7" s="10">
        <v>319</v>
      </c>
      <c r="J7" s="10">
        <v>198</v>
      </c>
      <c r="K7" s="10">
        <v>142</v>
      </c>
      <c r="L7" s="10">
        <v>100</v>
      </c>
      <c r="M7" s="10"/>
      <c r="N7" s="10">
        <v>216</v>
      </c>
      <c r="O7" s="10">
        <v>181</v>
      </c>
      <c r="P7" s="10">
        <v>121</v>
      </c>
      <c r="Q7" s="10">
        <v>121</v>
      </c>
      <c r="R7" s="10">
        <v>115</v>
      </c>
      <c r="S7" s="10">
        <v>119</v>
      </c>
      <c r="T7" s="10">
        <v>108</v>
      </c>
      <c r="U7" s="10">
        <v>51</v>
      </c>
      <c r="V7" s="10">
        <v>161</v>
      </c>
      <c r="W7" s="10">
        <v>88</v>
      </c>
      <c r="X7" s="10">
        <v>51</v>
      </c>
      <c r="Y7" s="10">
        <v>25</v>
      </c>
      <c r="Z7" s="10"/>
      <c r="AA7" s="10">
        <v>440</v>
      </c>
      <c r="AB7" s="10">
        <v>362</v>
      </c>
      <c r="AC7" s="10">
        <v>254</v>
      </c>
      <c r="AD7" s="10">
        <v>296</v>
      </c>
      <c r="AE7" s="10"/>
      <c r="AF7" s="10">
        <v>248</v>
      </c>
    </row>
    <row r="8" spans="2:32" ht="30" customHeight="1" x14ac:dyDescent="0.2">
      <c r="B8" s="11" t="s">
        <v>20</v>
      </c>
      <c r="C8" s="11">
        <v>1448</v>
      </c>
      <c r="D8" s="11">
        <v>677</v>
      </c>
      <c r="E8" s="11">
        <v>765</v>
      </c>
      <c r="F8" s="11"/>
      <c r="G8" s="11">
        <v>360</v>
      </c>
      <c r="H8" s="11">
        <v>374</v>
      </c>
      <c r="I8" s="11">
        <v>308</v>
      </c>
      <c r="J8" s="11">
        <v>189</v>
      </c>
      <c r="K8" s="11">
        <v>130</v>
      </c>
      <c r="L8" s="11">
        <v>87</v>
      </c>
      <c r="M8" s="11"/>
      <c r="N8" s="11">
        <v>261</v>
      </c>
      <c r="O8" s="11">
        <v>181</v>
      </c>
      <c r="P8" s="11">
        <v>116</v>
      </c>
      <c r="Q8" s="11">
        <v>118</v>
      </c>
      <c r="R8" s="11">
        <v>113</v>
      </c>
      <c r="S8" s="11">
        <v>117</v>
      </c>
      <c r="T8" s="11">
        <v>113</v>
      </c>
      <c r="U8" s="11">
        <v>52</v>
      </c>
      <c r="V8" s="11">
        <v>164</v>
      </c>
      <c r="W8" s="11">
        <v>116</v>
      </c>
      <c r="X8" s="11">
        <v>56</v>
      </c>
      <c r="Y8" s="11">
        <v>41</v>
      </c>
      <c r="Z8" s="11"/>
      <c r="AA8" s="11">
        <v>425</v>
      </c>
      <c r="AB8" s="11">
        <v>343</v>
      </c>
      <c r="AC8" s="11">
        <v>342</v>
      </c>
      <c r="AD8" s="11">
        <v>332</v>
      </c>
      <c r="AE8" s="11"/>
      <c r="AF8" s="11">
        <v>261</v>
      </c>
    </row>
    <row r="9" spans="2:32" x14ac:dyDescent="0.2">
      <c r="B9" s="18" t="s">
        <v>481</v>
      </c>
      <c r="C9" s="17">
        <v>0.39878402220964299</v>
      </c>
      <c r="D9" s="17">
        <v>0.418503447628851</v>
      </c>
      <c r="E9" s="17">
        <v>0.38291593204695701</v>
      </c>
      <c r="F9" s="17"/>
      <c r="G9" s="17">
        <v>0.26538259592809499</v>
      </c>
      <c r="H9" s="17">
        <v>0.341814721396134</v>
      </c>
      <c r="I9" s="17">
        <v>0.41714215783844599</v>
      </c>
      <c r="J9" s="17">
        <v>0.494686901431653</v>
      </c>
      <c r="K9" s="17">
        <v>0.59378157249858599</v>
      </c>
      <c r="L9" s="17">
        <v>0.63068528037486504</v>
      </c>
      <c r="M9" s="17"/>
      <c r="N9" s="17">
        <v>0.32452754670225398</v>
      </c>
      <c r="O9" s="17">
        <v>0.45290284623934202</v>
      </c>
      <c r="P9" s="17">
        <v>0.38080710015221603</v>
      </c>
      <c r="Q9" s="17">
        <v>0.44096672020503402</v>
      </c>
      <c r="R9" s="17">
        <v>0.417568908543621</v>
      </c>
      <c r="S9" s="17">
        <v>0.389966024581541</v>
      </c>
      <c r="T9" s="17">
        <v>0.43767213468851002</v>
      </c>
      <c r="U9" s="17">
        <v>0.37251776728118702</v>
      </c>
      <c r="V9" s="17">
        <v>0.41714858742441802</v>
      </c>
      <c r="W9" s="17">
        <v>0.39282572888346101</v>
      </c>
      <c r="X9" s="17">
        <v>0.39668659190315098</v>
      </c>
      <c r="Y9" s="17">
        <v>0.40829602190172898</v>
      </c>
      <c r="Z9" s="17"/>
      <c r="AA9" s="17">
        <v>0.35637242207450098</v>
      </c>
      <c r="AB9" s="17">
        <v>0.39112653746839299</v>
      </c>
      <c r="AC9" s="17">
        <v>0.408996442693073</v>
      </c>
      <c r="AD9" s="17">
        <v>0.45110360955609202</v>
      </c>
      <c r="AE9" s="17"/>
      <c r="AF9" s="17">
        <v>0.41813836944692001</v>
      </c>
    </row>
    <row r="10" spans="2:32" x14ac:dyDescent="0.2">
      <c r="B10" s="18" t="s">
        <v>482</v>
      </c>
      <c r="C10" s="17">
        <v>0.28595021308854102</v>
      </c>
      <c r="D10" s="17">
        <v>0.22203310352010999</v>
      </c>
      <c r="E10" s="17">
        <v>0.34454933726489201</v>
      </c>
      <c r="F10" s="17"/>
      <c r="G10" s="17">
        <v>0.180228247379945</v>
      </c>
      <c r="H10" s="17">
        <v>0.28948697947484903</v>
      </c>
      <c r="I10" s="17">
        <v>0.37060129911273898</v>
      </c>
      <c r="J10" s="17">
        <v>0.32382040959223901</v>
      </c>
      <c r="K10" s="17">
        <v>0.29075744238562801</v>
      </c>
      <c r="L10" s="17">
        <v>0.31884569952292102</v>
      </c>
      <c r="M10" s="17"/>
      <c r="N10" s="17">
        <v>0.170594402521348</v>
      </c>
      <c r="O10" s="17">
        <v>0.32642358019463602</v>
      </c>
      <c r="P10" s="17">
        <v>0.39441934044218302</v>
      </c>
      <c r="Q10" s="17">
        <v>0.347198423776726</v>
      </c>
      <c r="R10" s="17">
        <v>0.31292247601246298</v>
      </c>
      <c r="S10" s="17">
        <v>0.29382695909988599</v>
      </c>
      <c r="T10" s="17">
        <v>0.28003989050419198</v>
      </c>
      <c r="U10" s="17">
        <v>0.26504234204841598</v>
      </c>
      <c r="V10" s="17">
        <v>0.319445270685977</v>
      </c>
      <c r="W10" s="17">
        <v>0.212149751071777</v>
      </c>
      <c r="X10" s="17">
        <v>0.37324977901309397</v>
      </c>
      <c r="Y10" s="17">
        <v>0.25844380309000797</v>
      </c>
      <c r="Z10" s="17"/>
      <c r="AA10" s="17">
        <v>0.24722699267680301</v>
      </c>
      <c r="AB10" s="17">
        <v>0.28482974929479699</v>
      </c>
      <c r="AC10" s="17">
        <v>0.30567813439215102</v>
      </c>
      <c r="AD10" s="17">
        <v>0.31134879060389797</v>
      </c>
      <c r="AE10" s="17"/>
      <c r="AF10" s="17">
        <v>0.31867785198590798</v>
      </c>
    </row>
    <row r="11" spans="2:32" x14ac:dyDescent="0.2">
      <c r="B11" s="18" t="s">
        <v>204</v>
      </c>
      <c r="C11" s="17">
        <v>0.13057866633395701</v>
      </c>
      <c r="D11" s="17">
        <v>0.18312130007282401</v>
      </c>
      <c r="E11" s="17">
        <v>8.3740382669607497E-2</v>
      </c>
      <c r="F11" s="17"/>
      <c r="G11" s="17">
        <v>0.174482401838396</v>
      </c>
      <c r="H11" s="17">
        <v>0.160361780215688</v>
      </c>
      <c r="I11" s="17">
        <v>0.131886851586732</v>
      </c>
      <c r="J11" s="17">
        <v>9.2076792558727E-2</v>
      </c>
      <c r="K11" s="17">
        <v>4.4557730718335499E-2</v>
      </c>
      <c r="L11" s="17">
        <v>2.85222820494479E-2</v>
      </c>
      <c r="M11" s="17"/>
      <c r="N11" s="17">
        <v>0.18387913057150701</v>
      </c>
      <c r="O11" s="17">
        <v>0.137030780879318</v>
      </c>
      <c r="P11" s="17">
        <v>9.1367037996283901E-2</v>
      </c>
      <c r="Q11" s="17">
        <v>0.156345033807892</v>
      </c>
      <c r="R11" s="17">
        <v>0.148790166153421</v>
      </c>
      <c r="S11" s="17">
        <v>0.10664037173959599</v>
      </c>
      <c r="T11" s="17">
        <v>8.6083414779793505E-2</v>
      </c>
      <c r="U11" s="17">
        <v>0.145886676364331</v>
      </c>
      <c r="V11" s="17">
        <v>0.10871617122996299</v>
      </c>
      <c r="W11" s="17">
        <v>0.14933007408205301</v>
      </c>
      <c r="X11" s="17">
        <v>7.5492364988282101E-2</v>
      </c>
      <c r="Y11" s="17">
        <v>2.9847133171452E-2</v>
      </c>
      <c r="Z11" s="17"/>
      <c r="AA11" s="17">
        <v>0.125185515289955</v>
      </c>
      <c r="AB11" s="17">
        <v>9.6975156163941506E-2</v>
      </c>
      <c r="AC11" s="17">
        <v>0.145666477651861</v>
      </c>
      <c r="AD11" s="17">
        <v>0.155724505071789</v>
      </c>
      <c r="AE11" s="17"/>
      <c r="AF11" s="17">
        <v>0.103650125160944</v>
      </c>
    </row>
    <row r="12" spans="2:32" x14ac:dyDescent="0.2">
      <c r="B12" s="18" t="s">
        <v>483</v>
      </c>
      <c r="C12" s="17">
        <v>0.11977875955421</v>
      </c>
      <c r="D12" s="17">
        <v>0.14620010495492899</v>
      </c>
      <c r="E12" s="17">
        <v>9.7277235039597801E-2</v>
      </c>
      <c r="F12" s="17"/>
      <c r="G12" s="17">
        <v>8.5623171601982698E-2</v>
      </c>
      <c r="H12" s="17">
        <v>0.12874733220457399</v>
      </c>
      <c r="I12" s="17">
        <v>0.102034617194748</v>
      </c>
      <c r="J12" s="17">
        <v>0.12237173361646</v>
      </c>
      <c r="K12" s="17">
        <v>0.181372191225112</v>
      </c>
      <c r="L12" s="17">
        <v>0.18754666534884401</v>
      </c>
      <c r="M12" s="17"/>
      <c r="N12" s="17">
        <v>9.1948753239462E-2</v>
      </c>
      <c r="O12" s="17">
        <v>9.1431453744195201E-2</v>
      </c>
      <c r="P12" s="17">
        <v>0.119612618969295</v>
      </c>
      <c r="Q12" s="17">
        <v>0.16004277797385399</v>
      </c>
      <c r="R12" s="17">
        <v>0.120260335258324</v>
      </c>
      <c r="S12" s="17">
        <v>0.123009907819606</v>
      </c>
      <c r="T12" s="17">
        <v>0.14715048485462501</v>
      </c>
      <c r="U12" s="17">
        <v>0.165875464061149</v>
      </c>
      <c r="V12" s="17">
        <v>7.6073240870323106E-2</v>
      </c>
      <c r="W12" s="17">
        <v>0.16694208637439301</v>
      </c>
      <c r="X12" s="17">
        <v>0.157701460294323</v>
      </c>
      <c r="Y12" s="17">
        <v>0.15160796109334099</v>
      </c>
      <c r="Z12" s="17"/>
      <c r="AA12" s="17">
        <v>0.106772129533054</v>
      </c>
      <c r="AB12" s="17">
        <v>0.118319525563936</v>
      </c>
      <c r="AC12" s="17">
        <v>0.1197794614238</v>
      </c>
      <c r="AD12" s="17">
        <v>0.134484673994056</v>
      </c>
      <c r="AE12" s="17"/>
      <c r="AF12" s="17">
        <v>0.114802982372264</v>
      </c>
    </row>
    <row r="13" spans="2:32" x14ac:dyDescent="0.2">
      <c r="B13" s="18" t="s">
        <v>351</v>
      </c>
      <c r="C13" s="17">
        <v>0.10787414930149999</v>
      </c>
      <c r="D13" s="17">
        <v>0.12354244955270501</v>
      </c>
      <c r="E13" s="17">
        <v>9.4796888791418399E-2</v>
      </c>
      <c r="F13" s="17"/>
      <c r="G13" s="17">
        <v>0.16797291951312501</v>
      </c>
      <c r="H13" s="17">
        <v>0.145246221286467</v>
      </c>
      <c r="I13" s="17">
        <v>9.6014150227314105E-2</v>
      </c>
      <c r="J13" s="17">
        <v>5.4391737351488098E-2</v>
      </c>
      <c r="K13" s="17">
        <v>1.2037848048112599E-2</v>
      </c>
      <c r="L13" s="17">
        <v>0</v>
      </c>
      <c r="M13" s="17"/>
      <c r="N13" s="17">
        <v>0.164322539055653</v>
      </c>
      <c r="O13" s="17">
        <v>8.2187604738648098E-2</v>
      </c>
      <c r="P13" s="17">
        <v>6.1331105595869802E-2</v>
      </c>
      <c r="Q13" s="17">
        <v>0.12707407422095199</v>
      </c>
      <c r="R13" s="17">
        <v>0.115312923539635</v>
      </c>
      <c r="S13" s="17">
        <v>8.1994019831332005E-2</v>
      </c>
      <c r="T13" s="17">
        <v>0.142146518562977</v>
      </c>
      <c r="U13" s="17">
        <v>8.0532631686258099E-2</v>
      </c>
      <c r="V13" s="17">
        <v>8.1408020576134305E-2</v>
      </c>
      <c r="W13" s="17">
        <v>0.123320350742121</v>
      </c>
      <c r="X13" s="17">
        <v>6.5030058395636595E-2</v>
      </c>
      <c r="Y13" s="17">
        <v>5.2737417966451802E-2</v>
      </c>
      <c r="Z13" s="17"/>
      <c r="AA13" s="17">
        <v>0.13222520307885799</v>
      </c>
      <c r="AB13" s="17">
        <v>9.4390363577418104E-2</v>
      </c>
      <c r="AC13" s="17">
        <v>0.103731045819561</v>
      </c>
      <c r="AD13" s="17">
        <v>9.3619827081109205E-2</v>
      </c>
      <c r="AE13" s="17"/>
      <c r="AF13" s="17">
        <v>0.11407010638863301</v>
      </c>
    </row>
    <row r="14" spans="2:32" x14ac:dyDescent="0.2">
      <c r="B14" s="18" t="s">
        <v>353</v>
      </c>
      <c r="C14" s="17">
        <v>9.3778295497508601E-2</v>
      </c>
      <c r="D14" s="17">
        <v>0.110867700098608</v>
      </c>
      <c r="E14" s="17">
        <v>7.9342191377870699E-2</v>
      </c>
      <c r="F14" s="17"/>
      <c r="G14" s="17">
        <v>0.18117242362882899</v>
      </c>
      <c r="H14" s="17">
        <v>0.10341171423309301</v>
      </c>
      <c r="I14" s="17">
        <v>7.2117886314400595E-2</v>
      </c>
      <c r="J14" s="17">
        <v>4.6492599345067401E-2</v>
      </c>
      <c r="K14" s="17">
        <v>6.9953257930178399E-3</v>
      </c>
      <c r="L14" s="17">
        <v>0</v>
      </c>
      <c r="M14" s="17"/>
      <c r="N14" s="17">
        <v>0.13995095087189799</v>
      </c>
      <c r="O14" s="17">
        <v>0.106659621995457</v>
      </c>
      <c r="P14" s="17">
        <v>7.1652945929901998E-2</v>
      </c>
      <c r="Q14" s="17">
        <v>3.128887889188E-2</v>
      </c>
      <c r="R14" s="17">
        <v>7.4472235909653295E-2</v>
      </c>
      <c r="S14" s="17">
        <v>0.12141086914334701</v>
      </c>
      <c r="T14" s="17">
        <v>8.5931528017946096E-2</v>
      </c>
      <c r="U14" s="17">
        <v>0.15661944680905901</v>
      </c>
      <c r="V14" s="17">
        <v>5.3495608310844198E-2</v>
      </c>
      <c r="W14" s="17">
        <v>0.130027773263962</v>
      </c>
      <c r="X14" s="17">
        <v>3.9488885092430002E-2</v>
      </c>
      <c r="Y14" s="17">
        <v>3.5077019957033301E-2</v>
      </c>
      <c r="Z14" s="17"/>
      <c r="AA14" s="17">
        <v>8.4277522153162795E-2</v>
      </c>
      <c r="AB14" s="17">
        <v>6.5181617563559793E-2</v>
      </c>
      <c r="AC14" s="17">
        <v>0.105930571958293</v>
      </c>
      <c r="AD14" s="17">
        <v>0.124417832288199</v>
      </c>
      <c r="AE14" s="17"/>
      <c r="AF14" s="17">
        <v>7.1344494812284498E-2</v>
      </c>
    </row>
    <row r="15" spans="2:32" x14ac:dyDescent="0.2">
      <c r="B15" s="18" t="s">
        <v>484</v>
      </c>
      <c r="C15" s="17">
        <v>6.6398906644353106E-2</v>
      </c>
      <c r="D15" s="17">
        <v>9.5187189316679299E-2</v>
      </c>
      <c r="E15" s="17">
        <v>4.14178340479558E-2</v>
      </c>
      <c r="F15" s="17"/>
      <c r="G15" s="17">
        <v>8.2261972287626495E-2</v>
      </c>
      <c r="H15" s="17">
        <v>0.10893693822255</v>
      </c>
      <c r="I15" s="17">
        <v>5.1489557423070598E-2</v>
      </c>
      <c r="J15" s="17">
        <v>3.9281990254803098E-2</v>
      </c>
      <c r="K15" s="17">
        <v>1.37811314513781E-2</v>
      </c>
      <c r="L15" s="17">
        <v>8.1854495574386291E-3</v>
      </c>
      <c r="M15" s="17"/>
      <c r="N15" s="17">
        <v>0.101094059420015</v>
      </c>
      <c r="O15" s="17">
        <v>5.0355715409528698E-2</v>
      </c>
      <c r="P15" s="17">
        <v>4.7093758581649298E-2</v>
      </c>
      <c r="Q15" s="17">
        <v>3.9305459922939899E-2</v>
      </c>
      <c r="R15" s="17">
        <v>6.1908592661025899E-2</v>
      </c>
      <c r="S15" s="17">
        <v>5.8344332244571397E-2</v>
      </c>
      <c r="T15" s="17">
        <v>9.3925016024589206E-2</v>
      </c>
      <c r="U15" s="17">
        <v>5.7826827091916902E-2</v>
      </c>
      <c r="V15" s="17">
        <v>5.2226362770175998E-2</v>
      </c>
      <c r="W15" s="17">
        <v>0.106372826065707</v>
      </c>
      <c r="X15" s="17">
        <v>3.9488885092430002E-2</v>
      </c>
      <c r="Y15" s="17">
        <v>0</v>
      </c>
      <c r="Z15" s="17"/>
      <c r="AA15" s="17">
        <v>4.4569158042556602E-2</v>
      </c>
      <c r="AB15" s="17">
        <v>6.2696133495223905E-2</v>
      </c>
      <c r="AC15" s="17">
        <v>6.3097663037901597E-2</v>
      </c>
      <c r="AD15" s="17">
        <v>0.102574295632713</v>
      </c>
      <c r="AE15" s="17"/>
      <c r="AF15" s="17">
        <v>7.6608509690309301E-2</v>
      </c>
    </row>
    <row r="16" spans="2:32" ht="41.25" x14ac:dyDescent="0.2">
      <c r="B16" s="18" t="s">
        <v>485</v>
      </c>
      <c r="C16" s="17">
        <v>5.5203827240355802E-2</v>
      </c>
      <c r="D16" s="17">
        <v>7.9893792850991893E-2</v>
      </c>
      <c r="E16" s="17">
        <v>3.3766470036771898E-2</v>
      </c>
      <c r="F16" s="17"/>
      <c r="G16" s="17">
        <v>3.4676234746878101E-2</v>
      </c>
      <c r="H16" s="17">
        <v>7.6153471370073098E-2</v>
      </c>
      <c r="I16" s="17">
        <v>8.03372455067414E-2</v>
      </c>
      <c r="J16" s="17">
        <v>5.1689260106749298E-2</v>
      </c>
      <c r="K16" s="17">
        <v>2.8808419269721199E-2</v>
      </c>
      <c r="L16" s="17">
        <v>8.1854495574386291E-3</v>
      </c>
      <c r="M16" s="17"/>
      <c r="N16" s="17">
        <v>8.0547274370457E-2</v>
      </c>
      <c r="O16" s="17">
        <v>3.8923918927202601E-2</v>
      </c>
      <c r="P16" s="17">
        <v>2.5327056800741401E-2</v>
      </c>
      <c r="Q16" s="17">
        <v>3.8542755626623203E-2</v>
      </c>
      <c r="R16" s="17">
        <v>6.8055968872617306E-2</v>
      </c>
      <c r="S16" s="17">
        <v>1.1361493971721899E-2</v>
      </c>
      <c r="T16" s="17">
        <v>6.7238592492316798E-2</v>
      </c>
      <c r="U16" s="17">
        <v>7.8928735040442094E-2</v>
      </c>
      <c r="V16" s="17">
        <v>2.9257347130785601E-2</v>
      </c>
      <c r="W16" s="17">
        <v>0.104477135464558</v>
      </c>
      <c r="X16" s="17">
        <v>3.9054363261222698E-2</v>
      </c>
      <c r="Y16" s="17">
        <v>0.112141100623324</v>
      </c>
      <c r="Z16" s="17"/>
      <c r="AA16" s="17">
        <v>7.3909788723574801E-2</v>
      </c>
      <c r="AB16" s="17">
        <v>3.9706037994559101E-2</v>
      </c>
      <c r="AC16" s="17">
        <v>4.85679781092795E-2</v>
      </c>
      <c r="AD16" s="17">
        <v>5.4972933606732402E-2</v>
      </c>
      <c r="AE16" s="17"/>
      <c r="AF16" s="17">
        <v>5.3185211251377797E-2</v>
      </c>
    </row>
    <row r="17" spans="2:32" x14ac:dyDescent="0.2">
      <c r="B17" s="18" t="s">
        <v>486</v>
      </c>
      <c r="C17" s="17">
        <v>5.0462659712006599E-2</v>
      </c>
      <c r="D17" s="17">
        <v>7.0796434485123197E-2</v>
      </c>
      <c r="E17" s="17">
        <v>3.2843777587229103E-2</v>
      </c>
      <c r="F17" s="17"/>
      <c r="G17" s="17">
        <v>4.0378066216129799E-2</v>
      </c>
      <c r="H17" s="17">
        <v>5.45570473851223E-2</v>
      </c>
      <c r="I17" s="17">
        <v>5.4560789981845E-2</v>
      </c>
      <c r="J17" s="17">
        <v>6.4436855985181798E-2</v>
      </c>
      <c r="K17" s="17">
        <v>3.9468973601797401E-2</v>
      </c>
      <c r="L17" s="17">
        <v>4.6140163336554602E-2</v>
      </c>
      <c r="M17" s="17"/>
      <c r="N17" s="17">
        <v>7.5734724216453206E-2</v>
      </c>
      <c r="O17" s="17">
        <v>7.58094106465593E-2</v>
      </c>
      <c r="P17" s="17">
        <v>3.2283449262578E-2</v>
      </c>
      <c r="Q17" s="17">
        <v>3.8225276749108701E-2</v>
      </c>
      <c r="R17" s="17">
        <v>3.9214565326668102E-2</v>
      </c>
      <c r="S17" s="17">
        <v>4.8235312251676599E-2</v>
      </c>
      <c r="T17" s="17">
        <v>2.5325803952027898E-2</v>
      </c>
      <c r="U17" s="17">
        <v>0</v>
      </c>
      <c r="V17" s="17">
        <v>5.0289263742573399E-2</v>
      </c>
      <c r="W17" s="17">
        <v>6.72158298331587E-2</v>
      </c>
      <c r="X17" s="17">
        <v>1.9925839836363399E-2</v>
      </c>
      <c r="Y17" s="17">
        <v>2.9847133171452E-2</v>
      </c>
      <c r="Z17" s="17"/>
      <c r="AA17" s="17">
        <v>5.8316073124794497E-2</v>
      </c>
      <c r="AB17" s="17">
        <v>4.4803392265403898E-2</v>
      </c>
      <c r="AC17" s="17">
        <v>3.2540126628023101E-2</v>
      </c>
      <c r="AD17" s="17">
        <v>6.5499943814032693E-2</v>
      </c>
      <c r="AE17" s="17"/>
      <c r="AF17" s="17">
        <v>3.4174169416923597E-2</v>
      </c>
    </row>
    <row r="18" spans="2:32" x14ac:dyDescent="0.2">
      <c r="B18" s="18" t="s">
        <v>487</v>
      </c>
      <c r="C18" s="17">
        <v>4.7877089838198099E-2</v>
      </c>
      <c r="D18" s="17">
        <v>6.9151766043663201E-2</v>
      </c>
      <c r="E18" s="17">
        <v>2.9407336884612299E-2</v>
      </c>
      <c r="F18" s="17"/>
      <c r="G18" s="17">
        <v>7.0906713612337594E-2</v>
      </c>
      <c r="H18" s="17">
        <v>7.9439302540978002E-2</v>
      </c>
      <c r="I18" s="17">
        <v>3.7697397911848299E-2</v>
      </c>
      <c r="J18" s="17">
        <v>8.9519007330241696E-3</v>
      </c>
      <c r="K18" s="17">
        <v>6.0380921538326004E-3</v>
      </c>
      <c r="L18" s="17">
        <v>0</v>
      </c>
      <c r="M18" s="17"/>
      <c r="N18" s="17">
        <v>7.5515372323763694E-2</v>
      </c>
      <c r="O18" s="17">
        <v>4.2447301028303401E-2</v>
      </c>
      <c r="P18" s="17">
        <v>3.2510767385373798E-2</v>
      </c>
      <c r="Q18" s="17">
        <v>1.38289849316521E-2</v>
      </c>
      <c r="R18" s="17">
        <v>3.2562421023869498E-2</v>
      </c>
      <c r="S18" s="17">
        <v>6.2867947498886703E-2</v>
      </c>
      <c r="T18" s="17">
        <v>5.4827998945701999E-2</v>
      </c>
      <c r="U18" s="17">
        <v>6.0845310199036003E-2</v>
      </c>
      <c r="V18" s="17">
        <v>1.53850409761604E-2</v>
      </c>
      <c r="W18" s="17">
        <v>7.4811130027158099E-2</v>
      </c>
      <c r="X18" s="17">
        <v>4.70998280548705E-2</v>
      </c>
      <c r="Y18" s="17">
        <v>5.6297226295861799E-2</v>
      </c>
      <c r="Z18" s="17"/>
      <c r="AA18" s="17">
        <v>7.1075932612884002E-2</v>
      </c>
      <c r="AB18" s="17">
        <v>4.5540732666035401E-2</v>
      </c>
      <c r="AC18" s="17">
        <v>2.7507286634001999E-2</v>
      </c>
      <c r="AD18" s="17">
        <v>4.2324176816910003E-2</v>
      </c>
      <c r="AE18" s="17"/>
      <c r="AF18" s="17">
        <v>3.3438520814762597E-2</v>
      </c>
    </row>
    <row r="19" spans="2:32" x14ac:dyDescent="0.2">
      <c r="B19" s="18" t="s">
        <v>488</v>
      </c>
      <c r="C19" s="17">
        <v>4.4409965129382299E-2</v>
      </c>
      <c r="D19" s="17">
        <v>6.6636020317756103E-2</v>
      </c>
      <c r="E19" s="17">
        <v>2.50736975613444E-2</v>
      </c>
      <c r="F19" s="17"/>
      <c r="G19" s="17">
        <v>5.3701371522506501E-2</v>
      </c>
      <c r="H19" s="17">
        <v>7.3172703780832599E-2</v>
      </c>
      <c r="I19" s="17">
        <v>3.5896821694822299E-2</v>
      </c>
      <c r="J19" s="17">
        <v>3.4654620185619898E-2</v>
      </c>
      <c r="K19" s="17">
        <v>0</v>
      </c>
      <c r="L19" s="17">
        <v>0</v>
      </c>
      <c r="M19" s="17"/>
      <c r="N19" s="17">
        <v>8.3293544034712105E-2</v>
      </c>
      <c r="O19" s="17">
        <v>1.7467763700395902E-2</v>
      </c>
      <c r="P19" s="17">
        <v>1.41397339066001E-2</v>
      </c>
      <c r="Q19" s="17">
        <v>2.5632662849929499E-2</v>
      </c>
      <c r="R19" s="17">
        <v>1.6380073042098101E-2</v>
      </c>
      <c r="S19" s="17">
        <v>6.6095508962605506E-2</v>
      </c>
      <c r="T19" s="17">
        <v>6.0277377810231202E-2</v>
      </c>
      <c r="U19" s="17">
        <v>1.6774127865144099E-2</v>
      </c>
      <c r="V19" s="17">
        <v>3.5890286667567599E-2</v>
      </c>
      <c r="W19" s="17">
        <v>9.9963159695615297E-2</v>
      </c>
      <c r="X19" s="17">
        <v>0</v>
      </c>
      <c r="Y19" s="17">
        <v>0</v>
      </c>
      <c r="Z19" s="17"/>
      <c r="AA19" s="17">
        <v>4.2945833713771801E-2</v>
      </c>
      <c r="AB19" s="17">
        <v>2.9347140509940001E-2</v>
      </c>
      <c r="AC19" s="17">
        <v>4.8019772118827103E-2</v>
      </c>
      <c r="AD19" s="17">
        <v>5.8818428886901197E-2</v>
      </c>
      <c r="AE19" s="17"/>
      <c r="AF19" s="17">
        <v>5.70298133351907E-2</v>
      </c>
    </row>
    <row r="20" spans="2:32" x14ac:dyDescent="0.2">
      <c r="B20" s="18" t="s">
        <v>489</v>
      </c>
      <c r="C20" s="17">
        <v>4.2743937240934803E-2</v>
      </c>
      <c r="D20" s="17">
        <v>5.6128705963561301E-2</v>
      </c>
      <c r="E20" s="17">
        <v>3.1215170104573801E-2</v>
      </c>
      <c r="F20" s="17"/>
      <c r="G20" s="17">
        <v>4.4265329032402601E-2</v>
      </c>
      <c r="H20" s="17">
        <v>6.86084081005566E-2</v>
      </c>
      <c r="I20" s="17">
        <v>3.8235062834839198E-2</v>
      </c>
      <c r="J20" s="17">
        <v>4.0280074586832797E-2</v>
      </c>
      <c r="K20" s="17">
        <v>6.9953257930178399E-3</v>
      </c>
      <c r="L20" s="17">
        <v>0</v>
      </c>
      <c r="M20" s="17"/>
      <c r="N20" s="17">
        <v>6.3321362402580503E-2</v>
      </c>
      <c r="O20" s="17">
        <v>4.7452587657280797E-2</v>
      </c>
      <c r="P20" s="17">
        <v>0</v>
      </c>
      <c r="Q20" s="17">
        <v>5.1444326131183098E-2</v>
      </c>
      <c r="R20" s="17">
        <v>2.3665573843229801E-2</v>
      </c>
      <c r="S20" s="17">
        <v>5.4664598105257499E-2</v>
      </c>
      <c r="T20" s="17">
        <v>7.7567063723171195E-2</v>
      </c>
      <c r="U20" s="17">
        <v>1.5899602558762799E-2</v>
      </c>
      <c r="V20" s="17">
        <v>2.5210727755621401E-2</v>
      </c>
      <c r="W20" s="17">
        <v>4.9769289759919198E-2</v>
      </c>
      <c r="X20" s="17">
        <v>0</v>
      </c>
      <c r="Y20" s="17">
        <v>5.2737417966451802E-2</v>
      </c>
      <c r="Z20" s="17"/>
      <c r="AA20" s="17">
        <v>5.4732489658970103E-2</v>
      </c>
      <c r="AB20" s="17">
        <v>2.9599630431575999E-2</v>
      </c>
      <c r="AC20" s="17">
        <v>3.5854457879458103E-2</v>
      </c>
      <c r="AD20" s="17">
        <v>4.8746067352529399E-2</v>
      </c>
      <c r="AE20" s="17"/>
      <c r="AF20" s="17">
        <v>3.30918266288402E-2</v>
      </c>
    </row>
    <row r="21" spans="2:32" x14ac:dyDescent="0.2">
      <c r="B21" s="18" t="s">
        <v>490</v>
      </c>
      <c r="C21" s="17">
        <v>3.9057100008884203E-2</v>
      </c>
      <c r="D21" s="17">
        <v>5.2603990054636202E-2</v>
      </c>
      <c r="E21" s="17">
        <v>2.7358276793089699E-2</v>
      </c>
      <c r="F21" s="17"/>
      <c r="G21" s="17">
        <v>4.9874456275344703E-2</v>
      </c>
      <c r="H21" s="17">
        <v>6.6507422807981095E-2</v>
      </c>
      <c r="I21" s="17">
        <v>3.4030564191942399E-2</v>
      </c>
      <c r="J21" s="17">
        <v>1.7155282664101101E-2</v>
      </c>
      <c r="K21" s="17">
        <v>0</v>
      </c>
      <c r="L21" s="17">
        <v>0</v>
      </c>
      <c r="M21" s="17"/>
      <c r="N21" s="17">
        <v>6.0890610209692303E-2</v>
      </c>
      <c r="O21" s="17">
        <v>1.98522067227291E-2</v>
      </c>
      <c r="P21" s="17">
        <v>1.5974583330669999E-2</v>
      </c>
      <c r="Q21" s="17">
        <v>2.0038993542100099E-2</v>
      </c>
      <c r="R21" s="17">
        <v>1.22854306855322E-2</v>
      </c>
      <c r="S21" s="17">
        <v>2.4208792660644698E-2</v>
      </c>
      <c r="T21" s="17">
        <v>9.2797026086680695E-2</v>
      </c>
      <c r="U21" s="17">
        <v>2.6875942842214701E-2</v>
      </c>
      <c r="V21" s="17">
        <v>4.3721367019999499E-2</v>
      </c>
      <c r="W21" s="17">
        <v>3.10956803147176E-2</v>
      </c>
      <c r="X21" s="17">
        <v>4.4007355796133699E-2</v>
      </c>
      <c r="Y21" s="17">
        <v>8.63764095756233E-2</v>
      </c>
      <c r="Z21" s="17"/>
      <c r="AA21" s="17">
        <v>5.98191813087387E-2</v>
      </c>
      <c r="AB21" s="17">
        <v>3.6878657857783798E-2</v>
      </c>
      <c r="AC21" s="17">
        <v>3.4036906065372401E-2</v>
      </c>
      <c r="AD21" s="17">
        <v>2.0510538164222099E-2</v>
      </c>
      <c r="AE21" s="17"/>
      <c r="AF21" s="17">
        <v>3.0445995553682399E-2</v>
      </c>
    </row>
    <row r="22" spans="2:32" x14ac:dyDescent="0.2">
      <c r="B22" s="18" t="s">
        <v>491</v>
      </c>
      <c r="C22" s="17">
        <v>1.92498909279393E-2</v>
      </c>
      <c r="D22" s="17">
        <v>2.79842382330985E-2</v>
      </c>
      <c r="E22" s="17">
        <v>1.16641709089523E-2</v>
      </c>
      <c r="F22" s="17"/>
      <c r="G22" s="17">
        <v>2.3179951856383999E-2</v>
      </c>
      <c r="H22" s="17">
        <v>4.05025697212614E-2</v>
      </c>
      <c r="I22" s="17">
        <v>9.9700504231673807E-3</v>
      </c>
      <c r="J22" s="17">
        <v>6.9176379082140698E-3</v>
      </c>
      <c r="K22" s="17">
        <v>0</v>
      </c>
      <c r="L22" s="17">
        <v>0</v>
      </c>
      <c r="M22" s="17"/>
      <c r="N22" s="17">
        <v>3.9685150556379001E-2</v>
      </c>
      <c r="O22" s="17">
        <v>3.28449117660818E-2</v>
      </c>
      <c r="P22" s="17">
        <v>8.7901369447535294E-3</v>
      </c>
      <c r="Q22" s="17">
        <v>0</v>
      </c>
      <c r="R22" s="17">
        <v>0</v>
      </c>
      <c r="S22" s="17">
        <v>9.4831747462479493E-3</v>
      </c>
      <c r="T22" s="17">
        <v>9.1870160747389608E-3</v>
      </c>
      <c r="U22" s="17">
        <v>0</v>
      </c>
      <c r="V22" s="17">
        <v>0</v>
      </c>
      <c r="W22" s="17">
        <v>1.9182610192127501E-2</v>
      </c>
      <c r="X22" s="17">
        <v>4.70998280548705E-2</v>
      </c>
      <c r="Y22" s="17">
        <v>8.63764095756233E-2</v>
      </c>
      <c r="Z22" s="17"/>
      <c r="AA22" s="17">
        <v>2.1202015013937401E-2</v>
      </c>
      <c r="AB22" s="17">
        <v>8.5026103314512005E-3</v>
      </c>
      <c r="AC22" s="17">
        <v>2.6579635474482201E-2</v>
      </c>
      <c r="AD22" s="17">
        <v>2.0608118137279099E-2</v>
      </c>
      <c r="AE22" s="17"/>
      <c r="AF22" s="17">
        <v>1.5613403597886899E-2</v>
      </c>
    </row>
    <row r="23" spans="2:32" x14ac:dyDescent="0.2">
      <c r="B23" s="18" t="s">
        <v>60</v>
      </c>
      <c r="C23" s="19">
        <v>0.225842781395622</v>
      </c>
      <c r="D23" s="19">
        <v>0.19925255196893699</v>
      </c>
      <c r="E23" s="19">
        <v>0.24507225326318699</v>
      </c>
      <c r="F23" s="19"/>
      <c r="G23" s="19">
        <v>0.30134303276914498</v>
      </c>
      <c r="H23" s="19">
        <v>0.20783126955460501</v>
      </c>
      <c r="I23" s="19">
        <v>0.18913177818308999</v>
      </c>
      <c r="J23" s="19">
        <v>0.22222312941455499</v>
      </c>
      <c r="K23" s="19">
        <v>0.226216513716235</v>
      </c>
      <c r="L23" s="19">
        <v>0.12857861398838399</v>
      </c>
      <c r="M23" s="19"/>
      <c r="N23" s="19">
        <v>0.245372319180789</v>
      </c>
      <c r="O23" s="19">
        <v>0.215470177155378</v>
      </c>
      <c r="P23" s="19">
        <v>0.25374586236095797</v>
      </c>
      <c r="Q23" s="19">
        <v>0.20757236180102501</v>
      </c>
      <c r="R23" s="19">
        <v>0.193835471551632</v>
      </c>
      <c r="S23" s="19">
        <v>0.23074151239219401</v>
      </c>
      <c r="T23" s="19">
        <v>0.204405701592872</v>
      </c>
      <c r="U23" s="19">
        <v>0.21750442419226701</v>
      </c>
      <c r="V23" s="19">
        <v>0.23456020597688501</v>
      </c>
      <c r="W23" s="19">
        <v>0.20089227710151</v>
      </c>
      <c r="X23" s="19">
        <v>0.22637566002624901</v>
      </c>
      <c r="Y23" s="19">
        <v>0.29999433330493502</v>
      </c>
      <c r="Z23" s="19"/>
      <c r="AA23" s="19">
        <v>0.221584932031618</v>
      </c>
      <c r="AB23" s="19">
        <v>0.263915540432623</v>
      </c>
      <c r="AC23" s="19">
        <v>0.21288299959309401</v>
      </c>
      <c r="AD23" s="19">
        <v>0.20871303130358701</v>
      </c>
      <c r="AE23" s="19"/>
      <c r="AF23" s="19">
        <v>0.24770814854012299</v>
      </c>
    </row>
    <row r="24" spans="2:32" x14ac:dyDescent="0.2">
      <c r="B24" s="16" t="s">
        <v>493</v>
      </c>
    </row>
    <row r="25" spans="2:32" x14ac:dyDescent="0.2">
      <c r="B25" t="s">
        <v>63</v>
      </c>
    </row>
    <row r="26" spans="2:32" x14ac:dyDescent="0.2">
      <c r="B26" t="s">
        <v>64</v>
      </c>
    </row>
    <row r="28" spans="2:32" x14ac:dyDescent="0.2">
      <c r="B28"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B2:AF20"/>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497</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234</v>
      </c>
      <c r="D7" s="10">
        <v>137</v>
      </c>
      <c r="E7" s="10">
        <v>96</v>
      </c>
      <c r="F7" s="10"/>
      <c r="G7" s="10">
        <v>57</v>
      </c>
      <c r="H7" s="10">
        <v>69</v>
      </c>
      <c r="I7" s="10">
        <v>60</v>
      </c>
      <c r="J7" s="10">
        <v>27</v>
      </c>
      <c r="K7" s="10">
        <v>14</v>
      </c>
      <c r="L7" s="10">
        <v>7</v>
      </c>
      <c r="M7" s="10"/>
      <c r="N7" s="10">
        <v>57</v>
      </c>
      <c r="O7" s="10">
        <v>33</v>
      </c>
      <c r="P7" s="10">
        <v>13</v>
      </c>
      <c r="Q7" s="10">
        <v>23</v>
      </c>
      <c r="R7" s="10">
        <v>19</v>
      </c>
      <c r="S7" s="10">
        <v>14</v>
      </c>
      <c r="T7" s="10">
        <v>17</v>
      </c>
      <c r="U7" s="10">
        <v>9</v>
      </c>
      <c r="V7" s="10">
        <v>24</v>
      </c>
      <c r="W7" s="10">
        <v>16</v>
      </c>
      <c r="X7" s="10">
        <v>6</v>
      </c>
      <c r="Y7" s="10">
        <v>3</v>
      </c>
      <c r="Z7" s="10"/>
      <c r="AA7" s="10">
        <v>84</v>
      </c>
      <c r="AB7" s="10">
        <v>46</v>
      </c>
      <c r="AC7" s="10">
        <v>43</v>
      </c>
      <c r="AD7" s="10">
        <v>60</v>
      </c>
      <c r="AE7" s="10"/>
      <c r="AF7" s="10">
        <v>35</v>
      </c>
    </row>
    <row r="8" spans="2:32" ht="30" customHeight="1" x14ac:dyDescent="0.2">
      <c r="B8" s="11" t="s">
        <v>20</v>
      </c>
      <c r="C8" s="11">
        <v>269</v>
      </c>
      <c r="D8" s="11">
        <v>172</v>
      </c>
      <c r="E8" s="11">
        <v>96</v>
      </c>
      <c r="F8" s="11"/>
      <c r="G8" s="11">
        <v>80</v>
      </c>
      <c r="H8" s="11">
        <v>85</v>
      </c>
      <c r="I8" s="11">
        <v>59</v>
      </c>
      <c r="J8" s="11">
        <v>27</v>
      </c>
      <c r="K8" s="11">
        <v>12</v>
      </c>
      <c r="L8" s="11">
        <v>6</v>
      </c>
      <c r="M8" s="11"/>
      <c r="N8" s="11">
        <v>68</v>
      </c>
      <c r="O8" s="11">
        <v>35</v>
      </c>
      <c r="P8" s="11">
        <v>13</v>
      </c>
      <c r="Q8" s="11">
        <v>24</v>
      </c>
      <c r="R8" s="11">
        <v>21</v>
      </c>
      <c r="S8" s="11">
        <v>17</v>
      </c>
      <c r="T8" s="11">
        <v>18</v>
      </c>
      <c r="U8" s="11">
        <v>12</v>
      </c>
      <c r="V8" s="11">
        <v>27</v>
      </c>
      <c r="W8" s="11">
        <v>22</v>
      </c>
      <c r="X8" s="11">
        <v>8</v>
      </c>
      <c r="Y8" s="11">
        <v>5</v>
      </c>
      <c r="Z8" s="11"/>
      <c r="AA8" s="11">
        <v>84</v>
      </c>
      <c r="AB8" s="11">
        <v>48</v>
      </c>
      <c r="AC8" s="11">
        <v>63</v>
      </c>
      <c r="AD8" s="11">
        <v>74</v>
      </c>
      <c r="AE8" s="11"/>
      <c r="AF8" s="11">
        <v>37</v>
      </c>
    </row>
    <row r="9" spans="2:32" ht="41.25" x14ac:dyDescent="0.2">
      <c r="B9" s="18" t="s">
        <v>494</v>
      </c>
      <c r="C9" s="17">
        <v>0.16412480225889101</v>
      </c>
      <c r="D9" s="17">
        <v>0.17186851027377201</v>
      </c>
      <c r="E9" s="17">
        <v>0.15196135820127399</v>
      </c>
      <c r="F9" s="17"/>
      <c r="G9" s="17">
        <v>0.186204093238967</v>
      </c>
      <c r="H9" s="17">
        <v>0.14071522344895299</v>
      </c>
      <c r="I9" s="17">
        <v>0.113064279288261</v>
      </c>
      <c r="J9" s="17">
        <v>0.194016704393145</v>
      </c>
      <c r="K9" s="17">
        <v>0.24140521777565899</v>
      </c>
      <c r="L9" s="17">
        <v>0.42799319194500002</v>
      </c>
      <c r="M9" s="17"/>
      <c r="N9" s="17">
        <v>0.15670574860828601</v>
      </c>
      <c r="O9" s="17">
        <v>0.217437369115971</v>
      </c>
      <c r="P9" s="17">
        <v>7.4840841108224407E-2</v>
      </c>
      <c r="Q9" s="17">
        <v>5.41765032070914E-2</v>
      </c>
      <c r="R9" s="17">
        <v>0.13943148001480399</v>
      </c>
      <c r="S9" s="17">
        <v>0.186530675218847</v>
      </c>
      <c r="T9" s="17">
        <v>0.16666065519277601</v>
      </c>
      <c r="U9" s="17">
        <v>0.22253523820757801</v>
      </c>
      <c r="V9" s="17">
        <v>0.19074367495143699</v>
      </c>
      <c r="W9" s="17">
        <v>0.147917751816348</v>
      </c>
      <c r="X9" s="17">
        <v>0.148177729629136</v>
      </c>
      <c r="Y9" s="17">
        <v>0.52972266480963304</v>
      </c>
      <c r="Z9" s="17"/>
      <c r="AA9" s="17">
        <v>0.18542349780146999</v>
      </c>
      <c r="AB9" s="17">
        <v>0.15561141506186801</v>
      </c>
      <c r="AC9" s="17">
        <v>8.6069358938394402E-2</v>
      </c>
      <c r="AD9" s="17">
        <v>0.214265823376485</v>
      </c>
      <c r="AE9" s="17"/>
      <c r="AF9" s="17">
        <v>0.21523222389727301</v>
      </c>
    </row>
    <row r="10" spans="2:32" x14ac:dyDescent="0.2">
      <c r="B10" s="18" t="s">
        <v>190</v>
      </c>
      <c r="C10" s="17">
        <v>0.500245259055353</v>
      </c>
      <c r="D10" s="17">
        <v>0.53553078596403403</v>
      </c>
      <c r="E10" s="17">
        <v>0.44223334225762401</v>
      </c>
      <c r="F10" s="17"/>
      <c r="G10" s="17">
        <v>0.41509442545701097</v>
      </c>
      <c r="H10" s="17">
        <v>0.57177599837774495</v>
      </c>
      <c r="I10" s="17">
        <v>0.55188095988452701</v>
      </c>
      <c r="J10" s="17">
        <v>0.49699140659895802</v>
      </c>
      <c r="K10" s="17">
        <v>0.41005521787507798</v>
      </c>
      <c r="L10" s="17">
        <v>0.290480785435553</v>
      </c>
      <c r="M10" s="17"/>
      <c r="N10" s="17">
        <v>0.56237905180285197</v>
      </c>
      <c r="O10" s="17">
        <v>0.53406874749602695</v>
      </c>
      <c r="P10" s="17">
        <v>0.65933408361296497</v>
      </c>
      <c r="Q10" s="17">
        <v>0.31768405588670701</v>
      </c>
      <c r="R10" s="17">
        <v>0.45619346617621498</v>
      </c>
      <c r="S10" s="17">
        <v>0.39063622250336699</v>
      </c>
      <c r="T10" s="17">
        <v>0.57543397276663499</v>
      </c>
      <c r="U10" s="17">
        <v>0.35069209020133102</v>
      </c>
      <c r="V10" s="17">
        <v>0.43373317277836598</v>
      </c>
      <c r="W10" s="17">
        <v>0.61849475844364199</v>
      </c>
      <c r="X10" s="17">
        <v>0.69757335857222402</v>
      </c>
      <c r="Y10" s="17">
        <v>0</v>
      </c>
      <c r="Z10" s="17"/>
      <c r="AA10" s="17">
        <v>0.53680997252702001</v>
      </c>
      <c r="AB10" s="17">
        <v>0.43853012442435302</v>
      </c>
      <c r="AC10" s="17">
        <v>0.50957950256816498</v>
      </c>
      <c r="AD10" s="17">
        <v>0.48420590182212703</v>
      </c>
      <c r="AE10" s="17"/>
      <c r="AF10" s="17">
        <v>0.49670471704505698</v>
      </c>
    </row>
    <row r="11" spans="2:32" x14ac:dyDescent="0.2">
      <c r="B11" s="18" t="s">
        <v>191</v>
      </c>
      <c r="C11" s="17">
        <v>0.24629418193187799</v>
      </c>
      <c r="D11" s="17">
        <v>0.218443849569327</v>
      </c>
      <c r="E11" s="17">
        <v>0.29878064275340299</v>
      </c>
      <c r="F11" s="17"/>
      <c r="G11" s="17">
        <v>0.28413793317545299</v>
      </c>
      <c r="H11" s="17">
        <v>0.22085822941877101</v>
      </c>
      <c r="I11" s="17">
        <v>0.22706601166573401</v>
      </c>
      <c r="J11" s="17">
        <v>0.203693621459932</v>
      </c>
      <c r="K11" s="17">
        <v>0.34853956434926298</v>
      </c>
      <c r="L11" s="17">
        <v>0.28152602261944798</v>
      </c>
      <c r="M11" s="17"/>
      <c r="N11" s="17">
        <v>0.19393504469432399</v>
      </c>
      <c r="O11" s="17">
        <v>0.144300264682485</v>
      </c>
      <c r="P11" s="17">
        <v>0.265825075278811</v>
      </c>
      <c r="Q11" s="17">
        <v>0.37418219913871398</v>
      </c>
      <c r="R11" s="17">
        <v>0.35202399357675002</v>
      </c>
      <c r="S11" s="17">
        <v>0.35630847485015399</v>
      </c>
      <c r="T11" s="17">
        <v>0.21184530738580101</v>
      </c>
      <c r="U11" s="17">
        <v>0.42677267159109</v>
      </c>
      <c r="V11" s="17">
        <v>0.25989277996953303</v>
      </c>
      <c r="W11" s="17">
        <v>0.18690759290831699</v>
      </c>
      <c r="X11" s="17">
        <v>0</v>
      </c>
      <c r="Y11" s="17">
        <v>0.47027733519036802</v>
      </c>
      <c r="Z11" s="17"/>
      <c r="AA11" s="17">
        <v>0.221603913313456</v>
      </c>
      <c r="AB11" s="17">
        <v>0.36974165543874399</v>
      </c>
      <c r="AC11" s="17">
        <v>0.29731935498975698</v>
      </c>
      <c r="AD11" s="17">
        <v>0.15372220538564099</v>
      </c>
      <c r="AE11" s="17"/>
      <c r="AF11" s="17">
        <v>0.239821093214417</v>
      </c>
    </row>
    <row r="12" spans="2:32" ht="27.75" x14ac:dyDescent="0.2">
      <c r="B12" s="18" t="s">
        <v>495</v>
      </c>
      <c r="C12" s="17">
        <v>6.5029709848319101E-2</v>
      </c>
      <c r="D12" s="17">
        <v>5.4026725335054301E-2</v>
      </c>
      <c r="E12" s="17">
        <v>8.5428615207312694E-2</v>
      </c>
      <c r="F12" s="17"/>
      <c r="G12" s="17">
        <v>9.7346613808049196E-2</v>
      </c>
      <c r="H12" s="17">
        <v>3.0561888437322202E-2</v>
      </c>
      <c r="I12" s="17">
        <v>7.2711816356326106E-2</v>
      </c>
      <c r="J12" s="17">
        <v>0.10529826754796399</v>
      </c>
      <c r="K12" s="17">
        <v>0</v>
      </c>
      <c r="L12" s="17">
        <v>0</v>
      </c>
      <c r="M12" s="17"/>
      <c r="N12" s="17">
        <v>7.2267573126406096E-2</v>
      </c>
      <c r="O12" s="17">
        <v>0</v>
      </c>
      <c r="P12" s="17">
        <v>0</v>
      </c>
      <c r="Q12" s="17">
        <v>0.17476042662789201</v>
      </c>
      <c r="R12" s="17">
        <v>5.2351060232231503E-2</v>
      </c>
      <c r="S12" s="17">
        <v>6.6524627427631697E-2</v>
      </c>
      <c r="T12" s="17">
        <v>4.6060064654788103E-2</v>
      </c>
      <c r="U12" s="17">
        <v>0</v>
      </c>
      <c r="V12" s="17">
        <v>0.115630372300664</v>
      </c>
      <c r="W12" s="17">
        <v>4.6679896831692901E-2</v>
      </c>
      <c r="X12" s="17">
        <v>0.15424891179864</v>
      </c>
      <c r="Y12" s="17">
        <v>0</v>
      </c>
      <c r="Z12" s="17"/>
      <c r="AA12" s="17">
        <v>2.9485745336125999E-2</v>
      </c>
      <c r="AB12" s="17">
        <v>3.6116805075034897E-2</v>
      </c>
      <c r="AC12" s="17">
        <v>8.7824265835173096E-2</v>
      </c>
      <c r="AD12" s="17">
        <v>0.10569584206712899</v>
      </c>
      <c r="AE12" s="17"/>
      <c r="AF12" s="17">
        <v>2.46453467989814E-2</v>
      </c>
    </row>
    <row r="13" spans="2:32" x14ac:dyDescent="0.2">
      <c r="B13" s="18" t="s">
        <v>496</v>
      </c>
      <c r="C13" s="17">
        <v>7.1534271079966797E-3</v>
      </c>
      <c r="D13" s="17">
        <v>6.1515565609349399E-3</v>
      </c>
      <c r="E13" s="17">
        <v>9.0237117893209595E-3</v>
      </c>
      <c r="F13" s="17"/>
      <c r="G13" s="17">
        <v>0</v>
      </c>
      <c r="H13" s="17">
        <v>1.01626879920964E-2</v>
      </c>
      <c r="I13" s="17">
        <v>1.7812930948150001E-2</v>
      </c>
      <c r="J13" s="17">
        <v>0</v>
      </c>
      <c r="K13" s="17">
        <v>0</v>
      </c>
      <c r="L13" s="17">
        <v>0</v>
      </c>
      <c r="M13" s="17"/>
      <c r="N13" s="17">
        <v>0</v>
      </c>
      <c r="O13" s="17">
        <v>3.03565951701395E-2</v>
      </c>
      <c r="P13" s="17">
        <v>0</v>
      </c>
      <c r="Q13" s="17">
        <v>3.60341927510806E-2</v>
      </c>
      <c r="R13" s="17">
        <v>0</v>
      </c>
      <c r="S13" s="17">
        <v>0</v>
      </c>
      <c r="T13" s="17">
        <v>0</v>
      </c>
      <c r="U13" s="17">
        <v>0</v>
      </c>
      <c r="V13" s="17">
        <v>0</v>
      </c>
      <c r="W13" s="17">
        <v>0</v>
      </c>
      <c r="X13" s="17">
        <v>0</v>
      </c>
      <c r="Y13" s="17">
        <v>0</v>
      </c>
      <c r="Z13" s="17"/>
      <c r="AA13" s="17">
        <v>1.03460854933617E-2</v>
      </c>
      <c r="AB13" s="17">
        <v>0</v>
      </c>
      <c r="AC13" s="17">
        <v>0</v>
      </c>
      <c r="AD13" s="17">
        <v>1.4381438703219901E-2</v>
      </c>
      <c r="AE13" s="17"/>
      <c r="AF13" s="17">
        <v>2.35966190442716E-2</v>
      </c>
    </row>
    <row r="14" spans="2:32" x14ac:dyDescent="0.2">
      <c r="B14" s="18" t="s">
        <v>193</v>
      </c>
      <c r="C14" s="17">
        <v>1.7152619797562999E-2</v>
      </c>
      <c r="D14" s="17">
        <v>1.39785722968769E-2</v>
      </c>
      <c r="E14" s="17">
        <v>1.2572329791065999E-2</v>
      </c>
      <c r="F14" s="17"/>
      <c r="G14" s="17">
        <v>1.7216934320519298E-2</v>
      </c>
      <c r="H14" s="17">
        <v>2.5925972325113001E-2</v>
      </c>
      <c r="I14" s="17">
        <v>1.74640018570019E-2</v>
      </c>
      <c r="J14" s="17">
        <v>0</v>
      </c>
      <c r="K14" s="17">
        <v>0</v>
      </c>
      <c r="L14" s="17">
        <v>0</v>
      </c>
      <c r="M14" s="17"/>
      <c r="N14" s="17">
        <v>1.4712581768131601E-2</v>
      </c>
      <c r="O14" s="17">
        <v>7.38370235353768E-2</v>
      </c>
      <c r="P14" s="17">
        <v>0</v>
      </c>
      <c r="Q14" s="17">
        <v>4.3162622388515003E-2</v>
      </c>
      <c r="R14" s="17">
        <v>0</v>
      </c>
      <c r="S14" s="17">
        <v>0</v>
      </c>
      <c r="T14" s="17">
        <v>0</v>
      </c>
      <c r="U14" s="17">
        <v>0</v>
      </c>
      <c r="V14" s="17">
        <v>0</v>
      </c>
      <c r="W14" s="17">
        <v>0</v>
      </c>
      <c r="X14" s="17">
        <v>0</v>
      </c>
      <c r="Y14" s="17">
        <v>0</v>
      </c>
      <c r="Z14" s="17"/>
      <c r="AA14" s="17">
        <v>1.63307855285665E-2</v>
      </c>
      <c r="AB14" s="17">
        <v>0</v>
      </c>
      <c r="AC14" s="17">
        <v>1.9207517668510001E-2</v>
      </c>
      <c r="AD14" s="17">
        <v>2.7728788645398999E-2</v>
      </c>
      <c r="AE14" s="17"/>
      <c r="AF14" s="17">
        <v>0</v>
      </c>
    </row>
    <row r="15" spans="2:32" x14ac:dyDescent="0.2">
      <c r="B15" s="18" t="s">
        <v>92</v>
      </c>
      <c r="C15" s="19">
        <v>0</v>
      </c>
      <c r="D15" s="19">
        <v>0</v>
      </c>
      <c r="E15" s="19">
        <v>0</v>
      </c>
      <c r="F15" s="19"/>
      <c r="G15" s="19">
        <v>0</v>
      </c>
      <c r="H15" s="19">
        <v>0</v>
      </c>
      <c r="I15" s="19">
        <v>0</v>
      </c>
      <c r="J15" s="19">
        <v>0</v>
      </c>
      <c r="K15" s="19">
        <v>0</v>
      </c>
      <c r="L15" s="19">
        <v>0</v>
      </c>
      <c r="M15" s="19"/>
      <c r="N15" s="19">
        <v>0</v>
      </c>
      <c r="O15" s="19">
        <v>0</v>
      </c>
      <c r="P15" s="19">
        <v>0</v>
      </c>
      <c r="Q15" s="19">
        <v>0</v>
      </c>
      <c r="R15" s="19">
        <v>0</v>
      </c>
      <c r="S15" s="19">
        <v>0</v>
      </c>
      <c r="T15" s="19">
        <v>0</v>
      </c>
      <c r="U15" s="19">
        <v>0</v>
      </c>
      <c r="V15" s="19">
        <v>0</v>
      </c>
      <c r="W15" s="19">
        <v>0</v>
      </c>
      <c r="X15" s="19">
        <v>0</v>
      </c>
      <c r="Y15" s="19">
        <v>0</v>
      </c>
      <c r="Z15" s="19"/>
      <c r="AA15" s="19">
        <v>0</v>
      </c>
      <c r="AB15" s="19">
        <v>0</v>
      </c>
      <c r="AC15" s="19">
        <v>0</v>
      </c>
      <c r="AD15" s="19">
        <v>0</v>
      </c>
      <c r="AE15" s="19"/>
      <c r="AF15" s="19">
        <v>0</v>
      </c>
    </row>
    <row r="16" spans="2:32" x14ac:dyDescent="0.2">
      <c r="B16" s="16" t="s">
        <v>498</v>
      </c>
    </row>
    <row r="17" spans="2:2" x14ac:dyDescent="0.2">
      <c r="B17" t="s">
        <v>63</v>
      </c>
    </row>
    <row r="18" spans="2:2" x14ac:dyDescent="0.2">
      <c r="B18" t="s">
        <v>64</v>
      </c>
    </row>
    <row r="20" spans="2:2" x14ac:dyDescent="0.2">
      <c r="B20"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AF17"/>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115</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2262</v>
      </c>
      <c r="D7" s="10">
        <v>1111</v>
      </c>
      <c r="E7" s="10">
        <v>1144</v>
      </c>
      <c r="F7" s="10"/>
      <c r="G7" s="10">
        <v>225</v>
      </c>
      <c r="H7" s="10">
        <v>469</v>
      </c>
      <c r="I7" s="10">
        <v>613</v>
      </c>
      <c r="J7" s="10">
        <v>556</v>
      </c>
      <c r="K7" s="10">
        <v>310</v>
      </c>
      <c r="L7" s="10">
        <v>89</v>
      </c>
      <c r="M7" s="10"/>
      <c r="N7" s="10">
        <v>344</v>
      </c>
      <c r="O7" s="10">
        <v>317</v>
      </c>
      <c r="P7" s="10">
        <v>196</v>
      </c>
      <c r="Q7" s="10">
        <v>197</v>
      </c>
      <c r="R7" s="10">
        <v>168</v>
      </c>
      <c r="S7" s="10">
        <v>226</v>
      </c>
      <c r="T7" s="10">
        <v>166</v>
      </c>
      <c r="U7" s="10">
        <v>83</v>
      </c>
      <c r="V7" s="10">
        <v>243</v>
      </c>
      <c r="W7" s="10">
        <v>174</v>
      </c>
      <c r="X7" s="10">
        <v>96</v>
      </c>
      <c r="Y7" s="10">
        <v>52</v>
      </c>
      <c r="Z7" s="10"/>
      <c r="AA7" s="10">
        <v>671</v>
      </c>
      <c r="AB7" s="10">
        <v>724</v>
      </c>
      <c r="AC7" s="10">
        <v>444</v>
      </c>
      <c r="AD7" s="10">
        <v>420</v>
      </c>
      <c r="AE7" s="10"/>
      <c r="AF7" s="10">
        <v>265</v>
      </c>
    </row>
    <row r="8" spans="2:32" ht="30" customHeight="1" x14ac:dyDescent="0.2">
      <c r="B8" s="11" t="s">
        <v>20</v>
      </c>
      <c r="C8" s="11">
        <v>2372</v>
      </c>
      <c r="D8" s="11">
        <v>1231</v>
      </c>
      <c r="E8" s="11">
        <v>1134</v>
      </c>
      <c r="F8" s="11"/>
      <c r="G8" s="11">
        <v>294</v>
      </c>
      <c r="H8" s="11">
        <v>569</v>
      </c>
      <c r="I8" s="11">
        <v>595</v>
      </c>
      <c r="J8" s="11">
        <v>540</v>
      </c>
      <c r="K8" s="11">
        <v>291</v>
      </c>
      <c r="L8" s="11">
        <v>83</v>
      </c>
      <c r="M8" s="11"/>
      <c r="N8" s="11">
        <v>393</v>
      </c>
      <c r="O8" s="11">
        <v>310</v>
      </c>
      <c r="P8" s="11">
        <v>190</v>
      </c>
      <c r="Q8" s="11">
        <v>194</v>
      </c>
      <c r="R8" s="11">
        <v>162</v>
      </c>
      <c r="S8" s="11">
        <v>223</v>
      </c>
      <c r="T8" s="11">
        <v>165</v>
      </c>
      <c r="U8" s="11">
        <v>87</v>
      </c>
      <c r="V8" s="11">
        <v>246</v>
      </c>
      <c r="W8" s="11">
        <v>213</v>
      </c>
      <c r="X8" s="11">
        <v>107</v>
      </c>
      <c r="Y8" s="11">
        <v>82</v>
      </c>
      <c r="Z8" s="11"/>
      <c r="AA8" s="11">
        <v>637</v>
      </c>
      <c r="AB8" s="11">
        <v>663</v>
      </c>
      <c r="AC8" s="11">
        <v>577</v>
      </c>
      <c r="AD8" s="11">
        <v>493</v>
      </c>
      <c r="AE8" s="11"/>
      <c r="AF8" s="11">
        <v>274</v>
      </c>
    </row>
    <row r="9" spans="2:32" ht="27.75" x14ac:dyDescent="0.2">
      <c r="B9" s="18" t="s">
        <v>112</v>
      </c>
      <c r="C9" s="17">
        <v>0.50367102728275004</v>
      </c>
      <c r="D9" s="17">
        <v>0.51916708248753596</v>
      </c>
      <c r="E9" s="17">
        <v>0.48906948682580897</v>
      </c>
      <c r="F9" s="17"/>
      <c r="G9" s="17">
        <v>0.49928283000858698</v>
      </c>
      <c r="H9" s="17">
        <v>0.57762800398135095</v>
      </c>
      <c r="I9" s="17">
        <v>0.47767319713087902</v>
      </c>
      <c r="J9" s="17">
        <v>0.47388232972730399</v>
      </c>
      <c r="K9" s="17">
        <v>0.48655921583249201</v>
      </c>
      <c r="L9" s="17">
        <v>0.45201603471136298</v>
      </c>
      <c r="M9" s="17"/>
      <c r="N9" s="17">
        <v>0.488354924888449</v>
      </c>
      <c r="O9" s="17">
        <v>0.426717899745651</v>
      </c>
      <c r="P9" s="17">
        <v>0.50864612620802496</v>
      </c>
      <c r="Q9" s="17">
        <v>0.49319467923504801</v>
      </c>
      <c r="R9" s="17">
        <v>0.47470981945381402</v>
      </c>
      <c r="S9" s="17">
        <v>0.58281081527148504</v>
      </c>
      <c r="T9" s="17">
        <v>0.49151480575324102</v>
      </c>
      <c r="U9" s="17">
        <v>0.51552367460872806</v>
      </c>
      <c r="V9" s="17">
        <v>0.53088500915038805</v>
      </c>
      <c r="W9" s="17">
        <v>0.52536951085563</v>
      </c>
      <c r="X9" s="17">
        <v>0.58195520814147905</v>
      </c>
      <c r="Y9" s="17">
        <v>0.49500445681392502</v>
      </c>
      <c r="Z9" s="17"/>
      <c r="AA9" s="17">
        <v>0.60231594957430901</v>
      </c>
      <c r="AB9" s="17">
        <v>0.49644356698845499</v>
      </c>
      <c r="AC9" s="17">
        <v>0.46594888426079001</v>
      </c>
      <c r="AD9" s="17">
        <v>0.43328460226313797</v>
      </c>
      <c r="AE9" s="17"/>
      <c r="AF9" s="17">
        <v>0.47896367736797302</v>
      </c>
    </row>
    <row r="10" spans="2:32" ht="27.75" x14ac:dyDescent="0.2">
      <c r="B10" s="18" t="s">
        <v>113</v>
      </c>
      <c r="C10" s="17">
        <v>0.309817116133287</v>
      </c>
      <c r="D10" s="17">
        <v>0.33156794304697901</v>
      </c>
      <c r="E10" s="17">
        <v>0.28809095038357901</v>
      </c>
      <c r="F10" s="17"/>
      <c r="G10" s="17">
        <v>0.443061365884653</v>
      </c>
      <c r="H10" s="17">
        <v>0.343244050738156</v>
      </c>
      <c r="I10" s="17">
        <v>0.30595604462660803</v>
      </c>
      <c r="J10" s="17">
        <v>0.25295341026546603</v>
      </c>
      <c r="K10" s="17">
        <v>0.24782861703814901</v>
      </c>
      <c r="L10" s="17">
        <v>0.22339214856295</v>
      </c>
      <c r="M10" s="17"/>
      <c r="N10" s="17">
        <v>0.37749326919298498</v>
      </c>
      <c r="O10" s="17">
        <v>0.271683727025264</v>
      </c>
      <c r="P10" s="17">
        <v>0.28609334134742398</v>
      </c>
      <c r="Q10" s="17">
        <v>0.275948013210779</v>
      </c>
      <c r="R10" s="17">
        <v>0.28464836466065901</v>
      </c>
      <c r="S10" s="17">
        <v>0.299487563589385</v>
      </c>
      <c r="T10" s="17">
        <v>0.27352222116624098</v>
      </c>
      <c r="U10" s="17">
        <v>0.35426530631293301</v>
      </c>
      <c r="V10" s="17">
        <v>0.30860040593613303</v>
      </c>
      <c r="W10" s="17">
        <v>0.34487126492697501</v>
      </c>
      <c r="X10" s="17">
        <v>0.30816267831316402</v>
      </c>
      <c r="Y10" s="17">
        <v>0.28309503642888201</v>
      </c>
      <c r="Z10" s="17"/>
      <c r="AA10" s="17">
        <v>0.39358529755850002</v>
      </c>
      <c r="AB10" s="17">
        <v>0.28353572115917902</v>
      </c>
      <c r="AC10" s="17">
        <v>0.28001728340757398</v>
      </c>
      <c r="AD10" s="17">
        <v>0.27377590996520801</v>
      </c>
      <c r="AE10" s="17"/>
      <c r="AF10" s="17">
        <v>0.309135469484623</v>
      </c>
    </row>
    <row r="11" spans="2:32" ht="27.75" x14ac:dyDescent="0.2">
      <c r="B11" s="18" t="s">
        <v>114</v>
      </c>
      <c r="C11" s="17">
        <v>0.21724625848312001</v>
      </c>
      <c r="D11" s="17">
        <v>0.238631763720421</v>
      </c>
      <c r="E11" s="17">
        <v>0.195357253000079</v>
      </c>
      <c r="F11" s="17"/>
      <c r="G11" s="17">
        <v>0.25654820696936997</v>
      </c>
      <c r="H11" s="17">
        <v>0.254528896013135</v>
      </c>
      <c r="I11" s="17">
        <v>0.20960128375777101</v>
      </c>
      <c r="J11" s="17">
        <v>0.19683093384481701</v>
      </c>
      <c r="K11" s="17">
        <v>0.17679189818473001</v>
      </c>
      <c r="L11" s="17">
        <v>0.15176164524024799</v>
      </c>
      <c r="M11" s="17"/>
      <c r="N11" s="17">
        <v>0.28837223250025601</v>
      </c>
      <c r="O11" s="17">
        <v>0.194082941240759</v>
      </c>
      <c r="P11" s="17">
        <v>0.21688118673880799</v>
      </c>
      <c r="Q11" s="17">
        <v>0.196124651529276</v>
      </c>
      <c r="R11" s="17">
        <v>0.203530025409628</v>
      </c>
      <c r="S11" s="17">
        <v>0.19846075028082499</v>
      </c>
      <c r="T11" s="17">
        <v>0.196526293605537</v>
      </c>
      <c r="U11" s="17">
        <v>0.21397651898939801</v>
      </c>
      <c r="V11" s="17">
        <v>0.195799625352478</v>
      </c>
      <c r="W11" s="17">
        <v>0.20305121731901099</v>
      </c>
      <c r="X11" s="17">
        <v>0.22693665699323701</v>
      </c>
      <c r="Y11" s="17">
        <v>0.22681319455534199</v>
      </c>
      <c r="Z11" s="17"/>
      <c r="AA11" s="17">
        <v>0.33375737145108703</v>
      </c>
      <c r="AB11" s="17">
        <v>0.23507373101894599</v>
      </c>
      <c r="AC11" s="17">
        <v>0.14962342671812201</v>
      </c>
      <c r="AD11" s="17">
        <v>0.123224366618831</v>
      </c>
      <c r="AE11" s="17"/>
      <c r="AF11" s="17">
        <v>0.16075489509940299</v>
      </c>
    </row>
    <row r="12" spans="2:32" x14ac:dyDescent="0.2">
      <c r="B12" s="18" t="s">
        <v>60</v>
      </c>
      <c r="C12" s="19">
        <v>0.36573875867062899</v>
      </c>
      <c r="D12" s="19">
        <v>0.344706543143384</v>
      </c>
      <c r="E12" s="19">
        <v>0.38555768272438801</v>
      </c>
      <c r="F12" s="19"/>
      <c r="G12" s="19">
        <v>0.21774333685883199</v>
      </c>
      <c r="H12" s="19">
        <v>0.28841826328327602</v>
      </c>
      <c r="I12" s="19">
        <v>0.39138866598053801</v>
      </c>
      <c r="J12" s="19">
        <v>0.42748575822533302</v>
      </c>
      <c r="K12" s="19">
        <v>0.47091323210206398</v>
      </c>
      <c r="L12" s="19">
        <v>0.46600288720246602</v>
      </c>
      <c r="M12" s="19"/>
      <c r="N12" s="19">
        <v>0.337742727158239</v>
      </c>
      <c r="O12" s="19">
        <v>0.42903263750486398</v>
      </c>
      <c r="P12" s="19">
        <v>0.39076986871672698</v>
      </c>
      <c r="Q12" s="19">
        <v>0.39301970398737301</v>
      </c>
      <c r="R12" s="19">
        <v>0.38728822792350298</v>
      </c>
      <c r="S12" s="19">
        <v>0.30371540670096703</v>
      </c>
      <c r="T12" s="19">
        <v>0.378766272826983</v>
      </c>
      <c r="U12" s="19">
        <v>0.34159407277863502</v>
      </c>
      <c r="V12" s="19">
        <v>0.34475216273144299</v>
      </c>
      <c r="W12" s="19">
        <v>0.35604267907742598</v>
      </c>
      <c r="X12" s="19">
        <v>0.36375270691700301</v>
      </c>
      <c r="Y12" s="19">
        <v>0.35425280170149598</v>
      </c>
      <c r="Z12" s="19"/>
      <c r="AA12" s="19">
        <v>0.26112162240909398</v>
      </c>
      <c r="AB12" s="19">
        <v>0.39828670391696502</v>
      </c>
      <c r="AC12" s="19">
        <v>0.37523173945660498</v>
      </c>
      <c r="AD12" s="19">
        <v>0.44198215540147201</v>
      </c>
      <c r="AE12" s="19"/>
      <c r="AF12" s="19">
        <v>0.374615665937649</v>
      </c>
    </row>
    <row r="13" spans="2:32" x14ac:dyDescent="0.2">
      <c r="B13" s="16" t="s">
        <v>70</v>
      </c>
    </row>
    <row r="14" spans="2:32" x14ac:dyDescent="0.2">
      <c r="B14" t="s">
        <v>63</v>
      </c>
    </row>
    <row r="15" spans="2:32" x14ac:dyDescent="0.2">
      <c r="B15" t="s">
        <v>64</v>
      </c>
    </row>
    <row r="17" spans="2:2" x14ac:dyDescent="0.2">
      <c r="B17"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B2:AF21"/>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506</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1357</v>
      </c>
      <c r="D7" s="10">
        <v>572</v>
      </c>
      <c r="E7" s="10">
        <v>779</v>
      </c>
      <c r="F7" s="10"/>
      <c r="G7" s="10">
        <v>287</v>
      </c>
      <c r="H7" s="10">
        <v>311</v>
      </c>
      <c r="I7" s="10">
        <v>319</v>
      </c>
      <c r="J7" s="10">
        <v>198</v>
      </c>
      <c r="K7" s="10">
        <v>142</v>
      </c>
      <c r="L7" s="10">
        <v>100</v>
      </c>
      <c r="M7" s="10"/>
      <c r="N7" s="10">
        <v>216</v>
      </c>
      <c r="O7" s="10">
        <v>181</v>
      </c>
      <c r="P7" s="10">
        <v>121</v>
      </c>
      <c r="Q7" s="10">
        <v>121</v>
      </c>
      <c r="R7" s="10">
        <v>115</v>
      </c>
      <c r="S7" s="10">
        <v>119</v>
      </c>
      <c r="T7" s="10">
        <v>108</v>
      </c>
      <c r="U7" s="10">
        <v>51</v>
      </c>
      <c r="V7" s="10">
        <v>161</v>
      </c>
      <c r="W7" s="10">
        <v>88</v>
      </c>
      <c r="X7" s="10">
        <v>51</v>
      </c>
      <c r="Y7" s="10">
        <v>25</v>
      </c>
      <c r="Z7" s="10"/>
      <c r="AA7" s="10">
        <v>440</v>
      </c>
      <c r="AB7" s="10">
        <v>362</v>
      </c>
      <c r="AC7" s="10">
        <v>254</v>
      </c>
      <c r="AD7" s="10">
        <v>296</v>
      </c>
      <c r="AE7" s="10"/>
      <c r="AF7" s="10">
        <v>248</v>
      </c>
    </row>
    <row r="8" spans="2:32" ht="30" customHeight="1" x14ac:dyDescent="0.2">
      <c r="B8" s="11" t="s">
        <v>20</v>
      </c>
      <c r="C8" s="11">
        <v>1448</v>
      </c>
      <c r="D8" s="11">
        <v>677</v>
      </c>
      <c r="E8" s="11">
        <v>765</v>
      </c>
      <c r="F8" s="11"/>
      <c r="G8" s="11">
        <v>360</v>
      </c>
      <c r="H8" s="11">
        <v>374</v>
      </c>
      <c r="I8" s="11">
        <v>308</v>
      </c>
      <c r="J8" s="11">
        <v>189</v>
      </c>
      <c r="K8" s="11">
        <v>130</v>
      </c>
      <c r="L8" s="11">
        <v>87</v>
      </c>
      <c r="M8" s="11"/>
      <c r="N8" s="11">
        <v>261</v>
      </c>
      <c r="O8" s="11">
        <v>181</v>
      </c>
      <c r="P8" s="11">
        <v>116</v>
      </c>
      <c r="Q8" s="11">
        <v>118</v>
      </c>
      <c r="R8" s="11">
        <v>113</v>
      </c>
      <c r="S8" s="11">
        <v>117</v>
      </c>
      <c r="T8" s="11">
        <v>113</v>
      </c>
      <c r="U8" s="11">
        <v>52</v>
      </c>
      <c r="V8" s="11">
        <v>164</v>
      </c>
      <c r="W8" s="11">
        <v>116</v>
      </c>
      <c r="X8" s="11">
        <v>56</v>
      </c>
      <c r="Y8" s="11">
        <v>41</v>
      </c>
      <c r="Z8" s="11"/>
      <c r="AA8" s="11">
        <v>425</v>
      </c>
      <c r="AB8" s="11">
        <v>343</v>
      </c>
      <c r="AC8" s="11">
        <v>342</v>
      </c>
      <c r="AD8" s="11">
        <v>332</v>
      </c>
      <c r="AE8" s="11"/>
      <c r="AF8" s="11">
        <v>261</v>
      </c>
    </row>
    <row r="9" spans="2:32" x14ac:dyDescent="0.2">
      <c r="B9" s="18" t="s">
        <v>499</v>
      </c>
      <c r="C9" s="17">
        <v>0.38889691688431</v>
      </c>
      <c r="D9" s="17">
        <v>0.31438432501887298</v>
      </c>
      <c r="E9" s="17">
        <v>0.45161587808963799</v>
      </c>
      <c r="F9" s="17"/>
      <c r="G9" s="17">
        <v>0.40944303588257103</v>
      </c>
      <c r="H9" s="17">
        <v>0.366548907648518</v>
      </c>
      <c r="I9" s="17">
        <v>0.34973141001146402</v>
      </c>
      <c r="J9" s="17">
        <v>0.41191080002906599</v>
      </c>
      <c r="K9" s="17">
        <v>0.38770698482967703</v>
      </c>
      <c r="L9" s="17">
        <v>0.490215759522244</v>
      </c>
      <c r="M9" s="17"/>
      <c r="N9" s="17">
        <v>0.31397674160253503</v>
      </c>
      <c r="O9" s="17">
        <v>0.41288374192859401</v>
      </c>
      <c r="P9" s="17">
        <v>0.42092609227917999</v>
      </c>
      <c r="Q9" s="17">
        <v>0.34834336472993299</v>
      </c>
      <c r="R9" s="17">
        <v>0.43015908878977199</v>
      </c>
      <c r="S9" s="17">
        <v>0.359228379709229</v>
      </c>
      <c r="T9" s="17">
        <v>0.35758960887279201</v>
      </c>
      <c r="U9" s="17">
        <v>0.34434270095187403</v>
      </c>
      <c r="V9" s="17">
        <v>0.47181992230070702</v>
      </c>
      <c r="W9" s="17">
        <v>0.38891573283974501</v>
      </c>
      <c r="X9" s="17">
        <v>0.44662946013508797</v>
      </c>
      <c r="Y9" s="17">
        <v>0.489778568134213</v>
      </c>
      <c r="Z9" s="17"/>
      <c r="AA9" s="17">
        <v>0.31702381055795698</v>
      </c>
      <c r="AB9" s="17">
        <v>0.44258779619379501</v>
      </c>
      <c r="AC9" s="17">
        <v>0.37206966310428902</v>
      </c>
      <c r="AD9" s="17">
        <v>0.442864643917321</v>
      </c>
      <c r="AE9" s="17"/>
      <c r="AF9" s="17">
        <v>0.45641404344001801</v>
      </c>
    </row>
    <row r="10" spans="2:32" x14ac:dyDescent="0.2">
      <c r="B10" s="18" t="s">
        <v>500</v>
      </c>
      <c r="C10" s="17">
        <v>0.30150587509825399</v>
      </c>
      <c r="D10" s="17">
        <v>0.31597716094928802</v>
      </c>
      <c r="E10" s="17">
        <v>0.29088800604051901</v>
      </c>
      <c r="F10" s="17"/>
      <c r="G10" s="17">
        <v>0.28357076128729503</v>
      </c>
      <c r="H10" s="17">
        <v>0.285921404737429</v>
      </c>
      <c r="I10" s="17">
        <v>0.31276107427384298</v>
      </c>
      <c r="J10" s="17">
        <v>0.31248656440164602</v>
      </c>
      <c r="K10" s="17">
        <v>0.35471078146214602</v>
      </c>
      <c r="L10" s="17">
        <v>0.29962808241055999</v>
      </c>
      <c r="M10" s="17"/>
      <c r="N10" s="17">
        <v>0.259936540987733</v>
      </c>
      <c r="O10" s="17">
        <v>0.30076397001893301</v>
      </c>
      <c r="P10" s="17">
        <v>0.318454324306152</v>
      </c>
      <c r="Q10" s="17">
        <v>0.29697848810468802</v>
      </c>
      <c r="R10" s="17">
        <v>0.27345163239556902</v>
      </c>
      <c r="S10" s="17">
        <v>0.287458608680698</v>
      </c>
      <c r="T10" s="17">
        <v>0.40539429193728199</v>
      </c>
      <c r="U10" s="17">
        <v>0.31506901618533401</v>
      </c>
      <c r="V10" s="17">
        <v>0.24190831847435501</v>
      </c>
      <c r="W10" s="17">
        <v>0.37551540097161701</v>
      </c>
      <c r="X10" s="17">
        <v>0.337752790847129</v>
      </c>
      <c r="Y10" s="17">
        <v>0.32880504345918898</v>
      </c>
      <c r="Z10" s="17"/>
      <c r="AA10" s="17">
        <v>0.28526812121193701</v>
      </c>
      <c r="AB10" s="17">
        <v>0.30502435451710502</v>
      </c>
      <c r="AC10" s="17">
        <v>0.31618913111213598</v>
      </c>
      <c r="AD10" s="17">
        <v>0.304040840518847</v>
      </c>
      <c r="AE10" s="17"/>
      <c r="AF10" s="17">
        <v>0.26895282443606999</v>
      </c>
    </row>
    <row r="11" spans="2:32" x14ac:dyDescent="0.2">
      <c r="B11" s="18" t="s">
        <v>501</v>
      </c>
      <c r="C11" s="17">
        <v>0.110870008888552</v>
      </c>
      <c r="D11" s="17">
        <v>0.13269254894436699</v>
      </c>
      <c r="E11" s="17">
        <v>9.1133401438717301E-2</v>
      </c>
      <c r="F11" s="17"/>
      <c r="G11" s="17">
        <v>9.3463142866325996E-2</v>
      </c>
      <c r="H11" s="17">
        <v>0.16027740516779199</v>
      </c>
      <c r="I11" s="17">
        <v>0.12465783159985901</v>
      </c>
      <c r="J11" s="17">
        <v>6.3835196862207497E-2</v>
      </c>
      <c r="K11" s="17">
        <v>8.3348602349729406E-2</v>
      </c>
      <c r="L11" s="17">
        <v>6.4870723228921207E-2</v>
      </c>
      <c r="M11" s="17"/>
      <c r="N11" s="17">
        <v>0.12976853639449301</v>
      </c>
      <c r="O11" s="17">
        <v>0.112520059166434</v>
      </c>
      <c r="P11" s="17">
        <v>8.8274524831083098E-2</v>
      </c>
      <c r="Q11" s="17">
        <v>0.15565574525799999</v>
      </c>
      <c r="R11" s="17">
        <v>0.12478306578108</v>
      </c>
      <c r="S11" s="17">
        <v>0.153215749273377</v>
      </c>
      <c r="T11" s="17">
        <v>8.1006816881190394E-2</v>
      </c>
      <c r="U11" s="17">
        <v>0.10249863515257999</v>
      </c>
      <c r="V11" s="17">
        <v>8.1789128127519803E-2</v>
      </c>
      <c r="W11" s="17">
        <v>0.10492392561175801</v>
      </c>
      <c r="X11" s="17">
        <v>7.4595149244582507E-2</v>
      </c>
      <c r="Y11" s="17">
        <v>3.3638991609171498E-2</v>
      </c>
      <c r="Z11" s="17"/>
      <c r="AA11" s="17">
        <v>0.14984880074307599</v>
      </c>
      <c r="AB11" s="17">
        <v>0.10527939133327301</v>
      </c>
      <c r="AC11" s="17">
        <v>0.101332998272557</v>
      </c>
      <c r="AD11" s="17">
        <v>7.8290453689939907E-2</v>
      </c>
      <c r="AE11" s="17"/>
      <c r="AF11" s="17">
        <v>0.121527087955668</v>
      </c>
    </row>
    <row r="12" spans="2:32" x14ac:dyDescent="0.2">
      <c r="B12" s="18" t="s">
        <v>502</v>
      </c>
      <c r="C12" s="17">
        <v>8.0811260738538504E-2</v>
      </c>
      <c r="D12" s="17">
        <v>0.122624394816902</v>
      </c>
      <c r="E12" s="17">
        <v>4.4414797556760102E-2</v>
      </c>
      <c r="F12" s="17"/>
      <c r="G12" s="17">
        <v>7.8028749289522706E-2</v>
      </c>
      <c r="H12" s="17">
        <v>8.5699762482061806E-2</v>
      </c>
      <c r="I12" s="17">
        <v>7.1258096669363599E-2</v>
      </c>
      <c r="J12" s="17">
        <v>0.101465627342569</v>
      </c>
      <c r="K12" s="17">
        <v>9.0425363158841796E-2</v>
      </c>
      <c r="L12" s="17">
        <v>4.60303567613582E-2</v>
      </c>
      <c r="M12" s="17"/>
      <c r="N12" s="17">
        <v>0.12366061960348899</v>
      </c>
      <c r="O12" s="17">
        <v>8.9077649073412202E-2</v>
      </c>
      <c r="P12" s="17">
        <v>5.1350938628907002E-2</v>
      </c>
      <c r="Q12" s="17">
        <v>8.7498802155029601E-2</v>
      </c>
      <c r="R12" s="17">
        <v>9.1679308453045394E-2</v>
      </c>
      <c r="S12" s="17">
        <v>0.111920718550636</v>
      </c>
      <c r="T12" s="17">
        <v>5.5787883902618601E-2</v>
      </c>
      <c r="U12" s="17">
        <v>0.132776666101555</v>
      </c>
      <c r="V12" s="17">
        <v>7.1003077350011295E-2</v>
      </c>
      <c r="W12" s="17">
        <v>2.7095577812553999E-2</v>
      </c>
      <c r="X12" s="17">
        <v>1.5645365281033299E-2</v>
      </c>
      <c r="Y12" s="17">
        <v>0</v>
      </c>
      <c r="Z12" s="17"/>
      <c r="AA12" s="17">
        <v>0.105051870094066</v>
      </c>
      <c r="AB12" s="17">
        <v>5.19452166066992E-2</v>
      </c>
      <c r="AC12" s="17">
        <v>8.7830224242022595E-2</v>
      </c>
      <c r="AD12" s="17">
        <v>7.1167042890579305E-2</v>
      </c>
      <c r="AE12" s="17"/>
      <c r="AF12" s="17">
        <v>5.4640145027199702E-2</v>
      </c>
    </row>
    <row r="13" spans="2:32" x14ac:dyDescent="0.2">
      <c r="B13" s="18" t="s">
        <v>503</v>
      </c>
      <c r="C13" s="17">
        <v>2.0257944613310801E-2</v>
      </c>
      <c r="D13" s="17">
        <v>2.8547349139776801E-2</v>
      </c>
      <c r="E13" s="17">
        <v>1.3073040157949601E-2</v>
      </c>
      <c r="F13" s="17"/>
      <c r="G13" s="17">
        <v>2.1553501154720999E-2</v>
      </c>
      <c r="H13" s="17">
        <v>4.2088735122912897E-2</v>
      </c>
      <c r="I13" s="17">
        <v>5.6861161855631497E-3</v>
      </c>
      <c r="J13" s="17">
        <v>1.3087905279946599E-2</v>
      </c>
      <c r="K13" s="17">
        <v>1.2365110274059E-2</v>
      </c>
      <c r="L13" s="17">
        <v>0</v>
      </c>
      <c r="M13" s="17"/>
      <c r="N13" s="17">
        <v>4.1725442905797903E-2</v>
      </c>
      <c r="O13" s="17">
        <v>1.48181698716334E-2</v>
      </c>
      <c r="P13" s="17">
        <v>2.3426561629874498E-2</v>
      </c>
      <c r="Q13" s="17">
        <v>1.1278148905001501E-2</v>
      </c>
      <c r="R13" s="17">
        <v>2.70440767167902E-2</v>
      </c>
      <c r="S13" s="17">
        <v>0</v>
      </c>
      <c r="T13" s="17">
        <v>0</v>
      </c>
      <c r="U13" s="17">
        <v>0</v>
      </c>
      <c r="V13" s="17">
        <v>3.6017992095472497E-2</v>
      </c>
      <c r="W13" s="17">
        <v>1.4564436271656701E-2</v>
      </c>
      <c r="X13" s="17">
        <v>1.8746637798416298E-2</v>
      </c>
      <c r="Y13" s="17">
        <v>0</v>
      </c>
      <c r="Z13" s="17"/>
      <c r="AA13" s="17">
        <v>3.7823229978015002E-2</v>
      </c>
      <c r="AB13" s="17">
        <v>1.7294817096747E-2</v>
      </c>
      <c r="AC13" s="17">
        <v>5.4559077983491397E-3</v>
      </c>
      <c r="AD13" s="17">
        <v>1.6404595969589899E-2</v>
      </c>
      <c r="AE13" s="17"/>
      <c r="AF13" s="17">
        <v>1.8397345482479899E-2</v>
      </c>
    </row>
    <row r="14" spans="2:32" x14ac:dyDescent="0.2">
      <c r="B14" s="18" t="s">
        <v>504</v>
      </c>
      <c r="C14" s="17">
        <v>1.02470636723139E-2</v>
      </c>
      <c r="D14" s="17">
        <v>1.01278136700688E-2</v>
      </c>
      <c r="E14" s="17">
        <v>1.0426658706027299E-2</v>
      </c>
      <c r="F14" s="17"/>
      <c r="G14" s="17">
        <v>6.3774932162276596E-3</v>
      </c>
      <c r="H14" s="17">
        <v>1.2580427606286901E-2</v>
      </c>
      <c r="I14" s="17">
        <v>1.8813467076077599E-2</v>
      </c>
      <c r="J14" s="17">
        <v>1.08052448460953E-2</v>
      </c>
      <c r="K14" s="17">
        <v>0</v>
      </c>
      <c r="L14" s="17">
        <v>0</v>
      </c>
      <c r="M14" s="17"/>
      <c r="N14" s="17">
        <v>2.8106773851660102E-2</v>
      </c>
      <c r="O14" s="17">
        <v>6.5552053301108004E-3</v>
      </c>
      <c r="P14" s="17">
        <v>0</v>
      </c>
      <c r="Q14" s="17">
        <v>1.00090341413958E-2</v>
      </c>
      <c r="R14" s="17">
        <v>7.05191686539571E-3</v>
      </c>
      <c r="S14" s="17">
        <v>5.3416284665748597E-3</v>
      </c>
      <c r="T14" s="17">
        <v>0</v>
      </c>
      <c r="U14" s="17">
        <v>0</v>
      </c>
      <c r="V14" s="17">
        <v>0</v>
      </c>
      <c r="W14" s="17">
        <v>2.06251989291442E-2</v>
      </c>
      <c r="X14" s="17">
        <v>2.3265108502120001E-2</v>
      </c>
      <c r="Y14" s="17">
        <v>0</v>
      </c>
      <c r="Z14" s="17"/>
      <c r="AA14" s="17">
        <v>1.2848556082027901E-2</v>
      </c>
      <c r="AB14" s="17">
        <v>2.3171321795061699E-3</v>
      </c>
      <c r="AC14" s="17">
        <v>2.16075849330888E-2</v>
      </c>
      <c r="AD14" s="17">
        <v>3.5709036533520299E-3</v>
      </c>
      <c r="AE14" s="17"/>
      <c r="AF14" s="17">
        <v>1.5384882959668901E-2</v>
      </c>
    </row>
    <row r="15" spans="2:32" x14ac:dyDescent="0.2">
      <c r="B15" s="18" t="s">
        <v>505</v>
      </c>
      <c r="C15" s="17">
        <v>9.6939992544547802E-3</v>
      </c>
      <c r="D15" s="17">
        <v>1.4135489542113199E-2</v>
      </c>
      <c r="E15" s="17">
        <v>5.8359104623428703E-3</v>
      </c>
      <c r="F15" s="17"/>
      <c r="G15" s="17">
        <v>1.8083387219842002E-2</v>
      </c>
      <c r="H15" s="17">
        <v>8.2049662290605598E-3</v>
      </c>
      <c r="I15" s="17">
        <v>1.4478516760079101E-2</v>
      </c>
      <c r="J15" s="17">
        <v>0</v>
      </c>
      <c r="K15" s="17">
        <v>0</v>
      </c>
      <c r="L15" s="17">
        <v>0</v>
      </c>
      <c r="M15" s="17"/>
      <c r="N15" s="17">
        <v>2.8646598188377202E-2</v>
      </c>
      <c r="O15" s="17">
        <v>0</v>
      </c>
      <c r="P15" s="17">
        <v>9.6294698222888202E-3</v>
      </c>
      <c r="Q15" s="17">
        <v>0</v>
      </c>
      <c r="R15" s="17">
        <v>0</v>
      </c>
      <c r="S15" s="17">
        <v>6.79622396606183E-3</v>
      </c>
      <c r="T15" s="17">
        <v>8.9616436455246199E-3</v>
      </c>
      <c r="U15" s="17">
        <v>2.8024858604364999E-2</v>
      </c>
      <c r="V15" s="17">
        <v>8.4587195708215896E-3</v>
      </c>
      <c r="W15" s="17">
        <v>6.8516661551392098E-3</v>
      </c>
      <c r="X15" s="17">
        <v>0</v>
      </c>
      <c r="Y15" s="17">
        <v>0</v>
      </c>
      <c r="Z15" s="17"/>
      <c r="AA15" s="17">
        <v>3.0395715977684899E-2</v>
      </c>
      <c r="AB15" s="17">
        <v>0</v>
      </c>
      <c r="AC15" s="17">
        <v>3.26560416671258E-3</v>
      </c>
      <c r="AD15" s="17">
        <v>0</v>
      </c>
      <c r="AE15" s="17"/>
      <c r="AF15" s="17">
        <v>7.3166483990459901E-3</v>
      </c>
    </row>
    <row r="16" spans="2:32" x14ac:dyDescent="0.2">
      <c r="B16" s="18" t="s">
        <v>92</v>
      </c>
      <c r="C16" s="19">
        <v>7.77169308502665E-2</v>
      </c>
      <c r="D16" s="19">
        <v>6.1510917918610103E-2</v>
      </c>
      <c r="E16" s="19">
        <v>9.2612307548045697E-2</v>
      </c>
      <c r="F16" s="19"/>
      <c r="G16" s="19">
        <v>8.9479929083494697E-2</v>
      </c>
      <c r="H16" s="19">
        <v>3.8678391005938499E-2</v>
      </c>
      <c r="I16" s="19">
        <v>0.102613487423751</v>
      </c>
      <c r="J16" s="19">
        <v>8.64086612384692E-2</v>
      </c>
      <c r="K16" s="19">
        <v>7.1443157925545994E-2</v>
      </c>
      <c r="L16" s="19">
        <v>9.9255078076916595E-2</v>
      </c>
      <c r="M16" s="19"/>
      <c r="N16" s="19">
        <v>7.4178746465914297E-2</v>
      </c>
      <c r="O16" s="19">
        <v>6.3381204610882702E-2</v>
      </c>
      <c r="P16" s="19">
        <v>8.7938088502514403E-2</v>
      </c>
      <c r="Q16" s="19">
        <v>9.0236416705951103E-2</v>
      </c>
      <c r="R16" s="19">
        <v>4.58309109983474E-2</v>
      </c>
      <c r="S16" s="19">
        <v>7.6038691353422394E-2</v>
      </c>
      <c r="T16" s="19">
        <v>9.1259754760592504E-2</v>
      </c>
      <c r="U16" s="19">
        <v>7.72881230042929E-2</v>
      </c>
      <c r="V16" s="19">
        <v>8.9002842081112601E-2</v>
      </c>
      <c r="W16" s="19">
        <v>6.1508061408385599E-2</v>
      </c>
      <c r="X16" s="19">
        <v>8.3365488191630602E-2</v>
      </c>
      <c r="Y16" s="19">
        <v>0.14777739679742599</v>
      </c>
      <c r="Z16" s="19"/>
      <c r="AA16" s="19">
        <v>6.17398953552366E-2</v>
      </c>
      <c r="AB16" s="19">
        <v>7.5551292072875406E-2</v>
      </c>
      <c r="AC16" s="19">
        <v>9.2248886370844496E-2</v>
      </c>
      <c r="AD16" s="19">
        <v>8.3661519360371098E-2</v>
      </c>
      <c r="AE16" s="19"/>
      <c r="AF16" s="19">
        <v>5.7367022299850502E-2</v>
      </c>
    </row>
    <row r="17" spans="2:2" x14ac:dyDescent="0.2">
      <c r="B17" s="16" t="s">
        <v>493</v>
      </c>
    </row>
    <row r="18" spans="2:2" x14ac:dyDescent="0.2">
      <c r="B18" t="s">
        <v>63</v>
      </c>
    </row>
    <row r="19" spans="2:2" x14ac:dyDescent="0.2">
      <c r="B19" t="s">
        <v>64</v>
      </c>
    </row>
    <row r="21" spans="2:2" x14ac:dyDescent="0.2">
      <c r="B21"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B2:AF22"/>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515</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ht="27.75" x14ac:dyDescent="0.2">
      <c r="B9" s="18" t="s">
        <v>507</v>
      </c>
      <c r="C9" s="17">
        <v>0.239063724708799</v>
      </c>
      <c r="D9" s="17">
        <v>0.244762771874796</v>
      </c>
      <c r="E9" s="17">
        <v>0.23360478215862099</v>
      </c>
      <c r="F9" s="17"/>
      <c r="G9" s="17">
        <v>0.261700232921941</v>
      </c>
      <c r="H9" s="17">
        <v>0.21075809260424999</v>
      </c>
      <c r="I9" s="17">
        <v>0.189065366003351</v>
      </c>
      <c r="J9" s="17">
        <v>0.230686920167366</v>
      </c>
      <c r="K9" s="17">
        <v>0.29226481921212699</v>
      </c>
      <c r="L9" s="17">
        <v>0.25890219494662198</v>
      </c>
      <c r="M9" s="17"/>
      <c r="N9" s="17">
        <v>0.24509126432901801</v>
      </c>
      <c r="O9" s="17">
        <v>0.229810899360157</v>
      </c>
      <c r="P9" s="17">
        <v>0.224291882871508</v>
      </c>
      <c r="Q9" s="17">
        <v>0.21959631905998001</v>
      </c>
      <c r="R9" s="17">
        <v>0.24905735930838799</v>
      </c>
      <c r="S9" s="17">
        <v>0.25024518246678601</v>
      </c>
      <c r="T9" s="17">
        <v>0.24218611205729099</v>
      </c>
      <c r="U9" s="17">
        <v>0.297849266215856</v>
      </c>
      <c r="V9" s="17">
        <v>0.25640759626901799</v>
      </c>
      <c r="W9" s="17">
        <v>0.242690441692058</v>
      </c>
      <c r="X9" s="17">
        <v>0.22959443889292699</v>
      </c>
      <c r="Y9" s="17">
        <v>0.146710133745523</v>
      </c>
      <c r="Z9" s="17"/>
      <c r="AA9" s="17">
        <v>0.26118527482557302</v>
      </c>
      <c r="AB9" s="17">
        <v>0.22926659994738499</v>
      </c>
      <c r="AC9" s="17">
        <v>0.20859290719620899</v>
      </c>
      <c r="AD9" s="17">
        <v>0.25375944027056702</v>
      </c>
      <c r="AE9" s="17"/>
      <c r="AF9" s="17">
        <v>0.30794564477169101</v>
      </c>
    </row>
    <row r="10" spans="2:32" x14ac:dyDescent="0.2">
      <c r="B10" s="18" t="s">
        <v>508</v>
      </c>
      <c r="C10" s="17">
        <v>0.173171768273265</v>
      </c>
      <c r="D10" s="17">
        <v>0.19462473347099199</v>
      </c>
      <c r="E10" s="17">
        <v>0.15093332282150401</v>
      </c>
      <c r="F10" s="17"/>
      <c r="G10" s="17">
        <v>0.26905500188219</v>
      </c>
      <c r="H10" s="17">
        <v>0.245058168756318</v>
      </c>
      <c r="I10" s="17">
        <v>0.19575730566372301</v>
      </c>
      <c r="J10" s="17">
        <v>0.136499800508982</v>
      </c>
      <c r="K10" s="17">
        <v>0.131845414026866</v>
      </c>
      <c r="L10" s="17">
        <v>8.9952327626049405E-2</v>
      </c>
      <c r="M10" s="17"/>
      <c r="N10" s="17">
        <v>0.196153767137629</v>
      </c>
      <c r="O10" s="17">
        <v>0.167076471976489</v>
      </c>
      <c r="P10" s="17">
        <v>0.14445893923605699</v>
      </c>
      <c r="Q10" s="17">
        <v>0.15784596883121699</v>
      </c>
      <c r="R10" s="17">
        <v>0.19551392934411399</v>
      </c>
      <c r="S10" s="17">
        <v>0.16494890701469</v>
      </c>
      <c r="T10" s="17">
        <v>0.19484629670135201</v>
      </c>
      <c r="U10" s="17">
        <v>0.120238884766474</v>
      </c>
      <c r="V10" s="17">
        <v>0.159724867343114</v>
      </c>
      <c r="W10" s="17">
        <v>0.18363587718878999</v>
      </c>
      <c r="X10" s="17">
        <v>0.194394947238229</v>
      </c>
      <c r="Y10" s="17">
        <v>0.182748658219163</v>
      </c>
      <c r="Z10" s="17"/>
      <c r="AA10" s="17">
        <v>0.19503699579290201</v>
      </c>
      <c r="AB10" s="17">
        <v>0.14995170832007201</v>
      </c>
      <c r="AC10" s="17">
        <v>0.193342215429475</v>
      </c>
      <c r="AD10" s="17">
        <v>0.15746628542913399</v>
      </c>
      <c r="AE10" s="17"/>
      <c r="AF10" s="17">
        <v>0.17512673797950601</v>
      </c>
    </row>
    <row r="11" spans="2:32" ht="41.25" x14ac:dyDescent="0.2">
      <c r="B11" s="18" t="s">
        <v>509</v>
      </c>
      <c r="C11" s="17">
        <v>0.13219467984658301</v>
      </c>
      <c r="D11" s="17">
        <v>0.14786805094960401</v>
      </c>
      <c r="E11" s="17">
        <v>0.116283205590865</v>
      </c>
      <c r="F11" s="17"/>
      <c r="G11" s="17">
        <v>0.27591089372704702</v>
      </c>
      <c r="H11" s="17">
        <v>0.18265253039552301</v>
      </c>
      <c r="I11" s="17">
        <v>0.14224495942802701</v>
      </c>
      <c r="J11" s="17">
        <v>0.11201869869185101</v>
      </c>
      <c r="K11" s="17">
        <v>6.6587396230078102E-2</v>
      </c>
      <c r="L11" s="17">
        <v>4.7716980882884799E-2</v>
      </c>
      <c r="M11" s="17"/>
      <c r="N11" s="17">
        <v>0.17499533675353299</v>
      </c>
      <c r="O11" s="17">
        <v>9.7452158808212994E-2</v>
      </c>
      <c r="P11" s="17">
        <v>0.14250548863328399</v>
      </c>
      <c r="Q11" s="17">
        <v>9.2440146779919102E-2</v>
      </c>
      <c r="R11" s="17">
        <v>9.0936935933220206E-2</v>
      </c>
      <c r="S11" s="17">
        <v>0.136068480231443</v>
      </c>
      <c r="T11" s="17">
        <v>0.13439281877687101</v>
      </c>
      <c r="U11" s="17">
        <v>0.13078974991129599</v>
      </c>
      <c r="V11" s="17">
        <v>0.14113706719532901</v>
      </c>
      <c r="W11" s="17">
        <v>0.17739242678667499</v>
      </c>
      <c r="X11" s="17">
        <v>0.12064756390107299</v>
      </c>
      <c r="Y11" s="17">
        <v>0.106127514740447</v>
      </c>
      <c r="Z11" s="17"/>
      <c r="AA11" s="17">
        <v>0.14684982480138101</v>
      </c>
      <c r="AB11" s="17">
        <v>0.121751371579294</v>
      </c>
      <c r="AC11" s="17">
        <v>0.13019330380035701</v>
      </c>
      <c r="AD11" s="17">
        <v>0.12892785372764701</v>
      </c>
      <c r="AE11" s="17"/>
      <c r="AF11" s="17">
        <v>0.14470639186008899</v>
      </c>
    </row>
    <row r="12" spans="2:32" ht="27.75" x14ac:dyDescent="0.2">
      <c r="B12" s="18" t="s">
        <v>510</v>
      </c>
      <c r="C12" s="17">
        <v>0.12502946762273201</v>
      </c>
      <c r="D12" s="17">
        <v>0.14570090849430301</v>
      </c>
      <c r="E12" s="17">
        <v>0.10474896521084601</v>
      </c>
      <c r="F12" s="17"/>
      <c r="G12" s="17">
        <v>0.16555460272341799</v>
      </c>
      <c r="H12" s="17">
        <v>0.14532729542837</v>
      </c>
      <c r="I12" s="17">
        <v>0.136066373055449</v>
      </c>
      <c r="J12" s="17">
        <v>0.117219440077767</v>
      </c>
      <c r="K12" s="17">
        <v>0.11772361491349501</v>
      </c>
      <c r="L12" s="17">
        <v>8.3799319659113594E-2</v>
      </c>
      <c r="M12" s="17"/>
      <c r="N12" s="17">
        <v>0.150318406664633</v>
      </c>
      <c r="O12" s="17">
        <v>0.13896863799178499</v>
      </c>
      <c r="P12" s="17">
        <v>0.100917688125606</v>
      </c>
      <c r="Q12" s="17">
        <v>0.111191918176685</v>
      </c>
      <c r="R12" s="17">
        <v>0.113988607865553</v>
      </c>
      <c r="S12" s="17">
        <v>0.11252789922676</v>
      </c>
      <c r="T12" s="17">
        <v>0.12906072531996399</v>
      </c>
      <c r="U12" s="17">
        <v>0.103813325282243</v>
      </c>
      <c r="V12" s="17">
        <v>0.14494949493308901</v>
      </c>
      <c r="W12" s="17">
        <v>0.14952539823609101</v>
      </c>
      <c r="X12" s="17">
        <v>7.7849412300132703E-2</v>
      </c>
      <c r="Y12" s="17">
        <v>6.5482062762112506E-2</v>
      </c>
      <c r="Z12" s="17"/>
      <c r="AA12" s="17">
        <v>0.185558313201378</v>
      </c>
      <c r="AB12" s="17">
        <v>0.120999615158025</v>
      </c>
      <c r="AC12" s="17">
        <v>0.10126326756687599</v>
      </c>
      <c r="AD12" s="17">
        <v>8.2835025639729207E-2</v>
      </c>
      <c r="AE12" s="17"/>
      <c r="AF12" s="17">
        <v>0.12288477604966</v>
      </c>
    </row>
    <row r="13" spans="2:32" ht="27.75" x14ac:dyDescent="0.2">
      <c r="B13" s="18" t="s">
        <v>511</v>
      </c>
      <c r="C13" s="17">
        <v>9.8422167147254602E-2</v>
      </c>
      <c r="D13" s="17">
        <v>0.10449894678352201</v>
      </c>
      <c r="E13" s="17">
        <v>9.1189440762439594E-2</v>
      </c>
      <c r="F13" s="17"/>
      <c r="G13" s="17">
        <v>0.21116098892688201</v>
      </c>
      <c r="H13" s="17">
        <v>0.16106965393183501</v>
      </c>
      <c r="I13" s="17">
        <v>0.10459593680193099</v>
      </c>
      <c r="J13" s="17">
        <v>6.7590414781194805E-2</v>
      </c>
      <c r="K13" s="17">
        <v>4.9771489783023697E-2</v>
      </c>
      <c r="L13" s="17">
        <v>2.50504915233122E-2</v>
      </c>
      <c r="M13" s="17"/>
      <c r="N13" s="17">
        <v>0.121207020923945</v>
      </c>
      <c r="O13" s="17">
        <v>6.8514438327534594E-2</v>
      </c>
      <c r="P13" s="17">
        <v>0.111247121071939</v>
      </c>
      <c r="Q13" s="17">
        <v>0.11128604593637501</v>
      </c>
      <c r="R13" s="17">
        <v>6.1506973374064397E-2</v>
      </c>
      <c r="S13" s="17">
        <v>0.12066525151782299</v>
      </c>
      <c r="T13" s="17">
        <v>0.105249610826993</v>
      </c>
      <c r="U13" s="17">
        <v>8.60181257123597E-2</v>
      </c>
      <c r="V13" s="17">
        <v>0.105370874105455</v>
      </c>
      <c r="W13" s="17">
        <v>8.7147343089525903E-2</v>
      </c>
      <c r="X13" s="17">
        <v>9.3194124520312602E-2</v>
      </c>
      <c r="Y13" s="17">
        <v>8.4005552701959404E-2</v>
      </c>
      <c r="Z13" s="17"/>
      <c r="AA13" s="17">
        <v>9.9768223700252096E-2</v>
      </c>
      <c r="AB13" s="17">
        <v>9.7377675754533696E-2</v>
      </c>
      <c r="AC13" s="17">
        <v>9.3675898921182804E-2</v>
      </c>
      <c r="AD13" s="17">
        <v>0.101700987164712</v>
      </c>
      <c r="AE13" s="17"/>
      <c r="AF13" s="17">
        <v>0.12421749719696</v>
      </c>
    </row>
    <row r="14" spans="2:32" ht="27.75" x14ac:dyDescent="0.2">
      <c r="B14" s="18" t="s">
        <v>512</v>
      </c>
      <c r="C14" s="17">
        <v>7.9811462742529399E-2</v>
      </c>
      <c r="D14" s="17">
        <v>8.1035032646540897E-2</v>
      </c>
      <c r="E14" s="17">
        <v>7.6755657057955701E-2</v>
      </c>
      <c r="F14" s="17"/>
      <c r="G14" s="17">
        <v>0.172410910778487</v>
      </c>
      <c r="H14" s="17">
        <v>0.13347202503484901</v>
      </c>
      <c r="I14" s="17">
        <v>7.5249024853379698E-2</v>
      </c>
      <c r="J14" s="17">
        <v>5.1834410102480299E-2</v>
      </c>
      <c r="K14" s="17">
        <v>5.2886281731785299E-2</v>
      </c>
      <c r="L14" s="17">
        <v>1.9005187019994801E-2</v>
      </c>
      <c r="M14" s="17"/>
      <c r="N14" s="17">
        <v>0.14278690106594</v>
      </c>
      <c r="O14" s="17">
        <v>8.0471360695099803E-2</v>
      </c>
      <c r="P14" s="17">
        <v>6.2638745248976294E-2</v>
      </c>
      <c r="Q14" s="17">
        <v>6.0116084154159602E-2</v>
      </c>
      <c r="R14" s="17">
        <v>8.17180223529579E-2</v>
      </c>
      <c r="S14" s="17">
        <v>6.9472023982620201E-2</v>
      </c>
      <c r="T14" s="17">
        <v>6.1173802811125701E-2</v>
      </c>
      <c r="U14" s="17">
        <v>6.6074677860397599E-2</v>
      </c>
      <c r="V14" s="17">
        <v>7.3286852526610394E-2</v>
      </c>
      <c r="W14" s="17">
        <v>6.5779116445915498E-2</v>
      </c>
      <c r="X14" s="17">
        <v>8.2651020093730002E-2</v>
      </c>
      <c r="Y14" s="17">
        <v>4.4022019854971402E-2</v>
      </c>
      <c r="Z14" s="17"/>
      <c r="AA14" s="17">
        <v>9.5883826773259698E-2</v>
      </c>
      <c r="AB14" s="17">
        <v>5.9690130543725503E-2</v>
      </c>
      <c r="AC14" s="17">
        <v>8.4553331984049296E-2</v>
      </c>
      <c r="AD14" s="17">
        <v>8.0328059590122694E-2</v>
      </c>
      <c r="AE14" s="17"/>
      <c r="AF14" s="17">
        <v>0.101086679714586</v>
      </c>
    </row>
    <row r="15" spans="2:32" ht="27.75" x14ac:dyDescent="0.2">
      <c r="B15" s="18" t="s">
        <v>513</v>
      </c>
      <c r="C15" s="17">
        <v>5.32327307451224E-2</v>
      </c>
      <c r="D15" s="17">
        <v>6.1823032749053798E-2</v>
      </c>
      <c r="E15" s="17">
        <v>4.4672551177715202E-2</v>
      </c>
      <c r="F15" s="17"/>
      <c r="G15" s="17">
        <v>9.8831883780579499E-2</v>
      </c>
      <c r="H15" s="17">
        <v>8.2261176242373404E-2</v>
      </c>
      <c r="I15" s="17">
        <v>6.18763865748823E-2</v>
      </c>
      <c r="J15" s="17">
        <v>3.7260609047967803E-2</v>
      </c>
      <c r="K15" s="17">
        <v>3.92578813768166E-2</v>
      </c>
      <c r="L15" s="17">
        <v>1.45659454192388E-2</v>
      </c>
      <c r="M15" s="17"/>
      <c r="N15" s="17">
        <v>8.3408975578000796E-2</v>
      </c>
      <c r="O15" s="17">
        <v>4.3987910586682902E-2</v>
      </c>
      <c r="P15" s="17">
        <v>4.5455150393481601E-2</v>
      </c>
      <c r="Q15" s="17">
        <v>4.1643695061973102E-2</v>
      </c>
      <c r="R15" s="17">
        <v>5.6639877963211897E-2</v>
      </c>
      <c r="S15" s="17">
        <v>5.6766519919450399E-2</v>
      </c>
      <c r="T15" s="17">
        <v>5.5857092190094201E-2</v>
      </c>
      <c r="U15" s="17">
        <v>3.6712482016674902E-2</v>
      </c>
      <c r="V15" s="17">
        <v>5.5550923909162303E-2</v>
      </c>
      <c r="W15" s="17">
        <v>5.0527543602932899E-2</v>
      </c>
      <c r="X15" s="17">
        <v>4.5165978570810901E-2</v>
      </c>
      <c r="Y15" s="17">
        <v>1.7752890697727799E-2</v>
      </c>
      <c r="Z15" s="17"/>
      <c r="AA15" s="17">
        <v>6.2927484201397502E-2</v>
      </c>
      <c r="AB15" s="17">
        <v>4.1807881940889503E-2</v>
      </c>
      <c r="AC15" s="17">
        <v>6.8014830532576995E-2</v>
      </c>
      <c r="AD15" s="17">
        <v>4.14553847672137E-2</v>
      </c>
      <c r="AE15" s="17"/>
      <c r="AF15" s="17">
        <v>5.18529671077314E-2</v>
      </c>
    </row>
    <row r="16" spans="2:32" ht="27.75" x14ac:dyDescent="0.2">
      <c r="B16" s="18" t="s">
        <v>514</v>
      </c>
      <c r="C16" s="17">
        <v>4.3657282297990603E-2</v>
      </c>
      <c r="D16" s="17">
        <v>5.4095485853872603E-2</v>
      </c>
      <c r="E16" s="17">
        <v>3.2885954610498799E-2</v>
      </c>
      <c r="F16" s="17"/>
      <c r="G16" s="17">
        <v>9.6833538449949796E-2</v>
      </c>
      <c r="H16" s="17">
        <v>8.4796864496149899E-2</v>
      </c>
      <c r="I16" s="17">
        <v>4.6873568551374901E-2</v>
      </c>
      <c r="J16" s="17">
        <v>2.20615373764428E-2</v>
      </c>
      <c r="K16" s="17">
        <v>1.8728656232382401E-2</v>
      </c>
      <c r="L16" s="17">
        <v>6.4156472258738101E-3</v>
      </c>
      <c r="M16" s="17"/>
      <c r="N16" s="17">
        <v>7.5386218486004603E-2</v>
      </c>
      <c r="O16" s="17">
        <v>3.1922535453582201E-2</v>
      </c>
      <c r="P16" s="17">
        <v>3.3640633381074599E-2</v>
      </c>
      <c r="Q16" s="17">
        <v>4.4223786474322901E-2</v>
      </c>
      <c r="R16" s="17">
        <v>1.7936282291043201E-2</v>
      </c>
      <c r="S16" s="17">
        <v>6.0600214943497398E-2</v>
      </c>
      <c r="T16" s="17">
        <v>2.96596355126937E-2</v>
      </c>
      <c r="U16" s="17">
        <v>7.9373392277161794E-2</v>
      </c>
      <c r="V16" s="17">
        <v>3.3324499623240599E-2</v>
      </c>
      <c r="W16" s="17">
        <v>5.7700791994500802E-2</v>
      </c>
      <c r="X16" s="17">
        <v>9.0195523649878508E-3</v>
      </c>
      <c r="Y16" s="17">
        <v>2.38615056189053E-2</v>
      </c>
      <c r="Z16" s="17"/>
      <c r="AA16" s="17">
        <v>4.6810245202474302E-2</v>
      </c>
      <c r="AB16" s="17">
        <v>3.0141206540108802E-2</v>
      </c>
      <c r="AC16" s="17">
        <v>4.4476434535053198E-2</v>
      </c>
      <c r="AD16" s="17">
        <v>5.4209512245755598E-2</v>
      </c>
      <c r="AE16" s="17"/>
      <c r="AF16" s="17">
        <v>3.3314177170550803E-2</v>
      </c>
    </row>
    <row r="17" spans="2:32" x14ac:dyDescent="0.2">
      <c r="B17" s="18" t="s">
        <v>60</v>
      </c>
      <c r="C17" s="19">
        <v>0.51117771971228798</v>
      </c>
      <c r="D17" s="19">
        <v>0.483882881539624</v>
      </c>
      <c r="E17" s="19">
        <v>0.53922199034599605</v>
      </c>
      <c r="F17" s="19"/>
      <c r="G17" s="19">
        <v>0.302708977143058</v>
      </c>
      <c r="H17" s="19">
        <v>0.43538399738649303</v>
      </c>
      <c r="I17" s="19">
        <v>0.53381937524184697</v>
      </c>
      <c r="J17" s="19">
        <v>0.56720873649739201</v>
      </c>
      <c r="K17" s="19">
        <v>0.54566169514519602</v>
      </c>
      <c r="L17" s="19">
        <v>0.62449480173833805</v>
      </c>
      <c r="M17" s="19"/>
      <c r="N17" s="19">
        <v>0.44192707453612301</v>
      </c>
      <c r="O17" s="19">
        <v>0.54091479272355503</v>
      </c>
      <c r="P17" s="19">
        <v>0.54507545645938504</v>
      </c>
      <c r="Q17" s="19">
        <v>0.54907837562287498</v>
      </c>
      <c r="R17" s="19">
        <v>0.51523295148118997</v>
      </c>
      <c r="S17" s="19">
        <v>0.50843285681774997</v>
      </c>
      <c r="T17" s="19">
        <v>0.497347600704455</v>
      </c>
      <c r="U17" s="19">
        <v>0.49442363443764298</v>
      </c>
      <c r="V17" s="19">
        <v>0.47980123235182298</v>
      </c>
      <c r="W17" s="19">
        <v>0.49480628937763099</v>
      </c>
      <c r="X17" s="19">
        <v>0.55620815011825597</v>
      </c>
      <c r="Y17" s="19">
        <v>0.64807578444441105</v>
      </c>
      <c r="Z17" s="19"/>
      <c r="AA17" s="19">
        <v>0.47356514521109699</v>
      </c>
      <c r="AB17" s="19">
        <v>0.55758385806698496</v>
      </c>
      <c r="AC17" s="19">
        <v>0.50187871259627503</v>
      </c>
      <c r="AD17" s="19">
        <v>0.51115681474369301</v>
      </c>
      <c r="AE17" s="19"/>
      <c r="AF17" s="19">
        <v>0.46751925396437799</v>
      </c>
    </row>
    <row r="18" spans="2:32" x14ac:dyDescent="0.2">
      <c r="B18" s="16"/>
    </row>
    <row r="19" spans="2:32" x14ac:dyDescent="0.2">
      <c r="B19" t="s">
        <v>63</v>
      </c>
    </row>
    <row r="20" spans="2:32" x14ac:dyDescent="0.2">
      <c r="B20" t="s">
        <v>64</v>
      </c>
    </row>
    <row r="22" spans="2:32" x14ac:dyDescent="0.2">
      <c r="B22"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B2:AF22"/>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516</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2262</v>
      </c>
      <c r="D7" s="10">
        <v>1111</v>
      </c>
      <c r="E7" s="10">
        <v>1144</v>
      </c>
      <c r="F7" s="10"/>
      <c r="G7" s="10">
        <v>225</v>
      </c>
      <c r="H7" s="10">
        <v>469</v>
      </c>
      <c r="I7" s="10">
        <v>613</v>
      </c>
      <c r="J7" s="10">
        <v>556</v>
      </c>
      <c r="K7" s="10">
        <v>310</v>
      </c>
      <c r="L7" s="10">
        <v>89</v>
      </c>
      <c r="M7" s="10"/>
      <c r="N7" s="10">
        <v>344</v>
      </c>
      <c r="O7" s="10">
        <v>317</v>
      </c>
      <c r="P7" s="10">
        <v>196</v>
      </c>
      <c r="Q7" s="10">
        <v>197</v>
      </c>
      <c r="R7" s="10">
        <v>168</v>
      </c>
      <c r="S7" s="10">
        <v>226</v>
      </c>
      <c r="T7" s="10">
        <v>166</v>
      </c>
      <c r="U7" s="10">
        <v>83</v>
      </c>
      <c r="V7" s="10">
        <v>243</v>
      </c>
      <c r="W7" s="10">
        <v>174</v>
      </c>
      <c r="X7" s="10">
        <v>96</v>
      </c>
      <c r="Y7" s="10">
        <v>52</v>
      </c>
      <c r="Z7" s="10"/>
      <c r="AA7" s="10">
        <v>671</v>
      </c>
      <c r="AB7" s="10">
        <v>724</v>
      </c>
      <c r="AC7" s="10">
        <v>444</v>
      </c>
      <c r="AD7" s="10">
        <v>420</v>
      </c>
      <c r="AE7" s="10"/>
      <c r="AF7" s="10">
        <v>265</v>
      </c>
    </row>
    <row r="8" spans="2:32" ht="30" customHeight="1" x14ac:dyDescent="0.2">
      <c r="B8" s="11" t="s">
        <v>20</v>
      </c>
      <c r="C8" s="11">
        <v>2372</v>
      </c>
      <c r="D8" s="11">
        <v>1231</v>
      </c>
      <c r="E8" s="11">
        <v>1134</v>
      </c>
      <c r="F8" s="11"/>
      <c r="G8" s="11">
        <v>294</v>
      </c>
      <c r="H8" s="11">
        <v>569</v>
      </c>
      <c r="I8" s="11">
        <v>595</v>
      </c>
      <c r="J8" s="11">
        <v>540</v>
      </c>
      <c r="K8" s="11">
        <v>291</v>
      </c>
      <c r="L8" s="11">
        <v>83</v>
      </c>
      <c r="M8" s="11"/>
      <c r="N8" s="11">
        <v>393</v>
      </c>
      <c r="O8" s="11">
        <v>310</v>
      </c>
      <c r="P8" s="11">
        <v>190</v>
      </c>
      <c r="Q8" s="11">
        <v>194</v>
      </c>
      <c r="R8" s="11">
        <v>162</v>
      </c>
      <c r="S8" s="11">
        <v>223</v>
      </c>
      <c r="T8" s="11">
        <v>165</v>
      </c>
      <c r="U8" s="11">
        <v>87</v>
      </c>
      <c r="V8" s="11">
        <v>246</v>
      </c>
      <c r="W8" s="11">
        <v>213</v>
      </c>
      <c r="X8" s="11">
        <v>107</v>
      </c>
      <c r="Y8" s="11">
        <v>82</v>
      </c>
      <c r="Z8" s="11"/>
      <c r="AA8" s="11">
        <v>637</v>
      </c>
      <c r="AB8" s="11">
        <v>663</v>
      </c>
      <c r="AC8" s="11">
        <v>577</v>
      </c>
      <c r="AD8" s="11">
        <v>493</v>
      </c>
      <c r="AE8" s="11"/>
      <c r="AF8" s="11">
        <v>274</v>
      </c>
    </row>
    <row r="9" spans="2:32" ht="27.75" x14ac:dyDescent="0.2">
      <c r="B9" s="18" t="s">
        <v>510</v>
      </c>
      <c r="C9" s="17">
        <v>0.14768369751756399</v>
      </c>
      <c r="D9" s="17">
        <v>0.17178826639560801</v>
      </c>
      <c r="E9" s="17">
        <v>0.12242456259138899</v>
      </c>
      <c r="F9" s="17"/>
      <c r="G9" s="17">
        <v>0.15036727684222401</v>
      </c>
      <c r="H9" s="17">
        <v>0.16743152145971299</v>
      </c>
      <c r="I9" s="17">
        <v>0.16285961371912999</v>
      </c>
      <c r="J9" s="17">
        <v>0.122636959874969</v>
      </c>
      <c r="K9" s="17">
        <v>0.12747230645978</v>
      </c>
      <c r="L9" s="17">
        <v>0.127632880608718</v>
      </c>
      <c r="M9" s="17"/>
      <c r="N9" s="17">
        <v>0.18019456740435599</v>
      </c>
      <c r="O9" s="17">
        <v>0.13791735253180101</v>
      </c>
      <c r="P9" s="17">
        <v>0.15135238080423499</v>
      </c>
      <c r="Q9" s="17">
        <v>0.13463694409073501</v>
      </c>
      <c r="R9" s="17">
        <v>0.115701021435493</v>
      </c>
      <c r="S9" s="17">
        <v>0.157794594937467</v>
      </c>
      <c r="T9" s="17">
        <v>0.12467719076289201</v>
      </c>
      <c r="U9" s="17">
        <v>0.16143748997478499</v>
      </c>
      <c r="V9" s="17">
        <v>0.15383145593223299</v>
      </c>
      <c r="W9" s="17">
        <v>0.175126782392483</v>
      </c>
      <c r="X9" s="17">
        <v>0.12855283572176099</v>
      </c>
      <c r="Y9" s="17">
        <v>5.3819684320188903E-2</v>
      </c>
      <c r="Z9" s="17"/>
      <c r="AA9" s="17">
        <v>0.221783384009066</v>
      </c>
      <c r="AB9" s="17">
        <v>0.167300665382</v>
      </c>
      <c r="AC9" s="17">
        <v>9.9918798587063901E-2</v>
      </c>
      <c r="AD9" s="17">
        <v>7.7643384183504804E-2</v>
      </c>
      <c r="AE9" s="17"/>
      <c r="AF9" s="17">
        <v>0.12579692644771201</v>
      </c>
    </row>
    <row r="10" spans="2:32" ht="27.75" x14ac:dyDescent="0.2">
      <c r="B10" s="18" t="s">
        <v>507</v>
      </c>
      <c r="C10" s="17">
        <v>0.13122696036556999</v>
      </c>
      <c r="D10" s="17">
        <v>0.15408450632430601</v>
      </c>
      <c r="E10" s="17">
        <v>0.105553917539654</v>
      </c>
      <c r="F10" s="17"/>
      <c r="G10" s="17">
        <v>0.16539363505773699</v>
      </c>
      <c r="H10" s="17">
        <v>0.15681098415549799</v>
      </c>
      <c r="I10" s="17">
        <v>0.10623008044457</v>
      </c>
      <c r="J10" s="17">
        <v>0.116509343642486</v>
      </c>
      <c r="K10" s="17">
        <v>0.127971973354334</v>
      </c>
      <c r="L10" s="17">
        <v>0.121052687543167</v>
      </c>
      <c r="M10" s="17"/>
      <c r="N10" s="17">
        <v>0.157353657064735</v>
      </c>
      <c r="O10" s="17">
        <v>0.13723618792692999</v>
      </c>
      <c r="P10" s="17">
        <v>0.10573866048295399</v>
      </c>
      <c r="Q10" s="17">
        <v>0.10440581225222</v>
      </c>
      <c r="R10" s="17">
        <v>0.121666418575839</v>
      </c>
      <c r="S10" s="17">
        <v>0.1199896364805</v>
      </c>
      <c r="T10" s="17">
        <v>0.116709824046103</v>
      </c>
      <c r="U10" s="17">
        <v>0.23480425004955</v>
      </c>
      <c r="V10" s="17">
        <v>0.15624975640220101</v>
      </c>
      <c r="W10" s="17">
        <v>0.14056614526422601</v>
      </c>
      <c r="X10" s="17">
        <v>0.100900247683056</v>
      </c>
      <c r="Y10" s="17">
        <v>1.4805593177460901E-2</v>
      </c>
      <c r="Z10" s="17"/>
      <c r="AA10" s="17">
        <v>0.16474292613947999</v>
      </c>
      <c r="AB10" s="17">
        <v>0.13221760542952901</v>
      </c>
      <c r="AC10" s="17">
        <v>0.115262914266983</v>
      </c>
      <c r="AD10" s="17">
        <v>0.104114139257973</v>
      </c>
      <c r="AE10" s="17"/>
      <c r="AF10" s="17">
        <v>0.16722159617676099</v>
      </c>
    </row>
    <row r="11" spans="2:32" x14ac:dyDescent="0.2">
      <c r="B11" s="18" t="s">
        <v>508</v>
      </c>
      <c r="C11" s="17">
        <v>0.10569346665778501</v>
      </c>
      <c r="D11" s="17">
        <v>0.117675274686366</v>
      </c>
      <c r="E11" s="17">
        <v>9.2497566628780406E-2</v>
      </c>
      <c r="F11" s="17"/>
      <c r="G11" s="17">
        <v>0.18458334622566899</v>
      </c>
      <c r="H11" s="17">
        <v>0.14259558161807101</v>
      </c>
      <c r="I11" s="17">
        <v>0.109465354875787</v>
      </c>
      <c r="J11" s="17">
        <v>5.7678853354081301E-2</v>
      </c>
      <c r="K11" s="17">
        <v>5.60739394469148E-2</v>
      </c>
      <c r="L11" s="17">
        <v>3.2303714103133901E-2</v>
      </c>
      <c r="M11" s="17"/>
      <c r="N11" s="17">
        <v>0.104921079115116</v>
      </c>
      <c r="O11" s="17">
        <v>9.3311372532342396E-2</v>
      </c>
      <c r="P11" s="17">
        <v>6.19735606159309E-2</v>
      </c>
      <c r="Q11" s="17">
        <v>9.5823717320499699E-2</v>
      </c>
      <c r="R11" s="17">
        <v>7.4591535208494694E-2</v>
      </c>
      <c r="S11" s="17">
        <v>0.13651778202597101</v>
      </c>
      <c r="T11" s="17">
        <v>7.7903127185982704E-2</v>
      </c>
      <c r="U11" s="17">
        <v>5.0532295124530197E-2</v>
      </c>
      <c r="V11" s="17">
        <v>0.14353392919388799</v>
      </c>
      <c r="W11" s="17">
        <v>0.148533035867635</v>
      </c>
      <c r="X11" s="17">
        <v>0.149392850141188</v>
      </c>
      <c r="Y11" s="17">
        <v>9.1400904419177004E-2</v>
      </c>
      <c r="Z11" s="17"/>
      <c r="AA11" s="17">
        <v>0.13219103751075001</v>
      </c>
      <c r="AB11" s="17">
        <v>6.78018827682524E-2</v>
      </c>
      <c r="AC11" s="17">
        <v>0.11762385427019199</v>
      </c>
      <c r="AD11" s="17">
        <v>0.10913813906382799</v>
      </c>
      <c r="AE11" s="17"/>
      <c r="AF11" s="17">
        <v>0.131661432715314</v>
      </c>
    </row>
    <row r="12" spans="2:32" ht="41.25" x14ac:dyDescent="0.2">
      <c r="B12" s="18" t="s">
        <v>509</v>
      </c>
      <c r="C12" s="17">
        <v>0.104813421971654</v>
      </c>
      <c r="D12" s="17">
        <v>0.11435059918134501</v>
      </c>
      <c r="E12" s="17">
        <v>9.4267389010762606E-2</v>
      </c>
      <c r="F12" s="17"/>
      <c r="G12" s="17">
        <v>0.20547518056132499</v>
      </c>
      <c r="H12" s="17">
        <v>0.141272138761114</v>
      </c>
      <c r="I12" s="17">
        <v>9.8902992016959596E-2</v>
      </c>
      <c r="J12" s="17">
        <v>5.9759057355262199E-2</v>
      </c>
      <c r="K12" s="17">
        <v>5.1870935357101897E-2</v>
      </c>
      <c r="L12" s="17">
        <v>1.9189309508770298E-2</v>
      </c>
      <c r="M12" s="17"/>
      <c r="N12" s="17">
        <v>0.13353256630975699</v>
      </c>
      <c r="O12" s="17">
        <v>0.102434150371771</v>
      </c>
      <c r="P12" s="17">
        <v>9.5217015188124393E-2</v>
      </c>
      <c r="Q12" s="17">
        <v>9.9173915473467697E-2</v>
      </c>
      <c r="R12" s="17">
        <v>9.8732057482924504E-2</v>
      </c>
      <c r="S12" s="17">
        <v>0.121010673246638</v>
      </c>
      <c r="T12" s="17">
        <v>6.28768274902399E-2</v>
      </c>
      <c r="U12" s="17">
        <v>0.111575141722601</v>
      </c>
      <c r="V12" s="17">
        <v>9.1487394344324305E-2</v>
      </c>
      <c r="W12" s="17">
        <v>0.14144593783992301</v>
      </c>
      <c r="X12" s="17">
        <v>6.5118803943366194E-2</v>
      </c>
      <c r="Y12" s="17">
        <v>5.3395681651784301E-2</v>
      </c>
      <c r="Z12" s="17"/>
      <c r="AA12" s="17">
        <v>0.145185487983744</v>
      </c>
      <c r="AB12" s="17">
        <v>8.2199308397406606E-2</v>
      </c>
      <c r="AC12" s="17">
        <v>9.0091208100701897E-2</v>
      </c>
      <c r="AD12" s="17">
        <v>9.8972547454767704E-2</v>
      </c>
      <c r="AE12" s="17"/>
      <c r="AF12" s="17">
        <v>0.108017543763807</v>
      </c>
    </row>
    <row r="13" spans="2:32" ht="27.75" x14ac:dyDescent="0.2">
      <c r="B13" s="18" t="s">
        <v>512</v>
      </c>
      <c r="C13" s="17">
        <v>7.1374283679591699E-2</v>
      </c>
      <c r="D13" s="17">
        <v>8.3372267856191895E-2</v>
      </c>
      <c r="E13" s="17">
        <v>5.7956511631685803E-2</v>
      </c>
      <c r="F13" s="17"/>
      <c r="G13" s="17">
        <v>0.15682130588595999</v>
      </c>
      <c r="H13" s="17">
        <v>0.108871705407715</v>
      </c>
      <c r="I13" s="17">
        <v>6.6844541350867107E-2</v>
      </c>
      <c r="J13" s="17">
        <v>2.6942657460075001E-2</v>
      </c>
      <c r="K13" s="17">
        <v>2.1046065343675299E-2</v>
      </c>
      <c r="L13" s="17">
        <v>9.3966363405878998E-3</v>
      </c>
      <c r="M13" s="17"/>
      <c r="N13" s="17">
        <v>0.104147765810631</v>
      </c>
      <c r="O13" s="17">
        <v>6.5689341973441395E-2</v>
      </c>
      <c r="P13" s="17">
        <v>7.2037919349451404E-2</v>
      </c>
      <c r="Q13" s="17">
        <v>5.5214784563508701E-2</v>
      </c>
      <c r="R13" s="17">
        <v>7.0599726798901905E-2</v>
      </c>
      <c r="S13" s="17">
        <v>7.1180182357028707E-2</v>
      </c>
      <c r="T13" s="17">
        <v>6.6557695319842403E-2</v>
      </c>
      <c r="U13" s="17">
        <v>5.3565075065416697E-2</v>
      </c>
      <c r="V13" s="17">
        <v>8.3124698547550904E-2</v>
      </c>
      <c r="W13" s="17">
        <v>6.1459403647842498E-2</v>
      </c>
      <c r="X13" s="17">
        <v>3.2489857167914797E-2</v>
      </c>
      <c r="Y13" s="17">
        <v>4.4513672693612803E-2</v>
      </c>
      <c r="Z13" s="17"/>
      <c r="AA13" s="17">
        <v>9.0806996220541503E-2</v>
      </c>
      <c r="AB13" s="17">
        <v>5.06336129212182E-2</v>
      </c>
      <c r="AC13" s="17">
        <v>7.0310913993367904E-2</v>
      </c>
      <c r="AD13" s="17">
        <v>7.5864073681861502E-2</v>
      </c>
      <c r="AE13" s="17"/>
      <c r="AF13" s="17">
        <v>0.104977310733305</v>
      </c>
    </row>
    <row r="14" spans="2:32" ht="27.75" x14ac:dyDescent="0.2">
      <c r="B14" s="18" t="s">
        <v>511</v>
      </c>
      <c r="C14" s="17">
        <v>6.3364103962715704E-2</v>
      </c>
      <c r="D14" s="17">
        <v>7.9386553522153805E-2</v>
      </c>
      <c r="E14" s="17">
        <v>4.6363983152056101E-2</v>
      </c>
      <c r="F14" s="17"/>
      <c r="G14" s="17">
        <v>0.117490857496237</v>
      </c>
      <c r="H14" s="17">
        <v>0.101258570028516</v>
      </c>
      <c r="I14" s="17">
        <v>4.9804287361014499E-2</v>
      </c>
      <c r="J14" s="17">
        <v>3.86489153177966E-2</v>
      </c>
      <c r="K14" s="17">
        <v>2.3396518418954699E-2</v>
      </c>
      <c r="L14" s="17">
        <v>9.8300726368638104E-3</v>
      </c>
      <c r="M14" s="17"/>
      <c r="N14" s="17">
        <v>0.103363804409739</v>
      </c>
      <c r="O14" s="17">
        <v>2.4232648399635199E-2</v>
      </c>
      <c r="P14" s="17">
        <v>5.1644504112527502E-2</v>
      </c>
      <c r="Q14" s="17">
        <v>4.85954102803514E-2</v>
      </c>
      <c r="R14" s="17">
        <v>7.9983634766246994E-2</v>
      </c>
      <c r="S14" s="17">
        <v>5.4165511483748097E-2</v>
      </c>
      <c r="T14" s="17">
        <v>8.0464973248673105E-2</v>
      </c>
      <c r="U14" s="17">
        <v>1.03840074458515E-2</v>
      </c>
      <c r="V14" s="17">
        <v>6.2508378631716197E-2</v>
      </c>
      <c r="W14" s="17">
        <v>7.3444837352488204E-2</v>
      </c>
      <c r="X14" s="17">
        <v>0.108556728176362</v>
      </c>
      <c r="Y14" s="17">
        <v>1.33570125606293E-2</v>
      </c>
      <c r="Z14" s="17"/>
      <c r="AA14" s="17">
        <v>8.2495135255175003E-2</v>
      </c>
      <c r="AB14" s="17">
        <v>5.7547761675617197E-2</v>
      </c>
      <c r="AC14" s="17">
        <v>5.3628822348892498E-2</v>
      </c>
      <c r="AD14" s="17">
        <v>5.8264337408809298E-2</v>
      </c>
      <c r="AE14" s="17"/>
      <c r="AF14" s="17">
        <v>7.6639611653645301E-2</v>
      </c>
    </row>
    <row r="15" spans="2:32" ht="27.75" x14ac:dyDescent="0.2">
      <c r="B15" s="18" t="s">
        <v>513</v>
      </c>
      <c r="C15" s="17">
        <v>5.5672604295114898E-2</v>
      </c>
      <c r="D15" s="17">
        <v>7.2056234202289002E-2</v>
      </c>
      <c r="E15" s="17">
        <v>3.8234175242378599E-2</v>
      </c>
      <c r="F15" s="17"/>
      <c r="G15" s="17">
        <v>8.8438043369557101E-2</v>
      </c>
      <c r="H15" s="17">
        <v>0.105433019691979</v>
      </c>
      <c r="I15" s="17">
        <v>4.6934196243665599E-2</v>
      </c>
      <c r="J15" s="17">
        <v>1.8613925781847899E-2</v>
      </c>
      <c r="K15" s="17">
        <v>2.76989330095893E-2</v>
      </c>
      <c r="L15" s="17">
        <v>0</v>
      </c>
      <c r="M15" s="17"/>
      <c r="N15" s="17">
        <v>8.5368380260265803E-2</v>
      </c>
      <c r="O15" s="17">
        <v>5.32714076193989E-2</v>
      </c>
      <c r="P15" s="17">
        <v>4.1624486565511598E-2</v>
      </c>
      <c r="Q15" s="17">
        <v>3.2829627894115303E-2</v>
      </c>
      <c r="R15" s="17">
        <v>6.0857154935380797E-2</v>
      </c>
      <c r="S15" s="17">
        <v>3.4209809056393398E-2</v>
      </c>
      <c r="T15" s="17">
        <v>6.9706288497797406E-2</v>
      </c>
      <c r="U15" s="17">
        <v>4.2623895889730999E-2</v>
      </c>
      <c r="V15" s="17">
        <v>8.717624919118E-2</v>
      </c>
      <c r="W15" s="17">
        <v>5.9610077613750798E-2</v>
      </c>
      <c r="X15" s="17">
        <v>8.2910090879377008E-3</v>
      </c>
      <c r="Y15" s="17">
        <v>0</v>
      </c>
      <c r="Z15" s="17"/>
      <c r="AA15" s="17">
        <v>8.7490699630023303E-2</v>
      </c>
      <c r="AB15" s="17">
        <v>3.6917932697996897E-2</v>
      </c>
      <c r="AC15" s="17">
        <v>5.7025143030655999E-2</v>
      </c>
      <c r="AD15" s="17">
        <v>3.8556238513247201E-2</v>
      </c>
      <c r="AE15" s="17"/>
      <c r="AF15" s="17">
        <v>4.2778983610045E-2</v>
      </c>
    </row>
    <row r="16" spans="2:32" ht="27.75" x14ac:dyDescent="0.2">
      <c r="B16" s="18" t="s">
        <v>514</v>
      </c>
      <c r="C16" s="17">
        <v>4.97009051569786E-2</v>
      </c>
      <c r="D16" s="17">
        <v>6.3703946705125594E-2</v>
      </c>
      <c r="E16" s="17">
        <v>3.4809121835891903E-2</v>
      </c>
      <c r="F16" s="17"/>
      <c r="G16" s="17">
        <v>5.8924211092938598E-2</v>
      </c>
      <c r="H16" s="17">
        <v>9.71606672455161E-2</v>
      </c>
      <c r="I16" s="17">
        <v>5.1240272096390801E-2</v>
      </c>
      <c r="J16" s="17">
        <v>2.1187318556945101E-2</v>
      </c>
      <c r="K16" s="17">
        <v>1.1451637941279701E-2</v>
      </c>
      <c r="L16" s="17">
        <v>0</v>
      </c>
      <c r="M16" s="17"/>
      <c r="N16" s="17">
        <v>8.6101774342488197E-2</v>
      </c>
      <c r="O16" s="17">
        <v>2.5032365785780299E-2</v>
      </c>
      <c r="P16" s="17">
        <v>4.32759908871517E-2</v>
      </c>
      <c r="Q16" s="17">
        <v>3.2412719872143697E-2</v>
      </c>
      <c r="R16" s="17">
        <v>4.3363597605071899E-2</v>
      </c>
      <c r="S16" s="17">
        <v>4.4758871972691301E-2</v>
      </c>
      <c r="T16" s="17">
        <v>4.1150603160830503E-2</v>
      </c>
      <c r="U16" s="17">
        <v>0.109493054647944</v>
      </c>
      <c r="V16" s="17">
        <v>4.5717312343264302E-2</v>
      </c>
      <c r="W16" s="17">
        <v>5.2535025655640603E-2</v>
      </c>
      <c r="X16" s="17">
        <v>2.9259893673862902E-2</v>
      </c>
      <c r="Y16" s="17">
        <v>3.5161777026172999E-2</v>
      </c>
      <c r="Z16" s="17"/>
      <c r="AA16" s="17">
        <v>6.8739136630392703E-2</v>
      </c>
      <c r="AB16" s="17">
        <v>4.16060795405001E-2</v>
      </c>
      <c r="AC16" s="17">
        <v>4.2053941132290801E-2</v>
      </c>
      <c r="AD16" s="17">
        <v>4.5254653418847997E-2</v>
      </c>
      <c r="AE16" s="17"/>
      <c r="AF16" s="17">
        <v>8.2459110882848102E-2</v>
      </c>
    </row>
    <row r="17" spans="2:32" x14ac:dyDescent="0.2">
      <c r="B17" s="18" t="s">
        <v>60</v>
      </c>
      <c r="C17" s="19">
        <v>0.61328387305997301</v>
      </c>
      <c r="D17" s="19">
        <v>0.57363798102490504</v>
      </c>
      <c r="E17" s="19">
        <v>0.65562742031296495</v>
      </c>
      <c r="F17" s="19"/>
      <c r="G17" s="19">
        <v>0.41357812993077098</v>
      </c>
      <c r="H17" s="19">
        <v>0.50951793244792298</v>
      </c>
      <c r="I17" s="19">
        <v>0.64051207487051298</v>
      </c>
      <c r="J17" s="19">
        <v>0.72162185788354505</v>
      </c>
      <c r="K17" s="19">
        <v>0.71121796825198103</v>
      </c>
      <c r="L17" s="19">
        <v>0.78931476043226001</v>
      </c>
      <c r="M17" s="19"/>
      <c r="N17" s="19">
        <v>0.514683908851299</v>
      </c>
      <c r="O17" s="19">
        <v>0.66066488758617103</v>
      </c>
      <c r="P17" s="19">
        <v>0.66435573138174997</v>
      </c>
      <c r="Q17" s="19">
        <v>0.66669884866622997</v>
      </c>
      <c r="R17" s="19">
        <v>0.60577091035277797</v>
      </c>
      <c r="S17" s="19">
        <v>0.60721032468214797</v>
      </c>
      <c r="T17" s="19">
        <v>0.61852493059827396</v>
      </c>
      <c r="U17" s="19">
        <v>0.584909997573967</v>
      </c>
      <c r="V17" s="19">
        <v>0.58819845979083096</v>
      </c>
      <c r="W17" s="19">
        <v>0.57971855047873</v>
      </c>
      <c r="X17" s="19">
        <v>0.66829933369254202</v>
      </c>
      <c r="Y17" s="19">
        <v>0.80329335631862497</v>
      </c>
      <c r="Z17" s="19"/>
      <c r="AA17" s="19">
        <v>0.51934116910283601</v>
      </c>
      <c r="AB17" s="19">
        <v>0.64622714503904699</v>
      </c>
      <c r="AC17" s="19">
        <v>0.64596157742536298</v>
      </c>
      <c r="AD17" s="19">
        <v>0.65438644755806796</v>
      </c>
      <c r="AE17" s="19"/>
      <c r="AF17" s="19">
        <v>0.57341727328978898</v>
      </c>
    </row>
    <row r="18" spans="2:32" x14ac:dyDescent="0.2">
      <c r="B18" s="16" t="s">
        <v>70</v>
      </c>
    </row>
    <row r="19" spans="2:32" x14ac:dyDescent="0.2">
      <c r="B19" t="s">
        <v>63</v>
      </c>
    </row>
    <row r="20" spans="2:32" x14ac:dyDescent="0.2">
      <c r="B20" t="s">
        <v>64</v>
      </c>
    </row>
    <row r="22" spans="2:32" x14ac:dyDescent="0.2">
      <c r="B22"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B2:AF22"/>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525</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756</v>
      </c>
      <c r="D7" s="10">
        <v>353</v>
      </c>
      <c r="E7" s="10">
        <v>403</v>
      </c>
      <c r="F7" s="10"/>
      <c r="G7" s="10">
        <v>1</v>
      </c>
      <c r="H7" s="10">
        <v>131</v>
      </c>
      <c r="I7" s="10">
        <v>350</v>
      </c>
      <c r="J7" s="10">
        <v>228</v>
      </c>
      <c r="K7" s="10">
        <v>35</v>
      </c>
      <c r="L7" s="10">
        <v>11</v>
      </c>
      <c r="M7" s="10"/>
      <c r="N7" s="10">
        <v>99</v>
      </c>
      <c r="O7" s="10">
        <v>91</v>
      </c>
      <c r="P7" s="10">
        <v>72</v>
      </c>
      <c r="Q7" s="10">
        <v>58</v>
      </c>
      <c r="R7" s="10">
        <v>67</v>
      </c>
      <c r="S7" s="10">
        <v>83</v>
      </c>
      <c r="T7" s="10">
        <v>66</v>
      </c>
      <c r="U7" s="10">
        <v>21</v>
      </c>
      <c r="V7" s="10">
        <v>88</v>
      </c>
      <c r="W7" s="10">
        <v>57</v>
      </c>
      <c r="X7" s="10">
        <v>39</v>
      </c>
      <c r="Y7" s="10">
        <v>15</v>
      </c>
      <c r="Z7" s="10"/>
      <c r="AA7" s="10">
        <v>223</v>
      </c>
      <c r="AB7" s="10">
        <v>181</v>
      </c>
      <c r="AC7" s="10">
        <v>162</v>
      </c>
      <c r="AD7" s="10">
        <v>190</v>
      </c>
      <c r="AE7" s="10"/>
      <c r="AF7" s="10">
        <v>102</v>
      </c>
    </row>
    <row r="8" spans="2:32" ht="30" customHeight="1" x14ac:dyDescent="0.2">
      <c r="B8" s="11" t="s">
        <v>20</v>
      </c>
      <c r="C8" s="11">
        <v>762</v>
      </c>
      <c r="D8" s="11">
        <v>368</v>
      </c>
      <c r="E8" s="11">
        <v>394</v>
      </c>
      <c r="F8" s="11"/>
      <c r="G8" s="11">
        <v>1</v>
      </c>
      <c r="H8" s="11">
        <v>158</v>
      </c>
      <c r="I8" s="11">
        <v>342</v>
      </c>
      <c r="J8" s="11">
        <v>219</v>
      </c>
      <c r="K8" s="11">
        <v>33</v>
      </c>
      <c r="L8" s="11">
        <v>9</v>
      </c>
      <c r="M8" s="11"/>
      <c r="N8" s="11">
        <v>104</v>
      </c>
      <c r="O8" s="11">
        <v>88</v>
      </c>
      <c r="P8" s="11">
        <v>69</v>
      </c>
      <c r="Q8" s="11">
        <v>56</v>
      </c>
      <c r="R8" s="11">
        <v>64</v>
      </c>
      <c r="S8" s="11">
        <v>76</v>
      </c>
      <c r="T8" s="11">
        <v>64</v>
      </c>
      <c r="U8" s="11">
        <v>22</v>
      </c>
      <c r="V8" s="11">
        <v>87</v>
      </c>
      <c r="W8" s="11">
        <v>68</v>
      </c>
      <c r="X8" s="11">
        <v>44</v>
      </c>
      <c r="Y8" s="11">
        <v>21</v>
      </c>
      <c r="Z8" s="11"/>
      <c r="AA8" s="11">
        <v>199</v>
      </c>
      <c r="AB8" s="11">
        <v>159</v>
      </c>
      <c r="AC8" s="11">
        <v>201</v>
      </c>
      <c r="AD8" s="11">
        <v>204</v>
      </c>
      <c r="AE8" s="11"/>
      <c r="AF8" s="11">
        <v>103</v>
      </c>
    </row>
    <row r="9" spans="2:32" x14ac:dyDescent="0.2">
      <c r="B9" s="18" t="s">
        <v>517</v>
      </c>
      <c r="C9" s="17">
        <v>0.48670844815425901</v>
      </c>
      <c r="D9" s="17">
        <v>0.440782218490821</v>
      </c>
      <c r="E9" s="17">
        <v>0.52960442055228496</v>
      </c>
      <c r="F9" s="17"/>
      <c r="G9" s="17">
        <v>0</v>
      </c>
      <c r="H9" s="17">
        <v>0.46159899174056501</v>
      </c>
      <c r="I9" s="17">
        <v>0.48492308059661798</v>
      </c>
      <c r="J9" s="17">
        <v>0.48803636000021</v>
      </c>
      <c r="K9" s="17">
        <v>0.59317219144336897</v>
      </c>
      <c r="L9" s="17">
        <v>0.62868652701720396</v>
      </c>
      <c r="M9" s="17"/>
      <c r="N9" s="17">
        <v>0.50309104827055096</v>
      </c>
      <c r="O9" s="17">
        <v>0.385402400041024</v>
      </c>
      <c r="P9" s="17">
        <v>0.43515606289974601</v>
      </c>
      <c r="Q9" s="17">
        <v>0.53403261294999305</v>
      </c>
      <c r="R9" s="17">
        <v>0.539156196927711</v>
      </c>
      <c r="S9" s="17">
        <v>0.58214318118033004</v>
      </c>
      <c r="T9" s="17">
        <v>0.45321877317516401</v>
      </c>
      <c r="U9" s="17">
        <v>0.373548082057792</v>
      </c>
      <c r="V9" s="17">
        <v>0.445978123523882</v>
      </c>
      <c r="W9" s="17">
        <v>0.51047967777927294</v>
      </c>
      <c r="X9" s="17">
        <v>0.62885641447034202</v>
      </c>
      <c r="Y9" s="17">
        <v>0.38398693510021098</v>
      </c>
      <c r="Z9" s="17"/>
      <c r="AA9" s="17">
        <v>0.54054772042825505</v>
      </c>
      <c r="AB9" s="17">
        <v>0.469308126764309</v>
      </c>
      <c r="AC9" s="17">
        <v>0.47908166324136497</v>
      </c>
      <c r="AD9" s="17">
        <v>0.45508939758020001</v>
      </c>
      <c r="AE9" s="17"/>
      <c r="AF9" s="17">
        <v>0.55708494302649803</v>
      </c>
    </row>
    <row r="10" spans="2:32" x14ac:dyDescent="0.2">
      <c r="B10" s="18" t="s">
        <v>518</v>
      </c>
      <c r="C10" s="17">
        <v>0.29295689518264301</v>
      </c>
      <c r="D10" s="17">
        <v>0.327845152518559</v>
      </c>
      <c r="E10" s="17">
        <v>0.26037059897100201</v>
      </c>
      <c r="F10" s="17"/>
      <c r="G10" s="17">
        <v>0</v>
      </c>
      <c r="H10" s="17">
        <v>0.32519805531139401</v>
      </c>
      <c r="I10" s="17">
        <v>0.30824220037217998</v>
      </c>
      <c r="J10" s="17">
        <v>0.272363434884279</v>
      </c>
      <c r="K10" s="17">
        <v>0.181029557174716</v>
      </c>
      <c r="L10" s="17">
        <v>8.67520226937296E-2</v>
      </c>
      <c r="M10" s="17"/>
      <c r="N10" s="17">
        <v>0.29050070177042597</v>
      </c>
      <c r="O10" s="17">
        <v>0.28250821447124902</v>
      </c>
      <c r="P10" s="17">
        <v>0.379702077771091</v>
      </c>
      <c r="Q10" s="17">
        <v>0.26821082547821401</v>
      </c>
      <c r="R10" s="17">
        <v>0.33819322597514001</v>
      </c>
      <c r="S10" s="17">
        <v>0.257356407836206</v>
      </c>
      <c r="T10" s="17">
        <v>0.28263869214544202</v>
      </c>
      <c r="U10" s="17">
        <v>0.357218434908955</v>
      </c>
      <c r="V10" s="17">
        <v>0.24688649603389701</v>
      </c>
      <c r="W10" s="17">
        <v>0.36289710220582599</v>
      </c>
      <c r="X10" s="17">
        <v>0.28017419184109499</v>
      </c>
      <c r="Y10" s="17">
        <v>8.1554278873318495E-2</v>
      </c>
      <c r="Z10" s="17"/>
      <c r="AA10" s="17">
        <v>0.391069328167931</v>
      </c>
      <c r="AB10" s="17">
        <v>0.29739014061069802</v>
      </c>
      <c r="AC10" s="17">
        <v>0.27804280786723501</v>
      </c>
      <c r="AD10" s="17">
        <v>0.20821105888969799</v>
      </c>
      <c r="AE10" s="17"/>
      <c r="AF10" s="17">
        <v>0.29363365921067602</v>
      </c>
    </row>
    <row r="11" spans="2:32" x14ac:dyDescent="0.2">
      <c r="B11" s="18" t="s">
        <v>519</v>
      </c>
      <c r="C11" s="17">
        <v>0.26163221109031298</v>
      </c>
      <c r="D11" s="17">
        <v>0.313956691406446</v>
      </c>
      <c r="E11" s="17">
        <v>0.21276015083563199</v>
      </c>
      <c r="F11" s="17"/>
      <c r="G11" s="17">
        <v>0</v>
      </c>
      <c r="H11" s="17">
        <v>0.29108390284670099</v>
      </c>
      <c r="I11" s="17">
        <v>0.25043639893745601</v>
      </c>
      <c r="J11" s="17">
        <v>0.26805374386049902</v>
      </c>
      <c r="K11" s="17">
        <v>0.20569821201595401</v>
      </c>
      <c r="L11" s="17">
        <v>0.24528473006918899</v>
      </c>
      <c r="M11" s="17"/>
      <c r="N11" s="17">
        <v>0.38941186697031999</v>
      </c>
      <c r="O11" s="17">
        <v>0.224921978887937</v>
      </c>
      <c r="P11" s="17">
        <v>0.18363324455268501</v>
      </c>
      <c r="Q11" s="17">
        <v>0.29041059465865099</v>
      </c>
      <c r="R11" s="17">
        <v>0.231499938850214</v>
      </c>
      <c r="S11" s="17">
        <v>0.24510173980737099</v>
      </c>
      <c r="T11" s="17">
        <v>0.228368982257487</v>
      </c>
      <c r="U11" s="17">
        <v>0.32971495344886298</v>
      </c>
      <c r="V11" s="17">
        <v>0.31240440769142802</v>
      </c>
      <c r="W11" s="17">
        <v>0.21812463586914299</v>
      </c>
      <c r="X11" s="17">
        <v>0.180423650507267</v>
      </c>
      <c r="Y11" s="17">
        <v>0.24667120970045101</v>
      </c>
      <c r="Z11" s="17"/>
      <c r="AA11" s="17">
        <v>0.31926039449360399</v>
      </c>
      <c r="AB11" s="17">
        <v>0.28138533754460598</v>
      </c>
      <c r="AC11" s="17">
        <v>0.25394728318251802</v>
      </c>
      <c r="AD11" s="17">
        <v>0.19745113961708299</v>
      </c>
      <c r="AE11" s="17"/>
      <c r="AF11" s="17">
        <v>0.29492594683256801</v>
      </c>
    </row>
    <row r="12" spans="2:32" x14ac:dyDescent="0.2">
      <c r="B12" s="18" t="s">
        <v>520</v>
      </c>
      <c r="C12" s="17">
        <v>0.25730900733585599</v>
      </c>
      <c r="D12" s="17">
        <v>0.27407438438114701</v>
      </c>
      <c r="E12" s="17">
        <v>0.24164982616101099</v>
      </c>
      <c r="F12" s="17"/>
      <c r="G12" s="17">
        <v>0</v>
      </c>
      <c r="H12" s="17">
        <v>0.32508149301566103</v>
      </c>
      <c r="I12" s="17">
        <v>0.251592484835574</v>
      </c>
      <c r="J12" s="17">
        <v>0.22988138599239899</v>
      </c>
      <c r="K12" s="17">
        <v>0.17139158002743499</v>
      </c>
      <c r="L12" s="17">
        <v>0.294371170866216</v>
      </c>
      <c r="M12" s="17"/>
      <c r="N12" s="17">
        <v>0.31023518204850797</v>
      </c>
      <c r="O12" s="17">
        <v>0.24544967240358501</v>
      </c>
      <c r="P12" s="17">
        <v>0.285709686913172</v>
      </c>
      <c r="Q12" s="17">
        <v>0.22510552765592201</v>
      </c>
      <c r="R12" s="17">
        <v>0.212113854193027</v>
      </c>
      <c r="S12" s="17">
        <v>0.31445205297453899</v>
      </c>
      <c r="T12" s="17">
        <v>0.32177177376633398</v>
      </c>
      <c r="U12" s="17">
        <v>0.21669466433875001</v>
      </c>
      <c r="V12" s="17">
        <v>0.25058887262112201</v>
      </c>
      <c r="W12" s="17">
        <v>0.17386231734561</v>
      </c>
      <c r="X12" s="17">
        <v>0.21212983398987201</v>
      </c>
      <c r="Y12" s="17">
        <v>0.20699050754162199</v>
      </c>
      <c r="Z12" s="17"/>
      <c r="AA12" s="17">
        <v>0.36441901994384002</v>
      </c>
      <c r="AB12" s="17">
        <v>0.25573784567553898</v>
      </c>
      <c r="AC12" s="17">
        <v>0.186075313048855</v>
      </c>
      <c r="AD12" s="17">
        <v>0.22388539524624099</v>
      </c>
      <c r="AE12" s="17"/>
      <c r="AF12" s="17">
        <v>0.245404342887039</v>
      </c>
    </row>
    <row r="13" spans="2:32" x14ac:dyDescent="0.2">
      <c r="B13" s="18" t="s">
        <v>521</v>
      </c>
      <c r="C13" s="17">
        <v>0.25339433099780401</v>
      </c>
      <c r="D13" s="17">
        <v>0.26659795985684398</v>
      </c>
      <c r="E13" s="17">
        <v>0.24106189040248799</v>
      </c>
      <c r="F13" s="17"/>
      <c r="G13" s="17">
        <v>1</v>
      </c>
      <c r="H13" s="17">
        <v>0.321504313312031</v>
      </c>
      <c r="I13" s="17">
        <v>0.23254537969893599</v>
      </c>
      <c r="J13" s="17">
        <v>0.247692515450607</v>
      </c>
      <c r="K13" s="17">
        <v>0.15816583552622099</v>
      </c>
      <c r="L13" s="17">
        <v>0.25492664995133801</v>
      </c>
      <c r="M13" s="17"/>
      <c r="N13" s="17">
        <v>0.31487063767818702</v>
      </c>
      <c r="O13" s="17">
        <v>0.20046503849628999</v>
      </c>
      <c r="P13" s="17">
        <v>0.23281143210306901</v>
      </c>
      <c r="Q13" s="17">
        <v>0.26981791907021302</v>
      </c>
      <c r="R13" s="17">
        <v>0.28083530533496798</v>
      </c>
      <c r="S13" s="17">
        <v>0.245444868277229</v>
      </c>
      <c r="T13" s="17">
        <v>0.197797748114521</v>
      </c>
      <c r="U13" s="17">
        <v>0.20900832744565101</v>
      </c>
      <c r="V13" s="17">
        <v>0.345960811374039</v>
      </c>
      <c r="W13" s="17">
        <v>0.20281904454246799</v>
      </c>
      <c r="X13" s="17">
        <v>0.19035855256409101</v>
      </c>
      <c r="Y13" s="17">
        <v>0.26780778357306101</v>
      </c>
      <c r="Z13" s="17"/>
      <c r="AA13" s="17">
        <v>0.31178426599767201</v>
      </c>
      <c r="AB13" s="17">
        <v>0.28470609786415402</v>
      </c>
      <c r="AC13" s="17">
        <v>0.257760271775343</v>
      </c>
      <c r="AD13" s="17">
        <v>0.167608015235854</v>
      </c>
      <c r="AE13" s="17"/>
      <c r="AF13" s="17">
        <v>0.32890229394646803</v>
      </c>
    </row>
    <row r="14" spans="2:32" x14ac:dyDescent="0.2">
      <c r="B14" s="18" t="s">
        <v>522</v>
      </c>
      <c r="C14" s="17">
        <v>0.20553614400226899</v>
      </c>
      <c r="D14" s="17">
        <v>0.23294988101730099</v>
      </c>
      <c r="E14" s="17">
        <v>0.17993119199681901</v>
      </c>
      <c r="F14" s="17"/>
      <c r="G14" s="17">
        <v>0</v>
      </c>
      <c r="H14" s="17">
        <v>0.23054631561217601</v>
      </c>
      <c r="I14" s="17">
        <v>0.201761929713028</v>
      </c>
      <c r="J14" s="17">
        <v>0.20684009638147</v>
      </c>
      <c r="K14" s="17">
        <v>0.14541581848844001</v>
      </c>
      <c r="L14" s="17">
        <v>0.118925055747683</v>
      </c>
      <c r="M14" s="17"/>
      <c r="N14" s="17">
        <v>0.281125492908883</v>
      </c>
      <c r="O14" s="17">
        <v>0.25476794392709001</v>
      </c>
      <c r="P14" s="17">
        <v>0.203391024864161</v>
      </c>
      <c r="Q14" s="17">
        <v>0.20542841605502199</v>
      </c>
      <c r="R14" s="17">
        <v>0.20381820680286999</v>
      </c>
      <c r="S14" s="17">
        <v>0.15215631990467399</v>
      </c>
      <c r="T14" s="17">
        <v>0.14927593755568799</v>
      </c>
      <c r="U14" s="17">
        <v>0.147311432189073</v>
      </c>
      <c r="V14" s="17">
        <v>0.220384676145611</v>
      </c>
      <c r="W14" s="17">
        <v>0.21278842526230099</v>
      </c>
      <c r="X14" s="17">
        <v>0.135398573744581</v>
      </c>
      <c r="Y14" s="17">
        <v>0.12543622866830301</v>
      </c>
      <c r="Z14" s="17"/>
      <c r="AA14" s="17">
        <v>0.29939703069414397</v>
      </c>
      <c r="AB14" s="17">
        <v>0.193925994063158</v>
      </c>
      <c r="AC14" s="17">
        <v>0.20451303214014299</v>
      </c>
      <c r="AD14" s="17">
        <v>0.12375747972090199</v>
      </c>
      <c r="AE14" s="17"/>
      <c r="AF14" s="17">
        <v>0.202179812379156</v>
      </c>
    </row>
    <row r="15" spans="2:32" ht="27.75" x14ac:dyDescent="0.2">
      <c r="B15" s="18" t="s">
        <v>523</v>
      </c>
      <c r="C15" s="17">
        <v>0.19655727902798401</v>
      </c>
      <c r="D15" s="17">
        <v>0.182738415318627</v>
      </c>
      <c r="E15" s="17">
        <v>0.209464360680293</v>
      </c>
      <c r="F15" s="17"/>
      <c r="G15" s="17">
        <v>0</v>
      </c>
      <c r="H15" s="17">
        <v>0.216423594604428</v>
      </c>
      <c r="I15" s="17">
        <v>0.20870560135508301</v>
      </c>
      <c r="J15" s="17">
        <v>0.171382263748553</v>
      </c>
      <c r="K15" s="17">
        <v>0.132368549908288</v>
      </c>
      <c r="L15" s="17">
        <v>0.25492664995133801</v>
      </c>
      <c r="M15" s="17"/>
      <c r="N15" s="17">
        <v>0.24714136302901399</v>
      </c>
      <c r="O15" s="17">
        <v>0.201513753653011</v>
      </c>
      <c r="P15" s="17">
        <v>0.202451459474079</v>
      </c>
      <c r="Q15" s="17">
        <v>0.13254231647513201</v>
      </c>
      <c r="R15" s="17">
        <v>0.23776409293735501</v>
      </c>
      <c r="S15" s="17">
        <v>9.1307934800556906E-2</v>
      </c>
      <c r="T15" s="17">
        <v>0.19266577356195699</v>
      </c>
      <c r="U15" s="17">
        <v>0.277373408525385</v>
      </c>
      <c r="V15" s="17">
        <v>0.22719903654236301</v>
      </c>
      <c r="W15" s="17">
        <v>0.21850129821755501</v>
      </c>
      <c r="X15" s="17">
        <v>0.19696591405050001</v>
      </c>
      <c r="Y15" s="17">
        <v>6.4459483363095205E-2</v>
      </c>
      <c r="Z15" s="17"/>
      <c r="AA15" s="17">
        <v>0.27448811278655499</v>
      </c>
      <c r="AB15" s="17">
        <v>0.17090314426874301</v>
      </c>
      <c r="AC15" s="17">
        <v>0.21910575346213201</v>
      </c>
      <c r="AD15" s="17">
        <v>0.118083127530468</v>
      </c>
      <c r="AE15" s="17"/>
      <c r="AF15" s="17">
        <v>0.209288725601566</v>
      </c>
    </row>
    <row r="16" spans="2:32" ht="27.75" x14ac:dyDescent="0.2">
      <c r="B16" s="18" t="s">
        <v>524</v>
      </c>
      <c r="C16" s="17">
        <v>0.193005329257769</v>
      </c>
      <c r="D16" s="17">
        <v>0.228563656918541</v>
      </c>
      <c r="E16" s="17">
        <v>0.15979317461249501</v>
      </c>
      <c r="F16" s="17"/>
      <c r="G16" s="17">
        <v>0</v>
      </c>
      <c r="H16" s="17">
        <v>0.24961770922337101</v>
      </c>
      <c r="I16" s="17">
        <v>0.18435142705291399</v>
      </c>
      <c r="J16" s="17">
        <v>0.168552041604452</v>
      </c>
      <c r="K16" s="17">
        <v>0.152141216514596</v>
      </c>
      <c r="L16" s="17">
        <v>0.294371170866216</v>
      </c>
      <c r="M16" s="17"/>
      <c r="N16" s="17">
        <v>0.209327408709055</v>
      </c>
      <c r="O16" s="17">
        <v>0.19310359843239699</v>
      </c>
      <c r="P16" s="17">
        <v>0.176422785792997</v>
      </c>
      <c r="Q16" s="17">
        <v>0.24447057117649801</v>
      </c>
      <c r="R16" s="17">
        <v>0.21632534145811599</v>
      </c>
      <c r="S16" s="17">
        <v>0.14311777890288699</v>
      </c>
      <c r="T16" s="17">
        <v>0.20046942728103401</v>
      </c>
      <c r="U16" s="17">
        <v>0.20185799050321099</v>
      </c>
      <c r="V16" s="17">
        <v>0.183356244399623</v>
      </c>
      <c r="W16" s="17">
        <v>0.20030908155565499</v>
      </c>
      <c r="X16" s="17">
        <v>0.19459190304495799</v>
      </c>
      <c r="Y16" s="17">
        <v>0.122670073399663</v>
      </c>
      <c r="Z16" s="17"/>
      <c r="AA16" s="17">
        <v>0.23964049623464401</v>
      </c>
      <c r="AB16" s="17">
        <v>0.19793728435425401</v>
      </c>
      <c r="AC16" s="17">
        <v>0.19151251611386899</v>
      </c>
      <c r="AD16" s="17">
        <v>0.14501546630923001</v>
      </c>
      <c r="AE16" s="17"/>
      <c r="AF16" s="17">
        <v>0.28701263596468701</v>
      </c>
    </row>
    <row r="17" spans="2:32" x14ac:dyDescent="0.2">
      <c r="B17" s="18" t="s">
        <v>60</v>
      </c>
      <c r="C17" s="19">
        <v>0.21374911274542599</v>
      </c>
      <c r="D17" s="19">
        <v>0.21683436432425701</v>
      </c>
      <c r="E17" s="19">
        <v>0.21086742906408901</v>
      </c>
      <c r="F17" s="19"/>
      <c r="G17" s="19">
        <v>0</v>
      </c>
      <c r="H17" s="19">
        <v>0.198197834433854</v>
      </c>
      <c r="I17" s="19">
        <v>0.21802597791394299</v>
      </c>
      <c r="J17" s="19">
        <v>0.21331038581157399</v>
      </c>
      <c r="K17" s="19">
        <v>0.26463161322489298</v>
      </c>
      <c r="L17" s="19">
        <v>0.17290788240230801</v>
      </c>
      <c r="M17" s="19"/>
      <c r="N17" s="19">
        <v>8.0931853002792098E-2</v>
      </c>
      <c r="O17" s="19">
        <v>0.22349881381955</v>
      </c>
      <c r="P17" s="19">
        <v>0.22773107812170801</v>
      </c>
      <c r="Q17" s="19">
        <v>0.26920374094210697</v>
      </c>
      <c r="R17" s="19">
        <v>0.238728770642641</v>
      </c>
      <c r="S17" s="19">
        <v>0.20938168364774001</v>
      </c>
      <c r="T17" s="19">
        <v>0.22264742969117801</v>
      </c>
      <c r="U17" s="19">
        <v>0.14334066132319601</v>
      </c>
      <c r="V17" s="19">
        <v>0.23128279876438801</v>
      </c>
      <c r="W17" s="19">
        <v>0.27907908258113601</v>
      </c>
      <c r="X17" s="19">
        <v>0.170358376578788</v>
      </c>
      <c r="Y17" s="19">
        <v>0.42627682214216001</v>
      </c>
      <c r="Z17" s="19"/>
      <c r="AA17" s="19">
        <v>0.130949391844594</v>
      </c>
      <c r="AB17" s="19">
        <v>0.20655780266370299</v>
      </c>
      <c r="AC17" s="19">
        <v>0.23920805741364301</v>
      </c>
      <c r="AD17" s="19">
        <v>0.27527900133973499</v>
      </c>
      <c r="AE17" s="19"/>
      <c r="AF17" s="19">
        <v>0.162718014936195</v>
      </c>
    </row>
    <row r="18" spans="2:32" x14ac:dyDescent="0.2">
      <c r="B18" s="16" t="s">
        <v>526</v>
      </c>
    </row>
    <row r="19" spans="2:32" x14ac:dyDescent="0.2">
      <c r="B19" t="s">
        <v>63</v>
      </c>
    </row>
    <row r="20" spans="2:32" x14ac:dyDescent="0.2">
      <c r="B20" t="s">
        <v>64</v>
      </c>
    </row>
    <row r="22" spans="2:32" x14ac:dyDescent="0.2">
      <c r="B22"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528</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756</v>
      </c>
      <c r="D7" s="10">
        <v>353</v>
      </c>
      <c r="E7" s="10">
        <v>403</v>
      </c>
      <c r="F7" s="10"/>
      <c r="G7" s="10">
        <v>1</v>
      </c>
      <c r="H7" s="10">
        <v>131</v>
      </c>
      <c r="I7" s="10">
        <v>350</v>
      </c>
      <c r="J7" s="10">
        <v>228</v>
      </c>
      <c r="K7" s="10">
        <v>35</v>
      </c>
      <c r="L7" s="10">
        <v>11</v>
      </c>
      <c r="M7" s="10"/>
      <c r="N7" s="10">
        <v>99</v>
      </c>
      <c r="O7" s="10">
        <v>91</v>
      </c>
      <c r="P7" s="10">
        <v>72</v>
      </c>
      <c r="Q7" s="10">
        <v>58</v>
      </c>
      <c r="R7" s="10">
        <v>67</v>
      </c>
      <c r="S7" s="10">
        <v>83</v>
      </c>
      <c r="T7" s="10">
        <v>66</v>
      </c>
      <c r="U7" s="10">
        <v>21</v>
      </c>
      <c r="V7" s="10">
        <v>88</v>
      </c>
      <c r="W7" s="10">
        <v>57</v>
      </c>
      <c r="X7" s="10">
        <v>39</v>
      </c>
      <c r="Y7" s="10">
        <v>15</v>
      </c>
      <c r="Z7" s="10"/>
      <c r="AA7" s="10">
        <v>223</v>
      </c>
      <c r="AB7" s="10">
        <v>181</v>
      </c>
      <c r="AC7" s="10">
        <v>162</v>
      </c>
      <c r="AD7" s="10">
        <v>190</v>
      </c>
      <c r="AE7" s="10"/>
      <c r="AF7" s="10">
        <v>102</v>
      </c>
    </row>
    <row r="8" spans="2:32" ht="30" customHeight="1" x14ac:dyDescent="0.2">
      <c r="B8" s="11" t="s">
        <v>20</v>
      </c>
      <c r="C8" s="11">
        <v>762</v>
      </c>
      <c r="D8" s="11">
        <v>368</v>
      </c>
      <c r="E8" s="11">
        <v>394</v>
      </c>
      <c r="F8" s="11"/>
      <c r="G8" s="11">
        <v>1</v>
      </c>
      <c r="H8" s="11">
        <v>158</v>
      </c>
      <c r="I8" s="11">
        <v>342</v>
      </c>
      <c r="J8" s="11">
        <v>219</v>
      </c>
      <c r="K8" s="11">
        <v>33</v>
      </c>
      <c r="L8" s="11">
        <v>9</v>
      </c>
      <c r="M8" s="11"/>
      <c r="N8" s="11">
        <v>104</v>
      </c>
      <c r="O8" s="11">
        <v>88</v>
      </c>
      <c r="P8" s="11">
        <v>69</v>
      </c>
      <c r="Q8" s="11">
        <v>56</v>
      </c>
      <c r="R8" s="11">
        <v>64</v>
      </c>
      <c r="S8" s="11">
        <v>76</v>
      </c>
      <c r="T8" s="11">
        <v>64</v>
      </c>
      <c r="U8" s="11">
        <v>22</v>
      </c>
      <c r="V8" s="11">
        <v>87</v>
      </c>
      <c r="W8" s="11">
        <v>68</v>
      </c>
      <c r="X8" s="11">
        <v>44</v>
      </c>
      <c r="Y8" s="11">
        <v>21</v>
      </c>
      <c r="Z8" s="11"/>
      <c r="AA8" s="11">
        <v>199</v>
      </c>
      <c r="AB8" s="11">
        <v>159</v>
      </c>
      <c r="AC8" s="11">
        <v>201</v>
      </c>
      <c r="AD8" s="11">
        <v>204</v>
      </c>
      <c r="AE8" s="11"/>
      <c r="AF8" s="11">
        <v>103</v>
      </c>
    </row>
    <row r="9" spans="2:32" x14ac:dyDescent="0.2">
      <c r="B9" s="18" t="s">
        <v>527</v>
      </c>
      <c r="C9" s="17">
        <v>0.40740344832455</v>
      </c>
      <c r="D9" s="17">
        <v>0.42045308349529598</v>
      </c>
      <c r="E9" s="17">
        <v>0.39521484076432101</v>
      </c>
      <c r="F9" s="17"/>
      <c r="G9" s="17">
        <v>1</v>
      </c>
      <c r="H9" s="17">
        <v>0.46187130665651499</v>
      </c>
      <c r="I9" s="17">
        <v>0.39637587180228001</v>
      </c>
      <c r="J9" s="17">
        <v>0.39497070306975401</v>
      </c>
      <c r="K9" s="17">
        <v>0.39183864974628702</v>
      </c>
      <c r="L9" s="17">
        <v>0.165905327966029</v>
      </c>
      <c r="M9" s="17"/>
      <c r="N9" s="17">
        <v>0.35322556100140001</v>
      </c>
      <c r="O9" s="17">
        <v>0.44459655848409402</v>
      </c>
      <c r="P9" s="17">
        <v>0.31901189613904801</v>
      </c>
      <c r="Q9" s="17">
        <v>0.38793556328367801</v>
      </c>
      <c r="R9" s="17">
        <v>0.46141259759183401</v>
      </c>
      <c r="S9" s="17">
        <v>0.478479892083367</v>
      </c>
      <c r="T9" s="17">
        <v>0.45790382901572602</v>
      </c>
      <c r="U9" s="17">
        <v>0.48034977272804102</v>
      </c>
      <c r="V9" s="17">
        <v>0.39732354546273801</v>
      </c>
      <c r="W9" s="17">
        <v>0.42235620943257002</v>
      </c>
      <c r="X9" s="17">
        <v>0.34175589147318303</v>
      </c>
      <c r="Y9" s="17">
        <v>0.34322656589640699</v>
      </c>
      <c r="Z9" s="17"/>
      <c r="AA9" s="17">
        <v>0.44113428912348901</v>
      </c>
      <c r="AB9" s="17">
        <v>0.38069834559563698</v>
      </c>
      <c r="AC9" s="17">
        <v>0.38110833751731499</v>
      </c>
      <c r="AD9" s="17">
        <v>0.42107738426948199</v>
      </c>
      <c r="AE9" s="17"/>
      <c r="AF9" s="17">
        <v>0.33535897831878803</v>
      </c>
    </row>
    <row r="10" spans="2:32" x14ac:dyDescent="0.2">
      <c r="B10" s="18" t="s">
        <v>43</v>
      </c>
      <c r="C10" s="17">
        <v>0.35008552063695603</v>
      </c>
      <c r="D10" s="17">
        <v>0.33004524160667698</v>
      </c>
      <c r="E10" s="17">
        <v>0.36880352258119098</v>
      </c>
      <c r="F10" s="17"/>
      <c r="G10" s="17">
        <v>0</v>
      </c>
      <c r="H10" s="17">
        <v>0.39764647557711602</v>
      </c>
      <c r="I10" s="17">
        <v>0.36268908615630702</v>
      </c>
      <c r="J10" s="17">
        <v>0.32214509186701301</v>
      </c>
      <c r="K10" s="17">
        <v>0.18007238292452299</v>
      </c>
      <c r="L10" s="17">
        <v>0.37385170569902099</v>
      </c>
      <c r="M10" s="17"/>
      <c r="N10" s="17">
        <v>0.43343019414612899</v>
      </c>
      <c r="O10" s="17">
        <v>0.33614626862153701</v>
      </c>
      <c r="P10" s="17">
        <v>0.34587118399075101</v>
      </c>
      <c r="Q10" s="17">
        <v>0.38249307670085803</v>
      </c>
      <c r="R10" s="17">
        <v>0.37133498703802698</v>
      </c>
      <c r="S10" s="17">
        <v>0.280963323548093</v>
      </c>
      <c r="T10" s="17">
        <v>0.248197811671727</v>
      </c>
      <c r="U10" s="17">
        <v>0.40737059167365502</v>
      </c>
      <c r="V10" s="17">
        <v>0.32290255401141899</v>
      </c>
      <c r="W10" s="17">
        <v>0.368344914590372</v>
      </c>
      <c r="X10" s="17">
        <v>0.36329697674863198</v>
      </c>
      <c r="Y10" s="17">
        <v>0.38581237235688998</v>
      </c>
      <c r="Z10" s="17"/>
      <c r="AA10" s="17">
        <v>0.37923801603798801</v>
      </c>
      <c r="AB10" s="17">
        <v>0.365400946029794</v>
      </c>
      <c r="AC10" s="17">
        <v>0.33490956800868799</v>
      </c>
      <c r="AD10" s="17">
        <v>0.32459025397480401</v>
      </c>
      <c r="AE10" s="17"/>
      <c r="AF10" s="17">
        <v>0.38007492302177598</v>
      </c>
    </row>
    <row r="11" spans="2:32" x14ac:dyDescent="0.2">
      <c r="B11" s="18" t="s">
        <v>92</v>
      </c>
      <c r="C11" s="19">
        <v>0.242511031038493</v>
      </c>
      <c r="D11" s="19">
        <v>0.24950167489802699</v>
      </c>
      <c r="E11" s="19">
        <v>0.23598163665448799</v>
      </c>
      <c r="F11" s="19"/>
      <c r="G11" s="19">
        <v>0</v>
      </c>
      <c r="H11" s="19">
        <v>0.14048221776636899</v>
      </c>
      <c r="I11" s="19">
        <v>0.240935042041413</v>
      </c>
      <c r="J11" s="19">
        <v>0.28288420506323197</v>
      </c>
      <c r="K11" s="19">
        <v>0.42808896732919</v>
      </c>
      <c r="L11" s="19">
        <v>0.46024296633494999</v>
      </c>
      <c r="M11" s="19"/>
      <c r="N11" s="19">
        <v>0.213344244852472</v>
      </c>
      <c r="O11" s="19">
        <v>0.219257172894369</v>
      </c>
      <c r="P11" s="19">
        <v>0.33511691987020098</v>
      </c>
      <c r="Q11" s="19">
        <v>0.22957136001546499</v>
      </c>
      <c r="R11" s="19">
        <v>0.16725241537013799</v>
      </c>
      <c r="S11" s="19">
        <v>0.240556784368541</v>
      </c>
      <c r="T11" s="19">
        <v>0.29389835931254699</v>
      </c>
      <c r="U11" s="19">
        <v>0.11227963559830401</v>
      </c>
      <c r="V11" s="19">
        <v>0.279773900525844</v>
      </c>
      <c r="W11" s="19">
        <v>0.20929887597705801</v>
      </c>
      <c r="X11" s="19">
        <v>0.29494713177818599</v>
      </c>
      <c r="Y11" s="19">
        <v>0.27096106174670298</v>
      </c>
      <c r="Z11" s="19"/>
      <c r="AA11" s="19">
        <v>0.179627694838524</v>
      </c>
      <c r="AB11" s="19">
        <v>0.25390070837456902</v>
      </c>
      <c r="AC11" s="19">
        <v>0.28398209447399703</v>
      </c>
      <c r="AD11" s="19">
        <v>0.254332361755714</v>
      </c>
      <c r="AE11" s="19"/>
      <c r="AF11" s="19">
        <v>0.284566098659436</v>
      </c>
    </row>
    <row r="12" spans="2:32" x14ac:dyDescent="0.2">
      <c r="B12" s="16" t="s">
        <v>526</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B2:G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7" width="20.71484375" customWidth="1"/>
  </cols>
  <sheetData>
    <row r="2" spans="2:7" ht="39.950000000000003" customHeight="1" x14ac:dyDescent="0.2">
      <c r="D2" s="30" t="s">
        <v>534</v>
      </c>
      <c r="E2" s="26"/>
      <c r="F2" s="26"/>
      <c r="G2" s="26"/>
    </row>
    <row r="6" spans="2:7" ht="50.1" customHeight="1" x14ac:dyDescent="0.2">
      <c r="B6" s="20" t="s">
        <v>15</v>
      </c>
      <c r="C6" s="20" t="s">
        <v>390</v>
      </c>
      <c r="D6" s="20" t="s">
        <v>529</v>
      </c>
      <c r="E6" s="20" t="s">
        <v>530</v>
      </c>
      <c r="F6" s="20" t="s">
        <v>531</v>
      </c>
    </row>
    <row r="7" spans="2:7" x14ac:dyDescent="0.2">
      <c r="B7" s="18" t="s">
        <v>532</v>
      </c>
      <c r="C7" s="17">
        <v>0.77821877838107401</v>
      </c>
      <c r="D7" s="17">
        <v>0.81376249294654202</v>
      </c>
      <c r="E7" s="17">
        <v>0.37310860656260503</v>
      </c>
      <c r="F7" s="17">
        <v>0.79212691412962399</v>
      </c>
    </row>
    <row r="8" spans="2:7" x14ac:dyDescent="0.2">
      <c r="B8" s="18" t="s">
        <v>533</v>
      </c>
      <c r="C8" s="17">
        <v>0.12407440118692301</v>
      </c>
      <c r="D8" s="17">
        <v>9.81252291370803E-2</v>
      </c>
      <c r="E8" s="17">
        <v>0.51049600380639903</v>
      </c>
      <c r="F8" s="17">
        <v>0.114851660670953</v>
      </c>
    </row>
    <row r="9" spans="2:7" x14ac:dyDescent="0.2">
      <c r="B9" s="18" t="s">
        <v>92</v>
      </c>
      <c r="C9" s="17">
        <v>9.7706820432003599E-2</v>
      </c>
      <c r="D9" s="17">
        <v>8.8112277916377296E-2</v>
      </c>
      <c r="E9" s="17">
        <v>0.11639538963099599</v>
      </c>
      <c r="F9" s="17">
        <v>9.3021425199423594E-2</v>
      </c>
    </row>
    <row r="10" spans="2:7" x14ac:dyDescent="0.2">
      <c r="B10" s="16" t="s">
        <v>535</v>
      </c>
      <c r="C10" s="16"/>
      <c r="D10" s="16"/>
      <c r="E10" s="16"/>
      <c r="F10" s="16"/>
    </row>
    <row r="11" spans="2:7" x14ac:dyDescent="0.2">
      <c r="B11" t="s">
        <v>63</v>
      </c>
    </row>
    <row r="12" spans="2:7" x14ac:dyDescent="0.2">
      <c r="B12" t="s">
        <v>64</v>
      </c>
    </row>
    <row r="16" spans="2:7" x14ac:dyDescent="0.2">
      <c r="B16" s="8" t="str">
        <f>HYPERLINK("#'Contents'!A1", "Return to Contents")</f>
        <v>Return to Contents</v>
      </c>
    </row>
  </sheetData>
  <mergeCells count="1">
    <mergeCell ref="D2:G2"/>
  </mergeCells>
  <pageMargins left="0.7" right="0.7" top="0.75" bottom="0.75" header="0.3" footer="0.3"/>
  <pageSetup paperSize="9" orientation="portrait" horizontalDpi="300" verticalDpi="300"/>
  <drawing r:id="rId1"/>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538</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v>
      </c>
      <c r="D7" s="10">
        <v>114</v>
      </c>
      <c r="E7" s="10">
        <v>150</v>
      </c>
      <c r="F7" s="10"/>
      <c r="G7" s="10" t="s">
        <v>536</v>
      </c>
      <c r="H7" s="10">
        <v>51</v>
      </c>
      <c r="I7" s="10">
        <v>129</v>
      </c>
      <c r="J7" s="10">
        <v>74</v>
      </c>
      <c r="K7" s="10">
        <v>6</v>
      </c>
      <c r="L7" s="10">
        <v>4</v>
      </c>
      <c r="M7" s="10"/>
      <c r="N7" s="10">
        <v>44</v>
      </c>
      <c r="O7" s="10">
        <v>32</v>
      </c>
      <c r="P7" s="10">
        <v>24</v>
      </c>
      <c r="Q7" s="10">
        <v>23</v>
      </c>
      <c r="R7" s="10">
        <v>24</v>
      </c>
      <c r="S7" s="10">
        <v>24</v>
      </c>
      <c r="T7" s="10">
        <v>17</v>
      </c>
      <c r="U7" s="10">
        <v>7</v>
      </c>
      <c r="V7" s="10">
        <v>28</v>
      </c>
      <c r="W7" s="10">
        <v>21</v>
      </c>
      <c r="X7" s="10">
        <v>14</v>
      </c>
      <c r="Y7" s="10">
        <v>6</v>
      </c>
      <c r="Z7" s="10"/>
      <c r="AA7" s="10">
        <v>84</v>
      </c>
      <c r="AB7" s="10">
        <v>65</v>
      </c>
      <c r="AC7" s="10">
        <v>54</v>
      </c>
      <c r="AD7" s="10">
        <v>61</v>
      </c>
      <c r="AE7" s="10"/>
      <c r="AF7" s="10">
        <v>39</v>
      </c>
    </row>
    <row r="8" spans="2:32" ht="30" customHeight="1" x14ac:dyDescent="0.2">
      <c r="B8" s="11" t="s">
        <v>20</v>
      </c>
      <c r="C8" s="11">
        <v>267</v>
      </c>
      <c r="D8" s="11">
        <v>121</v>
      </c>
      <c r="E8" s="11">
        <v>145</v>
      </c>
      <c r="F8" s="11"/>
      <c r="G8" s="11" t="s">
        <v>536</v>
      </c>
      <c r="H8" s="11">
        <v>63</v>
      </c>
      <c r="I8" s="11">
        <v>124</v>
      </c>
      <c r="J8" s="11">
        <v>71</v>
      </c>
      <c r="K8" s="11">
        <v>6</v>
      </c>
      <c r="L8" s="11">
        <v>3</v>
      </c>
      <c r="M8" s="11"/>
      <c r="N8" s="11">
        <v>45</v>
      </c>
      <c r="O8" s="11">
        <v>30</v>
      </c>
      <c r="P8" s="11">
        <v>24</v>
      </c>
      <c r="Q8" s="11">
        <v>21</v>
      </c>
      <c r="R8" s="11">
        <v>24</v>
      </c>
      <c r="S8" s="11">
        <v>21</v>
      </c>
      <c r="T8" s="11">
        <v>16</v>
      </c>
      <c r="U8" s="11">
        <v>9</v>
      </c>
      <c r="V8" s="11">
        <v>28</v>
      </c>
      <c r="W8" s="11">
        <v>25</v>
      </c>
      <c r="X8" s="11">
        <v>16</v>
      </c>
      <c r="Y8" s="11">
        <v>8</v>
      </c>
      <c r="Z8" s="11"/>
      <c r="AA8" s="11">
        <v>76</v>
      </c>
      <c r="AB8" s="11">
        <v>58</v>
      </c>
      <c r="AC8" s="11">
        <v>67</v>
      </c>
      <c r="AD8" s="11">
        <v>66</v>
      </c>
      <c r="AE8" s="11"/>
      <c r="AF8" s="11">
        <v>39</v>
      </c>
    </row>
    <row r="9" spans="2:32" x14ac:dyDescent="0.2">
      <c r="B9" s="18" t="s">
        <v>532</v>
      </c>
      <c r="C9" s="17">
        <v>0.77821877838107401</v>
      </c>
      <c r="D9" s="17">
        <v>0.75669820085860395</v>
      </c>
      <c r="E9" s="17">
        <v>0.79620699301745101</v>
      </c>
      <c r="F9" s="17"/>
      <c r="G9" s="17" t="s">
        <v>537</v>
      </c>
      <c r="H9" s="17">
        <v>0.73080422694475</v>
      </c>
      <c r="I9" s="17">
        <v>0.74144685250037301</v>
      </c>
      <c r="J9" s="17">
        <v>0.85583095869670001</v>
      </c>
      <c r="K9" s="17">
        <v>1</v>
      </c>
      <c r="L9" s="17">
        <v>1</v>
      </c>
      <c r="M9" s="17"/>
      <c r="N9" s="17">
        <v>0.73435816278020105</v>
      </c>
      <c r="O9" s="17">
        <v>0.80267132390709095</v>
      </c>
      <c r="P9" s="17">
        <v>0.85659849046169101</v>
      </c>
      <c r="Q9" s="17">
        <v>0.79086184737064402</v>
      </c>
      <c r="R9" s="17">
        <v>0.70671587120500301</v>
      </c>
      <c r="S9" s="17">
        <v>0.61231895857632701</v>
      </c>
      <c r="T9" s="17">
        <v>0.95105192800986904</v>
      </c>
      <c r="U9" s="17">
        <v>1</v>
      </c>
      <c r="V9" s="17">
        <v>0.72729785261499202</v>
      </c>
      <c r="W9" s="17">
        <v>0.81421636774517103</v>
      </c>
      <c r="X9" s="17">
        <v>0.75278507930926097</v>
      </c>
      <c r="Y9" s="17">
        <v>0.85057101880927399</v>
      </c>
      <c r="Z9" s="17"/>
      <c r="AA9" s="17">
        <v>0.71474102336902101</v>
      </c>
      <c r="AB9" s="17">
        <v>0.883163428910964</v>
      </c>
      <c r="AC9" s="17">
        <v>0.75495162572264596</v>
      </c>
      <c r="AD9" s="17">
        <v>0.78247297112638903</v>
      </c>
      <c r="AE9" s="17"/>
      <c r="AF9" s="17">
        <v>0.71265654980511495</v>
      </c>
    </row>
    <row r="10" spans="2:32" x14ac:dyDescent="0.2">
      <c r="B10" s="18" t="s">
        <v>533</v>
      </c>
      <c r="C10" s="17">
        <v>0.12407440118692301</v>
      </c>
      <c r="D10" s="17">
        <v>0.120448300419878</v>
      </c>
      <c r="E10" s="17">
        <v>0.12710531793730401</v>
      </c>
      <c r="F10" s="17"/>
      <c r="G10" s="17" t="s">
        <v>537</v>
      </c>
      <c r="H10" s="17">
        <v>0.101470223599835</v>
      </c>
      <c r="I10" s="17">
        <v>0.180892907648491</v>
      </c>
      <c r="J10" s="17">
        <v>6.0701326436302099E-2</v>
      </c>
      <c r="K10" s="17">
        <v>0</v>
      </c>
      <c r="L10" s="17">
        <v>0</v>
      </c>
      <c r="M10" s="17"/>
      <c r="N10" s="17">
        <v>0.123269307738298</v>
      </c>
      <c r="O10" s="17">
        <v>0.139256205777368</v>
      </c>
      <c r="P10" s="17">
        <v>0.108302497076375</v>
      </c>
      <c r="Q10" s="17">
        <v>0.20913815262935601</v>
      </c>
      <c r="R10" s="17">
        <v>0.160357419126927</v>
      </c>
      <c r="S10" s="17">
        <v>0.26833386700560102</v>
      </c>
      <c r="T10" s="17">
        <v>4.8948071990130897E-2</v>
      </c>
      <c r="U10" s="17">
        <v>0</v>
      </c>
      <c r="V10" s="17">
        <v>4.3534840767074201E-2</v>
      </c>
      <c r="W10" s="17">
        <v>0.14534402668830501</v>
      </c>
      <c r="X10" s="17">
        <v>0</v>
      </c>
      <c r="Y10" s="17">
        <v>0.14942898119072601</v>
      </c>
      <c r="Z10" s="17"/>
      <c r="AA10" s="17">
        <v>0.141599708471114</v>
      </c>
      <c r="AB10" s="17">
        <v>0.102133969417856</v>
      </c>
      <c r="AC10" s="17">
        <v>0.108960148203247</v>
      </c>
      <c r="AD10" s="17">
        <v>0.13861866570631401</v>
      </c>
      <c r="AE10" s="17"/>
      <c r="AF10" s="17">
        <v>0.16332876596923199</v>
      </c>
    </row>
    <row r="11" spans="2:32" x14ac:dyDescent="0.2">
      <c r="B11" s="18" t="s">
        <v>92</v>
      </c>
      <c r="C11" s="19">
        <v>9.7706820432003599E-2</v>
      </c>
      <c r="D11" s="19">
        <v>0.122853498721519</v>
      </c>
      <c r="E11" s="19">
        <v>7.6687689045244103E-2</v>
      </c>
      <c r="F11" s="19"/>
      <c r="G11" s="19" t="s">
        <v>537</v>
      </c>
      <c r="H11" s="19">
        <v>0.16772554945541501</v>
      </c>
      <c r="I11" s="19">
        <v>7.7660239851135501E-2</v>
      </c>
      <c r="J11" s="19">
        <v>8.3467714866998402E-2</v>
      </c>
      <c r="K11" s="19">
        <v>0</v>
      </c>
      <c r="L11" s="19">
        <v>0</v>
      </c>
      <c r="M11" s="19"/>
      <c r="N11" s="19">
        <v>0.142372529481501</v>
      </c>
      <c r="O11" s="19">
        <v>5.8072470315541899E-2</v>
      </c>
      <c r="P11" s="19">
        <v>3.5099012461934101E-2</v>
      </c>
      <c r="Q11" s="19">
        <v>0</v>
      </c>
      <c r="R11" s="19">
        <v>0.13292670966806899</v>
      </c>
      <c r="S11" s="19">
        <v>0.11934717441807199</v>
      </c>
      <c r="T11" s="19">
        <v>0</v>
      </c>
      <c r="U11" s="19">
        <v>0</v>
      </c>
      <c r="V11" s="19">
        <v>0.229167306617933</v>
      </c>
      <c r="W11" s="19">
        <v>4.0439605566523797E-2</v>
      </c>
      <c r="X11" s="19">
        <v>0.247214920690739</v>
      </c>
      <c r="Y11" s="19">
        <v>0</v>
      </c>
      <c r="Z11" s="19"/>
      <c r="AA11" s="19">
        <v>0.14365926815986499</v>
      </c>
      <c r="AB11" s="19">
        <v>1.47026016711797E-2</v>
      </c>
      <c r="AC11" s="19">
        <v>0.136088226074108</v>
      </c>
      <c r="AD11" s="19">
        <v>7.8908363167297393E-2</v>
      </c>
      <c r="AE11" s="19"/>
      <c r="AF11" s="19">
        <v>0.124014684225653</v>
      </c>
    </row>
    <row r="12" spans="2:32" x14ac:dyDescent="0.2">
      <c r="B12" s="16" t="s">
        <v>535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539</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v>
      </c>
      <c r="D7" s="10">
        <v>114</v>
      </c>
      <c r="E7" s="10">
        <v>150</v>
      </c>
      <c r="F7" s="10"/>
      <c r="G7" s="10" t="s">
        <v>536</v>
      </c>
      <c r="H7" s="10">
        <v>51</v>
      </c>
      <c r="I7" s="10">
        <v>129</v>
      </c>
      <c r="J7" s="10">
        <v>74</v>
      </c>
      <c r="K7" s="10">
        <v>6</v>
      </c>
      <c r="L7" s="10">
        <v>4</v>
      </c>
      <c r="M7" s="10"/>
      <c r="N7" s="10">
        <v>44</v>
      </c>
      <c r="O7" s="10">
        <v>32</v>
      </c>
      <c r="P7" s="10">
        <v>24</v>
      </c>
      <c r="Q7" s="10">
        <v>23</v>
      </c>
      <c r="R7" s="10">
        <v>24</v>
      </c>
      <c r="S7" s="10">
        <v>24</v>
      </c>
      <c r="T7" s="10">
        <v>17</v>
      </c>
      <c r="U7" s="10">
        <v>7</v>
      </c>
      <c r="V7" s="10">
        <v>28</v>
      </c>
      <c r="W7" s="10">
        <v>21</v>
      </c>
      <c r="X7" s="10">
        <v>14</v>
      </c>
      <c r="Y7" s="10">
        <v>6</v>
      </c>
      <c r="Z7" s="10"/>
      <c r="AA7" s="10">
        <v>84</v>
      </c>
      <c r="AB7" s="10">
        <v>65</v>
      </c>
      <c r="AC7" s="10">
        <v>54</v>
      </c>
      <c r="AD7" s="10">
        <v>61</v>
      </c>
      <c r="AE7" s="10"/>
      <c r="AF7" s="10">
        <v>39</v>
      </c>
    </row>
    <row r="8" spans="2:32" ht="30" customHeight="1" x14ac:dyDescent="0.2">
      <c r="B8" s="11" t="s">
        <v>20</v>
      </c>
      <c r="C8" s="11">
        <v>267</v>
      </c>
      <c r="D8" s="11">
        <v>121</v>
      </c>
      <c r="E8" s="11">
        <v>145</v>
      </c>
      <c r="F8" s="11"/>
      <c r="G8" s="11" t="s">
        <v>536</v>
      </c>
      <c r="H8" s="11">
        <v>63</v>
      </c>
      <c r="I8" s="11">
        <v>124</v>
      </c>
      <c r="J8" s="11">
        <v>71</v>
      </c>
      <c r="K8" s="11">
        <v>6</v>
      </c>
      <c r="L8" s="11">
        <v>3</v>
      </c>
      <c r="M8" s="11"/>
      <c r="N8" s="11">
        <v>45</v>
      </c>
      <c r="O8" s="11">
        <v>30</v>
      </c>
      <c r="P8" s="11">
        <v>24</v>
      </c>
      <c r="Q8" s="11">
        <v>21</v>
      </c>
      <c r="R8" s="11">
        <v>24</v>
      </c>
      <c r="S8" s="11">
        <v>21</v>
      </c>
      <c r="T8" s="11">
        <v>16</v>
      </c>
      <c r="U8" s="11">
        <v>9</v>
      </c>
      <c r="V8" s="11">
        <v>28</v>
      </c>
      <c r="W8" s="11">
        <v>25</v>
      </c>
      <c r="X8" s="11">
        <v>16</v>
      </c>
      <c r="Y8" s="11">
        <v>8</v>
      </c>
      <c r="Z8" s="11"/>
      <c r="AA8" s="11">
        <v>76</v>
      </c>
      <c r="AB8" s="11">
        <v>58</v>
      </c>
      <c r="AC8" s="11">
        <v>67</v>
      </c>
      <c r="AD8" s="11">
        <v>66</v>
      </c>
      <c r="AE8" s="11"/>
      <c r="AF8" s="11">
        <v>39</v>
      </c>
    </row>
    <row r="9" spans="2:32" x14ac:dyDescent="0.2">
      <c r="B9" s="18" t="s">
        <v>532</v>
      </c>
      <c r="C9" s="17">
        <v>0.81376249294654202</v>
      </c>
      <c r="D9" s="17">
        <v>0.80479994918736397</v>
      </c>
      <c r="E9" s="17">
        <v>0.82125393506326605</v>
      </c>
      <c r="F9" s="17"/>
      <c r="G9" s="17" t="s">
        <v>537</v>
      </c>
      <c r="H9" s="17">
        <v>0.78052015351868897</v>
      </c>
      <c r="I9" s="17">
        <v>0.80751390528034594</v>
      </c>
      <c r="J9" s="17">
        <v>0.844390908778195</v>
      </c>
      <c r="K9" s="17">
        <v>0.825922705085819</v>
      </c>
      <c r="L9" s="17">
        <v>1</v>
      </c>
      <c r="M9" s="17"/>
      <c r="N9" s="17">
        <v>0.77206121855402299</v>
      </c>
      <c r="O9" s="17">
        <v>0.77550032434045302</v>
      </c>
      <c r="P9" s="17">
        <v>0.93344611258935195</v>
      </c>
      <c r="Q9" s="17">
        <v>0.86585231589684197</v>
      </c>
      <c r="R9" s="17">
        <v>0.69915875169461505</v>
      </c>
      <c r="S9" s="17">
        <v>0.81649327435625296</v>
      </c>
      <c r="T9" s="17">
        <v>0.888254827542587</v>
      </c>
      <c r="U9" s="17">
        <v>1</v>
      </c>
      <c r="V9" s="17">
        <v>0.753103063641823</v>
      </c>
      <c r="W9" s="17">
        <v>0.87778500507963897</v>
      </c>
      <c r="X9" s="17">
        <v>0.81309035920074402</v>
      </c>
      <c r="Y9" s="17">
        <v>0.69066601701377395</v>
      </c>
      <c r="Z9" s="17"/>
      <c r="AA9" s="17">
        <v>0.78261645073186903</v>
      </c>
      <c r="AB9" s="17">
        <v>0.88710199936999901</v>
      </c>
      <c r="AC9" s="17">
        <v>0.82393283173680598</v>
      </c>
      <c r="AD9" s="17">
        <v>0.77478113004959304</v>
      </c>
      <c r="AE9" s="17"/>
      <c r="AF9" s="17">
        <v>0.83027922319189196</v>
      </c>
    </row>
    <row r="10" spans="2:32" x14ac:dyDescent="0.2">
      <c r="B10" s="18" t="s">
        <v>533</v>
      </c>
      <c r="C10" s="17">
        <v>9.81252291370803E-2</v>
      </c>
      <c r="D10" s="17">
        <v>0.123440616600867</v>
      </c>
      <c r="E10" s="17">
        <v>7.6965080306213698E-2</v>
      </c>
      <c r="F10" s="17"/>
      <c r="G10" s="17" t="s">
        <v>537</v>
      </c>
      <c r="H10" s="17">
        <v>0.12672534399187299</v>
      </c>
      <c r="I10" s="17">
        <v>9.8388675622199703E-2</v>
      </c>
      <c r="J10" s="17">
        <v>7.0592800412290505E-2</v>
      </c>
      <c r="K10" s="17">
        <v>0.174077294914181</v>
      </c>
      <c r="L10" s="17">
        <v>0</v>
      </c>
      <c r="M10" s="17"/>
      <c r="N10" s="17">
        <v>0.15458188850076099</v>
      </c>
      <c r="O10" s="17">
        <v>0.114855052013034</v>
      </c>
      <c r="P10" s="17">
        <v>3.1454874948713699E-2</v>
      </c>
      <c r="Q10" s="17">
        <v>0.134147684103158</v>
      </c>
      <c r="R10" s="17">
        <v>0.123398317758607</v>
      </c>
      <c r="S10" s="17">
        <v>5.2024230612936699E-2</v>
      </c>
      <c r="T10" s="17">
        <v>0</v>
      </c>
      <c r="U10" s="17">
        <v>0</v>
      </c>
      <c r="V10" s="17">
        <v>0.17471600059449899</v>
      </c>
      <c r="W10" s="17">
        <v>8.1775389353836797E-2</v>
      </c>
      <c r="X10" s="17">
        <v>0</v>
      </c>
      <c r="Y10" s="17">
        <v>0.14942898119072601</v>
      </c>
      <c r="Z10" s="17"/>
      <c r="AA10" s="17">
        <v>0.12672155441361299</v>
      </c>
      <c r="AB10" s="17">
        <v>6.1230218935200698E-2</v>
      </c>
      <c r="AC10" s="17">
        <v>7.0704381904628896E-2</v>
      </c>
      <c r="AD10" s="17">
        <v>0.12561864017469401</v>
      </c>
      <c r="AE10" s="17"/>
      <c r="AF10" s="17">
        <v>0.13379128589314099</v>
      </c>
    </row>
    <row r="11" spans="2:32" x14ac:dyDescent="0.2">
      <c r="B11" s="18" t="s">
        <v>92</v>
      </c>
      <c r="C11" s="19">
        <v>8.8112277916377296E-2</v>
      </c>
      <c r="D11" s="19">
        <v>7.1759434211769502E-2</v>
      </c>
      <c r="E11" s="19">
        <v>0.10178098463052</v>
      </c>
      <c r="F11" s="19"/>
      <c r="G11" s="19" t="s">
        <v>537</v>
      </c>
      <c r="H11" s="19">
        <v>9.2754502489438298E-2</v>
      </c>
      <c r="I11" s="19">
        <v>9.4097419097454296E-2</v>
      </c>
      <c r="J11" s="19">
        <v>8.5016290809514894E-2</v>
      </c>
      <c r="K11" s="19">
        <v>0</v>
      </c>
      <c r="L11" s="19">
        <v>0</v>
      </c>
      <c r="M11" s="19"/>
      <c r="N11" s="19">
        <v>7.3356892945216398E-2</v>
      </c>
      <c r="O11" s="19">
        <v>0.10964462364651199</v>
      </c>
      <c r="P11" s="19">
        <v>3.5099012461934101E-2</v>
      </c>
      <c r="Q11" s="19">
        <v>0</v>
      </c>
      <c r="R11" s="19">
        <v>0.17744293054677701</v>
      </c>
      <c r="S11" s="19">
        <v>0.13148249503081</v>
      </c>
      <c r="T11" s="19">
        <v>0.111745172457413</v>
      </c>
      <c r="U11" s="19">
        <v>0</v>
      </c>
      <c r="V11" s="19">
        <v>7.2180935763678594E-2</v>
      </c>
      <c r="W11" s="19">
        <v>4.0439605566523797E-2</v>
      </c>
      <c r="X11" s="19">
        <v>0.18690964079925601</v>
      </c>
      <c r="Y11" s="19">
        <v>0.15990500179549999</v>
      </c>
      <c r="Z11" s="19"/>
      <c r="AA11" s="19">
        <v>9.0661994854518702E-2</v>
      </c>
      <c r="AB11" s="19">
        <v>5.1667781694800699E-2</v>
      </c>
      <c r="AC11" s="19">
        <v>0.105362786358565</v>
      </c>
      <c r="AD11" s="19">
        <v>9.9600229775713103E-2</v>
      </c>
      <c r="AE11" s="19"/>
      <c r="AF11" s="19">
        <v>3.5929490914966701E-2</v>
      </c>
    </row>
    <row r="12" spans="2:32" x14ac:dyDescent="0.2">
      <c r="B12" s="16" t="s">
        <v>535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540</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v>
      </c>
      <c r="D7" s="10">
        <v>114</v>
      </c>
      <c r="E7" s="10">
        <v>150</v>
      </c>
      <c r="F7" s="10"/>
      <c r="G7" s="10" t="s">
        <v>536</v>
      </c>
      <c r="H7" s="10">
        <v>51</v>
      </c>
      <c r="I7" s="10">
        <v>129</v>
      </c>
      <c r="J7" s="10">
        <v>74</v>
      </c>
      <c r="K7" s="10">
        <v>6</v>
      </c>
      <c r="L7" s="10">
        <v>4</v>
      </c>
      <c r="M7" s="10"/>
      <c r="N7" s="10">
        <v>44</v>
      </c>
      <c r="O7" s="10">
        <v>32</v>
      </c>
      <c r="P7" s="10">
        <v>24</v>
      </c>
      <c r="Q7" s="10">
        <v>23</v>
      </c>
      <c r="R7" s="10">
        <v>24</v>
      </c>
      <c r="S7" s="10">
        <v>24</v>
      </c>
      <c r="T7" s="10">
        <v>17</v>
      </c>
      <c r="U7" s="10">
        <v>7</v>
      </c>
      <c r="V7" s="10">
        <v>28</v>
      </c>
      <c r="W7" s="10">
        <v>21</v>
      </c>
      <c r="X7" s="10">
        <v>14</v>
      </c>
      <c r="Y7" s="10">
        <v>6</v>
      </c>
      <c r="Z7" s="10"/>
      <c r="AA7" s="10">
        <v>84</v>
      </c>
      <c r="AB7" s="10">
        <v>65</v>
      </c>
      <c r="AC7" s="10">
        <v>54</v>
      </c>
      <c r="AD7" s="10">
        <v>61</v>
      </c>
      <c r="AE7" s="10"/>
      <c r="AF7" s="10">
        <v>39</v>
      </c>
    </row>
    <row r="8" spans="2:32" ht="30" customHeight="1" x14ac:dyDescent="0.2">
      <c r="B8" s="11" t="s">
        <v>20</v>
      </c>
      <c r="C8" s="11">
        <v>267</v>
      </c>
      <c r="D8" s="11">
        <v>121</v>
      </c>
      <c r="E8" s="11">
        <v>145</v>
      </c>
      <c r="F8" s="11"/>
      <c r="G8" s="11" t="s">
        <v>536</v>
      </c>
      <c r="H8" s="11">
        <v>63</v>
      </c>
      <c r="I8" s="11">
        <v>124</v>
      </c>
      <c r="J8" s="11">
        <v>71</v>
      </c>
      <c r="K8" s="11">
        <v>6</v>
      </c>
      <c r="L8" s="11">
        <v>3</v>
      </c>
      <c r="M8" s="11"/>
      <c r="N8" s="11">
        <v>45</v>
      </c>
      <c r="O8" s="11">
        <v>30</v>
      </c>
      <c r="P8" s="11">
        <v>24</v>
      </c>
      <c r="Q8" s="11">
        <v>21</v>
      </c>
      <c r="R8" s="11">
        <v>24</v>
      </c>
      <c r="S8" s="11">
        <v>21</v>
      </c>
      <c r="T8" s="11">
        <v>16</v>
      </c>
      <c r="U8" s="11">
        <v>9</v>
      </c>
      <c r="V8" s="11">
        <v>28</v>
      </c>
      <c r="W8" s="11">
        <v>25</v>
      </c>
      <c r="X8" s="11">
        <v>16</v>
      </c>
      <c r="Y8" s="11">
        <v>8</v>
      </c>
      <c r="Z8" s="11"/>
      <c r="AA8" s="11">
        <v>76</v>
      </c>
      <c r="AB8" s="11">
        <v>58</v>
      </c>
      <c r="AC8" s="11">
        <v>67</v>
      </c>
      <c r="AD8" s="11">
        <v>66</v>
      </c>
      <c r="AE8" s="11"/>
      <c r="AF8" s="11">
        <v>39</v>
      </c>
    </row>
    <row r="9" spans="2:32" x14ac:dyDescent="0.2">
      <c r="B9" s="18" t="s">
        <v>532</v>
      </c>
      <c r="C9" s="17">
        <v>0.37310860656260503</v>
      </c>
      <c r="D9" s="17">
        <v>0.40277908152768499</v>
      </c>
      <c r="E9" s="17">
        <v>0.34830820929269701</v>
      </c>
      <c r="F9" s="17"/>
      <c r="G9" s="17" t="s">
        <v>537</v>
      </c>
      <c r="H9" s="17">
        <v>0.47243708554132602</v>
      </c>
      <c r="I9" s="17">
        <v>0.39389608064711501</v>
      </c>
      <c r="J9" s="17">
        <v>0.275705067215954</v>
      </c>
      <c r="K9" s="17">
        <v>0.13707957497891901</v>
      </c>
      <c r="L9" s="17">
        <v>0.21259909643636299</v>
      </c>
      <c r="M9" s="17"/>
      <c r="N9" s="17">
        <v>0.52498692941991898</v>
      </c>
      <c r="O9" s="17">
        <v>0.24463189032722499</v>
      </c>
      <c r="P9" s="17">
        <v>0.43696959054784201</v>
      </c>
      <c r="Q9" s="17">
        <v>0.50623551422341895</v>
      </c>
      <c r="R9" s="17">
        <v>0.399264712918246</v>
      </c>
      <c r="S9" s="17">
        <v>0.30753998868427002</v>
      </c>
      <c r="T9" s="17">
        <v>0.370508753055176</v>
      </c>
      <c r="U9" s="17">
        <v>0.31754332214713099</v>
      </c>
      <c r="V9" s="17">
        <v>0.16389003696773599</v>
      </c>
      <c r="W9" s="17">
        <v>0.488947507020422</v>
      </c>
      <c r="X9" s="17">
        <v>0.20561664223057999</v>
      </c>
      <c r="Y9" s="17">
        <v>0.324709025346261</v>
      </c>
      <c r="Z9" s="17"/>
      <c r="AA9" s="17">
        <v>0.38721884447270899</v>
      </c>
      <c r="AB9" s="17">
        <v>0.41872924364258302</v>
      </c>
      <c r="AC9" s="17">
        <v>0.28815062543888098</v>
      </c>
      <c r="AD9" s="17">
        <v>0.40332359172347099</v>
      </c>
      <c r="AE9" s="17"/>
      <c r="AF9" s="17">
        <v>0.34995530248383699</v>
      </c>
    </row>
    <row r="10" spans="2:32" x14ac:dyDescent="0.2">
      <c r="B10" s="18" t="s">
        <v>533</v>
      </c>
      <c r="C10" s="17">
        <v>0.51049600380639903</v>
      </c>
      <c r="D10" s="17">
        <v>0.48636841566599598</v>
      </c>
      <c r="E10" s="17">
        <v>0.53066331733107297</v>
      </c>
      <c r="F10" s="17"/>
      <c r="G10" s="17" t="s">
        <v>537</v>
      </c>
      <c r="H10" s="17">
        <v>0.37067867366027601</v>
      </c>
      <c r="I10" s="17">
        <v>0.49583479086211002</v>
      </c>
      <c r="J10" s="17">
        <v>0.61788656119472196</v>
      </c>
      <c r="K10" s="17">
        <v>0.86292042502108102</v>
      </c>
      <c r="L10" s="17">
        <v>0.78740090356363701</v>
      </c>
      <c r="M10" s="17"/>
      <c r="N10" s="17">
        <v>0.41659812041600203</v>
      </c>
      <c r="O10" s="17">
        <v>0.59639865709858597</v>
      </c>
      <c r="P10" s="17">
        <v>0.44878677181617299</v>
      </c>
      <c r="Q10" s="17">
        <v>0.493764485776581</v>
      </c>
      <c r="R10" s="17">
        <v>0.42329235653497699</v>
      </c>
      <c r="S10" s="17">
        <v>0.46029150822057502</v>
      </c>
      <c r="T10" s="17">
        <v>0.52032280652803897</v>
      </c>
      <c r="U10" s="17">
        <v>0.68245667785286901</v>
      </c>
      <c r="V10" s="17">
        <v>0.70031729618637995</v>
      </c>
      <c r="W10" s="17">
        <v>0.47061288741305501</v>
      </c>
      <c r="X10" s="17">
        <v>0.54716843707868001</v>
      </c>
      <c r="Y10" s="17">
        <v>0.51538597285823895</v>
      </c>
      <c r="Z10" s="17"/>
      <c r="AA10" s="17">
        <v>0.48588769640573798</v>
      </c>
      <c r="AB10" s="17">
        <v>0.51605563533115895</v>
      </c>
      <c r="AC10" s="17">
        <v>0.58554402240661396</v>
      </c>
      <c r="AD10" s="17">
        <v>0.45751146068093401</v>
      </c>
      <c r="AE10" s="17"/>
      <c r="AF10" s="17">
        <v>0.56667566101257705</v>
      </c>
    </row>
    <row r="11" spans="2:32" x14ac:dyDescent="0.2">
      <c r="B11" s="18" t="s">
        <v>92</v>
      </c>
      <c r="C11" s="19">
        <v>0.11639538963099599</v>
      </c>
      <c r="D11" s="19">
        <v>0.110852502806319</v>
      </c>
      <c r="E11" s="19">
        <v>0.121028473376231</v>
      </c>
      <c r="F11" s="19"/>
      <c r="G11" s="19" t="s">
        <v>537</v>
      </c>
      <c r="H11" s="19">
        <v>0.15688424079839799</v>
      </c>
      <c r="I11" s="19">
        <v>0.110269128490775</v>
      </c>
      <c r="J11" s="19">
        <v>0.10640837158932399</v>
      </c>
      <c r="K11" s="19">
        <v>0</v>
      </c>
      <c r="L11" s="19">
        <v>0</v>
      </c>
      <c r="M11" s="19"/>
      <c r="N11" s="19">
        <v>5.8414950164079098E-2</v>
      </c>
      <c r="O11" s="19">
        <v>0.15896945257418901</v>
      </c>
      <c r="P11" s="19">
        <v>0.114243637635985</v>
      </c>
      <c r="Q11" s="19">
        <v>0</v>
      </c>
      <c r="R11" s="19">
        <v>0.17744293054677701</v>
      </c>
      <c r="S11" s="19">
        <v>0.23216850309515499</v>
      </c>
      <c r="T11" s="19">
        <v>0.109168440416785</v>
      </c>
      <c r="U11" s="19">
        <v>0</v>
      </c>
      <c r="V11" s="19">
        <v>0.13579266684588401</v>
      </c>
      <c r="W11" s="19">
        <v>4.0439605566523797E-2</v>
      </c>
      <c r="X11" s="19">
        <v>0.247214920690739</v>
      </c>
      <c r="Y11" s="19">
        <v>0.15990500179549999</v>
      </c>
      <c r="Z11" s="19"/>
      <c r="AA11" s="19">
        <v>0.126893459121553</v>
      </c>
      <c r="AB11" s="19">
        <v>6.5215121026258496E-2</v>
      </c>
      <c r="AC11" s="19">
        <v>0.126305352154506</v>
      </c>
      <c r="AD11" s="19">
        <v>0.139164947595595</v>
      </c>
      <c r="AE11" s="19"/>
      <c r="AF11" s="19">
        <v>8.3369036503586305E-2</v>
      </c>
    </row>
    <row r="12" spans="2:32" x14ac:dyDescent="0.2">
      <c r="B12" s="16" t="s">
        <v>535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541</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v>
      </c>
      <c r="D7" s="10">
        <v>114</v>
      </c>
      <c r="E7" s="10">
        <v>150</v>
      </c>
      <c r="F7" s="10"/>
      <c r="G7" s="10" t="s">
        <v>536</v>
      </c>
      <c r="H7" s="10">
        <v>51</v>
      </c>
      <c r="I7" s="10">
        <v>129</v>
      </c>
      <c r="J7" s="10">
        <v>74</v>
      </c>
      <c r="K7" s="10">
        <v>6</v>
      </c>
      <c r="L7" s="10">
        <v>4</v>
      </c>
      <c r="M7" s="10"/>
      <c r="N7" s="10">
        <v>44</v>
      </c>
      <c r="O7" s="10">
        <v>32</v>
      </c>
      <c r="P7" s="10">
        <v>24</v>
      </c>
      <c r="Q7" s="10">
        <v>23</v>
      </c>
      <c r="R7" s="10">
        <v>24</v>
      </c>
      <c r="S7" s="10">
        <v>24</v>
      </c>
      <c r="T7" s="10">
        <v>17</v>
      </c>
      <c r="U7" s="10">
        <v>7</v>
      </c>
      <c r="V7" s="10">
        <v>28</v>
      </c>
      <c r="W7" s="10">
        <v>21</v>
      </c>
      <c r="X7" s="10">
        <v>14</v>
      </c>
      <c r="Y7" s="10">
        <v>6</v>
      </c>
      <c r="Z7" s="10"/>
      <c r="AA7" s="10">
        <v>84</v>
      </c>
      <c r="AB7" s="10">
        <v>65</v>
      </c>
      <c r="AC7" s="10">
        <v>54</v>
      </c>
      <c r="AD7" s="10">
        <v>61</v>
      </c>
      <c r="AE7" s="10"/>
      <c r="AF7" s="10">
        <v>39</v>
      </c>
    </row>
    <row r="8" spans="2:32" ht="30" customHeight="1" x14ac:dyDescent="0.2">
      <c r="B8" s="11" t="s">
        <v>20</v>
      </c>
      <c r="C8" s="11">
        <v>267</v>
      </c>
      <c r="D8" s="11">
        <v>121</v>
      </c>
      <c r="E8" s="11">
        <v>145</v>
      </c>
      <c r="F8" s="11"/>
      <c r="G8" s="11" t="s">
        <v>536</v>
      </c>
      <c r="H8" s="11">
        <v>63</v>
      </c>
      <c r="I8" s="11">
        <v>124</v>
      </c>
      <c r="J8" s="11">
        <v>71</v>
      </c>
      <c r="K8" s="11">
        <v>6</v>
      </c>
      <c r="L8" s="11">
        <v>3</v>
      </c>
      <c r="M8" s="11"/>
      <c r="N8" s="11">
        <v>45</v>
      </c>
      <c r="O8" s="11">
        <v>30</v>
      </c>
      <c r="P8" s="11">
        <v>24</v>
      </c>
      <c r="Q8" s="11">
        <v>21</v>
      </c>
      <c r="R8" s="11">
        <v>24</v>
      </c>
      <c r="S8" s="11">
        <v>21</v>
      </c>
      <c r="T8" s="11">
        <v>16</v>
      </c>
      <c r="U8" s="11">
        <v>9</v>
      </c>
      <c r="V8" s="11">
        <v>28</v>
      </c>
      <c r="W8" s="11">
        <v>25</v>
      </c>
      <c r="X8" s="11">
        <v>16</v>
      </c>
      <c r="Y8" s="11">
        <v>8</v>
      </c>
      <c r="Z8" s="11"/>
      <c r="AA8" s="11">
        <v>76</v>
      </c>
      <c r="AB8" s="11">
        <v>58</v>
      </c>
      <c r="AC8" s="11">
        <v>67</v>
      </c>
      <c r="AD8" s="11">
        <v>66</v>
      </c>
      <c r="AE8" s="11"/>
      <c r="AF8" s="11">
        <v>39</v>
      </c>
    </row>
    <row r="9" spans="2:32" x14ac:dyDescent="0.2">
      <c r="B9" s="18" t="s">
        <v>532</v>
      </c>
      <c r="C9" s="17">
        <v>0.79212691412962399</v>
      </c>
      <c r="D9" s="17">
        <v>0.78748719075408902</v>
      </c>
      <c r="E9" s="17">
        <v>0.79600507863730996</v>
      </c>
      <c r="F9" s="17"/>
      <c r="G9" s="17" t="s">
        <v>537</v>
      </c>
      <c r="H9" s="17">
        <v>0.72459843480137998</v>
      </c>
      <c r="I9" s="17">
        <v>0.78262876874623599</v>
      </c>
      <c r="J9" s="17">
        <v>0.856079520165823</v>
      </c>
      <c r="K9" s="17">
        <v>0.825922705085819</v>
      </c>
      <c r="L9" s="17">
        <v>1</v>
      </c>
      <c r="M9" s="17"/>
      <c r="N9" s="17">
        <v>0.74949610689775104</v>
      </c>
      <c r="O9" s="17">
        <v>0.66084345474902095</v>
      </c>
      <c r="P9" s="17">
        <v>0.93202546708745204</v>
      </c>
      <c r="Q9" s="17">
        <v>0.88405852425173603</v>
      </c>
      <c r="R9" s="17">
        <v>0.731827555806011</v>
      </c>
      <c r="S9" s="17">
        <v>0.71863434404292803</v>
      </c>
      <c r="T9" s="17">
        <v>0.80005034525748997</v>
      </c>
      <c r="U9" s="17">
        <v>1</v>
      </c>
      <c r="V9" s="17">
        <v>0.76898985975714695</v>
      </c>
      <c r="W9" s="17">
        <v>0.84743547824768894</v>
      </c>
      <c r="X9" s="17">
        <v>0.81309035920074402</v>
      </c>
      <c r="Y9" s="17">
        <v>0.85057101880927399</v>
      </c>
      <c r="Z9" s="17"/>
      <c r="AA9" s="17">
        <v>0.80501716576842497</v>
      </c>
      <c r="AB9" s="17">
        <v>0.77777227787512104</v>
      </c>
      <c r="AC9" s="17">
        <v>0.84240791158057204</v>
      </c>
      <c r="AD9" s="17">
        <v>0.73888902214464802</v>
      </c>
      <c r="AE9" s="17"/>
      <c r="AF9" s="17">
        <v>0.73647599673099695</v>
      </c>
    </row>
    <row r="10" spans="2:32" x14ac:dyDescent="0.2">
      <c r="B10" s="18" t="s">
        <v>533</v>
      </c>
      <c r="C10" s="17">
        <v>0.114851660670953</v>
      </c>
      <c r="D10" s="17">
        <v>0.103966466056487</v>
      </c>
      <c r="E10" s="17">
        <v>0.123950171939031</v>
      </c>
      <c r="F10" s="17"/>
      <c r="G10" s="17" t="s">
        <v>537</v>
      </c>
      <c r="H10" s="17">
        <v>0.170104145444122</v>
      </c>
      <c r="I10" s="17">
        <v>0.123664018136832</v>
      </c>
      <c r="J10" s="17">
        <v>5.0835987068019901E-2</v>
      </c>
      <c r="K10" s="17">
        <v>0.174077294914181</v>
      </c>
      <c r="L10" s="17">
        <v>0</v>
      </c>
      <c r="M10" s="17"/>
      <c r="N10" s="17">
        <v>0.16273158280343</v>
      </c>
      <c r="O10" s="17">
        <v>0.21784161810692801</v>
      </c>
      <c r="P10" s="17">
        <v>0</v>
      </c>
      <c r="Q10" s="17">
        <v>7.7508375681589706E-2</v>
      </c>
      <c r="R10" s="17">
        <v>0.14066020313168201</v>
      </c>
      <c r="S10" s="17">
        <v>0.16296958314280799</v>
      </c>
      <c r="T10" s="17">
        <v>0.14820587248075101</v>
      </c>
      <c r="U10" s="17">
        <v>0</v>
      </c>
      <c r="V10" s="17">
        <v>0.107677237892618</v>
      </c>
      <c r="W10" s="17">
        <v>7.2155026328367206E-2</v>
      </c>
      <c r="X10" s="17">
        <v>0</v>
      </c>
      <c r="Y10" s="17">
        <v>0.14942898119072601</v>
      </c>
      <c r="Z10" s="17"/>
      <c r="AA10" s="17">
        <v>0.107381330909842</v>
      </c>
      <c r="AB10" s="17">
        <v>0.13778503161085101</v>
      </c>
      <c r="AC10" s="17">
        <v>8.5796485335935799E-2</v>
      </c>
      <c r="AD10" s="17">
        <v>0.13281633745528801</v>
      </c>
      <c r="AE10" s="17"/>
      <c r="AF10" s="17">
        <v>0.22759451235403599</v>
      </c>
    </row>
    <row r="11" spans="2:32" x14ac:dyDescent="0.2">
      <c r="B11" s="18" t="s">
        <v>92</v>
      </c>
      <c r="C11" s="19">
        <v>9.3021425199423594E-2</v>
      </c>
      <c r="D11" s="19">
        <v>0.10854634318942399</v>
      </c>
      <c r="E11" s="19">
        <v>8.00447494236593E-2</v>
      </c>
      <c r="F11" s="19"/>
      <c r="G11" s="19" t="s">
        <v>537</v>
      </c>
      <c r="H11" s="19">
        <v>0.105297419754498</v>
      </c>
      <c r="I11" s="19">
        <v>9.3707213116932406E-2</v>
      </c>
      <c r="J11" s="19">
        <v>9.3084492766157406E-2</v>
      </c>
      <c r="K11" s="19">
        <v>0</v>
      </c>
      <c r="L11" s="19">
        <v>0</v>
      </c>
      <c r="M11" s="19"/>
      <c r="N11" s="19">
        <v>8.7772310298818296E-2</v>
      </c>
      <c r="O11" s="19">
        <v>0.121314927144051</v>
      </c>
      <c r="P11" s="19">
        <v>6.7974532912547597E-2</v>
      </c>
      <c r="Q11" s="19">
        <v>3.8433100066674303E-2</v>
      </c>
      <c r="R11" s="19">
        <v>0.12751224106230699</v>
      </c>
      <c r="S11" s="19">
        <v>0.11839607281426399</v>
      </c>
      <c r="T11" s="19">
        <v>5.1743782261759103E-2</v>
      </c>
      <c r="U11" s="19">
        <v>0</v>
      </c>
      <c r="V11" s="19">
        <v>0.123332902350236</v>
      </c>
      <c r="W11" s="19">
        <v>8.0409495423943503E-2</v>
      </c>
      <c r="X11" s="19">
        <v>0.18690964079925601</v>
      </c>
      <c r="Y11" s="19">
        <v>0</v>
      </c>
      <c r="Z11" s="19"/>
      <c r="AA11" s="19">
        <v>8.7601503321732901E-2</v>
      </c>
      <c r="AB11" s="19">
        <v>8.4442690514027502E-2</v>
      </c>
      <c r="AC11" s="19">
        <v>7.1795603083492698E-2</v>
      </c>
      <c r="AD11" s="19">
        <v>0.128294640400064</v>
      </c>
      <c r="AE11" s="19"/>
      <c r="AF11" s="19">
        <v>3.5929490914966701E-2</v>
      </c>
    </row>
    <row r="12" spans="2:32" x14ac:dyDescent="0.2">
      <c r="B12" s="16" t="s">
        <v>535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AF24"/>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126</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1741</v>
      </c>
      <c r="D7" s="10">
        <v>778</v>
      </c>
      <c r="E7" s="10">
        <v>958</v>
      </c>
      <c r="F7" s="10"/>
      <c r="G7" s="10">
        <v>217</v>
      </c>
      <c r="H7" s="10">
        <v>93</v>
      </c>
      <c r="I7" s="10">
        <v>96</v>
      </c>
      <c r="J7" s="10">
        <v>152</v>
      </c>
      <c r="K7" s="10">
        <v>313</v>
      </c>
      <c r="L7" s="10">
        <v>870</v>
      </c>
      <c r="M7" s="10"/>
      <c r="N7" s="10">
        <v>152</v>
      </c>
      <c r="O7" s="10">
        <v>232</v>
      </c>
      <c r="P7" s="10">
        <v>148</v>
      </c>
      <c r="Q7" s="10">
        <v>186</v>
      </c>
      <c r="R7" s="10">
        <v>133</v>
      </c>
      <c r="S7" s="10">
        <v>160</v>
      </c>
      <c r="T7" s="10">
        <v>174</v>
      </c>
      <c r="U7" s="10">
        <v>80</v>
      </c>
      <c r="V7" s="10">
        <v>215</v>
      </c>
      <c r="W7" s="10">
        <v>139</v>
      </c>
      <c r="X7" s="10">
        <v>97</v>
      </c>
      <c r="Y7" s="10">
        <v>25</v>
      </c>
      <c r="Z7" s="10"/>
      <c r="AA7" s="10">
        <v>504</v>
      </c>
      <c r="AB7" s="10">
        <v>429</v>
      </c>
      <c r="AC7" s="10">
        <v>238</v>
      </c>
      <c r="AD7" s="10">
        <v>561</v>
      </c>
      <c r="AE7" s="10"/>
      <c r="AF7" s="10">
        <v>453</v>
      </c>
    </row>
    <row r="8" spans="2:32" ht="30" customHeight="1" x14ac:dyDescent="0.2">
      <c r="B8" s="11" t="s">
        <v>20</v>
      </c>
      <c r="C8" s="11">
        <v>1629</v>
      </c>
      <c r="D8" s="11">
        <v>737</v>
      </c>
      <c r="E8" s="11">
        <v>887</v>
      </c>
      <c r="F8" s="11"/>
      <c r="G8" s="11">
        <v>260</v>
      </c>
      <c r="H8" s="11">
        <v>113</v>
      </c>
      <c r="I8" s="11">
        <v>88</v>
      </c>
      <c r="J8" s="11">
        <v>141</v>
      </c>
      <c r="K8" s="11">
        <v>271</v>
      </c>
      <c r="L8" s="11">
        <v>757</v>
      </c>
      <c r="M8" s="11"/>
      <c r="N8" s="11">
        <v>166</v>
      </c>
      <c r="O8" s="11">
        <v>208</v>
      </c>
      <c r="P8" s="11">
        <v>131</v>
      </c>
      <c r="Q8" s="11">
        <v>166</v>
      </c>
      <c r="R8" s="11">
        <v>119</v>
      </c>
      <c r="S8" s="11">
        <v>137</v>
      </c>
      <c r="T8" s="11">
        <v>156</v>
      </c>
      <c r="U8" s="11">
        <v>72</v>
      </c>
      <c r="V8" s="11">
        <v>196</v>
      </c>
      <c r="W8" s="11">
        <v>147</v>
      </c>
      <c r="X8" s="11">
        <v>94</v>
      </c>
      <c r="Y8" s="11">
        <v>37</v>
      </c>
      <c r="Z8" s="11"/>
      <c r="AA8" s="11">
        <v>441</v>
      </c>
      <c r="AB8" s="11">
        <v>378</v>
      </c>
      <c r="AC8" s="11">
        <v>302</v>
      </c>
      <c r="AD8" s="11">
        <v>500</v>
      </c>
      <c r="AE8" s="11"/>
      <c r="AF8" s="11">
        <v>425</v>
      </c>
    </row>
    <row r="9" spans="2:32" x14ac:dyDescent="0.2">
      <c r="B9" s="18" t="s">
        <v>116</v>
      </c>
      <c r="C9" s="17">
        <v>0.43770211919328</v>
      </c>
      <c r="D9" s="17">
        <v>0.50722712845514095</v>
      </c>
      <c r="E9" s="17">
        <v>0.38118609101376799</v>
      </c>
      <c r="F9" s="17"/>
      <c r="G9" s="17">
        <v>3.6709236526011402E-3</v>
      </c>
      <c r="H9" s="17">
        <v>0</v>
      </c>
      <c r="I9" s="17">
        <v>0</v>
      </c>
      <c r="J9" s="17">
        <v>3.4935688778197298E-2</v>
      </c>
      <c r="K9" s="17">
        <v>0.33577460420725103</v>
      </c>
      <c r="L9" s="17">
        <v>0.81436589257498004</v>
      </c>
      <c r="M9" s="17"/>
      <c r="N9" s="17">
        <v>0.327469965916587</v>
      </c>
      <c r="O9" s="17">
        <v>0.50566410612781898</v>
      </c>
      <c r="P9" s="17">
        <v>0.47046264156936901</v>
      </c>
      <c r="Q9" s="17">
        <v>0.49253045844104898</v>
      </c>
      <c r="R9" s="17">
        <v>0.38327713271653902</v>
      </c>
      <c r="S9" s="17">
        <v>0.38191024503167698</v>
      </c>
      <c r="T9" s="17">
        <v>0.431139924609314</v>
      </c>
      <c r="U9" s="17">
        <v>0.45540652385867397</v>
      </c>
      <c r="V9" s="17">
        <v>0.438202066480394</v>
      </c>
      <c r="W9" s="17">
        <v>0.46234966798585098</v>
      </c>
      <c r="X9" s="17">
        <v>0.48066345278370998</v>
      </c>
      <c r="Y9" s="17">
        <v>0.35284829494939202</v>
      </c>
      <c r="Z9" s="17"/>
      <c r="AA9" s="17">
        <v>0.58842496349223805</v>
      </c>
      <c r="AB9" s="17">
        <v>0.50493638561224397</v>
      </c>
      <c r="AC9" s="17">
        <v>0.36336507166416798</v>
      </c>
      <c r="AD9" s="17">
        <v>0.29682249958286699</v>
      </c>
      <c r="AE9" s="17"/>
      <c r="AF9" s="17">
        <v>0.29847854463120399</v>
      </c>
    </row>
    <row r="10" spans="2:32" ht="27.75" x14ac:dyDescent="0.2">
      <c r="B10" s="18" t="s">
        <v>117</v>
      </c>
      <c r="C10" s="17">
        <v>0.15239877006035299</v>
      </c>
      <c r="D10" s="17">
        <v>0.126285246119971</v>
      </c>
      <c r="E10" s="17">
        <v>0.17380700290662099</v>
      </c>
      <c r="F10" s="17"/>
      <c r="G10" s="17">
        <v>8.6679473679729502E-2</v>
      </c>
      <c r="H10" s="17">
        <v>0.21975782822397599</v>
      </c>
      <c r="I10" s="17">
        <v>0.36314469277392603</v>
      </c>
      <c r="J10" s="17">
        <v>0.43963187863251901</v>
      </c>
      <c r="K10" s="17">
        <v>0.28559830286502402</v>
      </c>
      <c r="L10" s="17">
        <v>3.9393322324351998E-2</v>
      </c>
      <c r="M10" s="17"/>
      <c r="N10" s="17">
        <v>0.124804718622488</v>
      </c>
      <c r="O10" s="17">
        <v>0.13436742989087</v>
      </c>
      <c r="P10" s="17">
        <v>0.16282485766013399</v>
      </c>
      <c r="Q10" s="17">
        <v>0.11579908804434499</v>
      </c>
      <c r="R10" s="17">
        <v>0.14952009370321701</v>
      </c>
      <c r="S10" s="17">
        <v>0.174015405597785</v>
      </c>
      <c r="T10" s="17">
        <v>0.149589077420578</v>
      </c>
      <c r="U10" s="17">
        <v>0.14016108484079801</v>
      </c>
      <c r="V10" s="17">
        <v>0.206765953522521</v>
      </c>
      <c r="W10" s="17">
        <v>0.14111690407435101</v>
      </c>
      <c r="X10" s="17">
        <v>0.13462955324239001</v>
      </c>
      <c r="Y10" s="17">
        <v>0.273074166600491</v>
      </c>
      <c r="Z10" s="17"/>
      <c r="AA10" s="17">
        <v>6.5466587519492497E-2</v>
      </c>
      <c r="AB10" s="17">
        <v>8.8211918052320704E-2</v>
      </c>
      <c r="AC10" s="17">
        <v>0.13313305519811899</v>
      </c>
      <c r="AD10" s="17">
        <v>0.29185435049881098</v>
      </c>
      <c r="AE10" s="17"/>
      <c r="AF10" s="17">
        <v>0.48013793184453901</v>
      </c>
    </row>
    <row r="11" spans="2:32" ht="27.75" x14ac:dyDescent="0.2">
      <c r="B11" s="18" t="s">
        <v>118</v>
      </c>
      <c r="C11" s="17">
        <v>9.3565307814189994E-2</v>
      </c>
      <c r="D11" s="17">
        <v>9.0314143249277806E-2</v>
      </c>
      <c r="E11" s="17">
        <v>9.5938730196960295E-2</v>
      </c>
      <c r="F11" s="17"/>
      <c r="G11" s="17">
        <v>0.52312227345977103</v>
      </c>
      <c r="H11" s="17">
        <v>7.4369306198886695E-2</v>
      </c>
      <c r="I11" s="17">
        <v>1.31285532623203E-2</v>
      </c>
      <c r="J11" s="17">
        <v>4.25430419670371E-2</v>
      </c>
      <c r="K11" s="17">
        <v>0</v>
      </c>
      <c r="L11" s="17">
        <v>1.12400432705811E-3</v>
      </c>
      <c r="M11" s="17"/>
      <c r="N11" s="17">
        <v>0.18361424428008699</v>
      </c>
      <c r="O11" s="17">
        <v>8.1829042231037694E-2</v>
      </c>
      <c r="P11" s="17">
        <v>6.8658128140098196E-2</v>
      </c>
      <c r="Q11" s="17">
        <v>3.9405863159146702E-2</v>
      </c>
      <c r="R11" s="17">
        <v>9.1114816859544798E-2</v>
      </c>
      <c r="S11" s="17">
        <v>0.11288709266770899</v>
      </c>
      <c r="T11" s="17">
        <v>0.113083601574298</v>
      </c>
      <c r="U11" s="17">
        <v>7.0884210124758498E-2</v>
      </c>
      <c r="V11" s="17">
        <v>8.9724429381096801E-2</v>
      </c>
      <c r="W11" s="17">
        <v>9.3712380913041696E-2</v>
      </c>
      <c r="X11" s="17">
        <v>4.6022135514062798E-2</v>
      </c>
      <c r="Y11" s="17">
        <v>0.12514884060171899</v>
      </c>
      <c r="Z11" s="17"/>
      <c r="AA11" s="17">
        <v>0.109276804935138</v>
      </c>
      <c r="AB11" s="17">
        <v>0.15884855571165499</v>
      </c>
      <c r="AC11" s="17">
        <v>9.0224411026624707E-2</v>
      </c>
      <c r="AD11" s="17">
        <v>3.1894009224982901E-2</v>
      </c>
      <c r="AE11" s="17"/>
      <c r="AF11" s="17">
        <v>7.2242353826876493E-2</v>
      </c>
    </row>
    <row r="12" spans="2:32" ht="27.75" x14ac:dyDescent="0.2">
      <c r="B12" s="18" t="s">
        <v>119</v>
      </c>
      <c r="C12" s="17">
        <v>8.63754628519246E-2</v>
      </c>
      <c r="D12" s="17">
        <v>9.5771071151333695E-2</v>
      </c>
      <c r="E12" s="17">
        <v>7.6842616674855202E-2</v>
      </c>
      <c r="F12" s="17"/>
      <c r="G12" s="17">
        <v>0.21438879381673201</v>
      </c>
      <c r="H12" s="17">
        <v>0.25595808456027902</v>
      </c>
      <c r="I12" s="17">
        <v>0.17819838557489601</v>
      </c>
      <c r="J12" s="17">
        <v>0.13017280078674701</v>
      </c>
      <c r="K12" s="17">
        <v>6.0262292989806503E-2</v>
      </c>
      <c r="L12" s="17">
        <v>7.6122551667468499E-3</v>
      </c>
      <c r="M12" s="17"/>
      <c r="N12" s="17">
        <v>0.17042340154628299</v>
      </c>
      <c r="O12" s="17">
        <v>9.1164529475164E-2</v>
      </c>
      <c r="P12" s="17">
        <v>3.4559643434598102E-2</v>
      </c>
      <c r="Q12" s="17">
        <v>9.0120757768478194E-2</v>
      </c>
      <c r="R12" s="17">
        <v>6.1809631722519E-2</v>
      </c>
      <c r="S12" s="17">
        <v>5.45818140156192E-2</v>
      </c>
      <c r="T12" s="17">
        <v>0.100680840984121</v>
      </c>
      <c r="U12" s="17">
        <v>8.6156591911928204E-2</v>
      </c>
      <c r="V12" s="17">
        <v>8.7167695283626903E-2</v>
      </c>
      <c r="W12" s="17">
        <v>8.1748981599005094E-2</v>
      </c>
      <c r="X12" s="17">
        <v>4.9318631815691599E-2</v>
      </c>
      <c r="Y12" s="17">
        <v>9.2850054418731801E-2</v>
      </c>
      <c r="Z12" s="17"/>
      <c r="AA12" s="17">
        <v>5.9801556168950797E-2</v>
      </c>
      <c r="AB12" s="17">
        <v>7.1977274518730094E-2</v>
      </c>
      <c r="AC12" s="17">
        <v>7.5617935083257704E-2</v>
      </c>
      <c r="AD12" s="17">
        <v>0.12862178056891399</v>
      </c>
      <c r="AE12" s="17"/>
      <c r="AF12" s="17">
        <v>7.2339098196186405E-2</v>
      </c>
    </row>
    <row r="13" spans="2:32" ht="41.25" x14ac:dyDescent="0.2">
      <c r="B13" s="18" t="s">
        <v>120</v>
      </c>
      <c r="C13" s="17">
        <v>6.6863314736963303E-2</v>
      </c>
      <c r="D13" s="17">
        <v>2.16763262660132E-2</v>
      </c>
      <c r="E13" s="17">
        <v>0.103680292588293</v>
      </c>
      <c r="F13" s="17"/>
      <c r="G13" s="17">
        <v>3.29095524225438E-2</v>
      </c>
      <c r="H13" s="17">
        <v>0.13100249727135299</v>
      </c>
      <c r="I13" s="17">
        <v>0.285284351804171</v>
      </c>
      <c r="J13" s="17">
        <v>0.227474283797061</v>
      </c>
      <c r="K13" s="17">
        <v>7.2478893484406795E-2</v>
      </c>
      <c r="L13" s="17">
        <v>1.1635332249823599E-2</v>
      </c>
      <c r="M13" s="17"/>
      <c r="N13" s="17">
        <v>7.0200588421719695E-2</v>
      </c>
      <c r="O13" s="17">
        <v>3.7160821231284301E-2</v>
      </c>
      <c r="P13" s="17">
        <v>5.8394863526994002E-2</v>
      </c>
      <c r="Q13" s="17">
        <v>8.5769842037503902E-2</v>
      </c>
      <c r="R13" s="17">
        <v>9.9370335195837101E-2</v>
      </c>
      <c r="S13" s="17">
        <v>7.0281816934587502E-2</v>
      </c>
      <c r="T13" s="17">
        <v>5.5967209700927799E-2</v>
      </c>
      <c r="U13" s="17">
        <v>8.0482560553063201E-2</v>
      </c>
      <c r="V13" s="17">
        <v>6.4544946137028797E-2</v>
      </c>
      <c r="W13" s="17">
        <v>4.3003274071068999E-2</v>
      </c>
      <c r="X13" s="17">
        <v>0.121720199793276</v>
      </c>
      <c r="Y13" s="17">
        <v>3.3516743467049998E-2</v>
      </c>
      <c r="Z13" s="17"/>
      <c r="AA13" s="17">
        <v>4.7485638094908703E-2</v>
      </c>
      <c r="AB13" s="17">
        <v>3.6787159596830397E-2</v>
      </c>
      <c r="AC13" s="17">
        <v>8.5130800595542705E-2</v>
      </c>
      <c r="AD13" s="17">
        <v>9.6753347348442098E-2</v>
      </c>
      <c r="AE13" s="17"/>
      <c r="AF13" s="17">
        <v>6.5209887753883006E-2</v>
      </c>
    </row>
    <row r="14" spans="2:32" ht="27.75" x14ac:dyDescent="0.2">
      <c r="B14" s="18" t="s">
        <v>121</v>
      </c>
      <c r="C14" s="17">
        <v>5.3690902101436899E-2</v>
      </c>
      <c r="D14" s="17">
        <v>5.9947409206598801E-2</v>
      </c>
      <c r="E14" s="17">
        <v>4.8801790845851602E-2</v>
      </c>
      <c r="F14" s="17"/>
      <c r="G14" s="17">
        <v>2.30986783210228E-2</v>
      </c>
      <c r="H14" s="17">
        <v>1.93392744975345E-2</v>
      </c>
      <c r="I14" s="17">
        <v>9.21419530677141E-3</v>
      </c>
      <c r="J14" s="17">
        <v>7.6419599893244997E-2</v>
      </c>
      <c r="K14" s="17">
        <v>0.11198196867735501</v>
      </c>
      <c r="L14" s="17">
        <v>4.94597271327177E-2</v>
      </c>
      <c r="M14" s="17"/>
      <c r="N14" s="17">
        <v>4.8073595923708898E-2</v>
      </c>
      <c r="O14" s="17">
        <v>6.3547063685303398E-2</v>
      </c>
      <c r="P14" s="17">
        <v>9.2284018840459101E-2</v>
      </c>
      <c r="Q14" s="17">
        <v>5.5570110351558601E-2</v>
      </c>
      <c r="R14" s="17">
        <v>6.3716525893296697E-2</v>
      </c>
      <c r="S14" s="17">
        <v>4.07372964524505E-2</v>
      </c>
      <c r="T14" s="17">
        <v>4.4932781615748298E-2</v>
      </c>
      <c r="U14" s="17">
        <v>9.0292173368664394E-2</v>
      </c>
      <c r="V14" s="17">
        <v>3.8489955778673E-2</v>
      </c>
      <c r="W14" s="17">
        <v>2.3252051248391001E-2</v>
      </c>
      <c r="X14" s="17">
        <v>7.7618212304180006E-2</v>
      </c>
      <c r="Y14" s="17">
        <v>0</v>
      </c>
      <c r="Z14" s="17"/>
      <c r="AA14" s="17">
        <v>7.54506265597506E-2</v>
      </c>
      <c r="AB14" s="17">
        <v>5.7622206335917699E-2</v>
      </c>
      <c r="AC14" s="17">
        <v>5.9199501385041202E-2</v>
      </c>
      <c r="AD14" s="17">
        <v>2.7351475487025101E-2</v>
      </c>
      <c r="AE14" s="17"/>
      <c r="AF14" s="17">
        <v>3.2754213319900298E-2</v>
      </c>
    </row>
    <row r="15" spans="2:32" x14ac:dyDescent="0.2">
      <c r="B15" s="18" t="s">
        <v>122</v>
      </c>
      <c r="C15" s="17">
        <v>3.9997152820840903E-2</v>
      </c>
      <c r="D15" s="17">
        <v>4.5448475447797898E-2</v>
      </c>
      <c r="E15" s="17">
        <v>3.5697878775997102E-2</v>
      </c>
      <c r="F15" s="17"/>
      <c r="G15" s="17">
        <v>0</v>
      </c>
      <c r="H15" s="17">
        <v>6.77284969374103E-3</v>
      </c>
      <c r="I15" s="17">
        <v>1.09413008554779E-2</v>
      </c>
      <c r="J15" s="17">
        <v>5.4508394437001902E-3</v>
      </c>
      <c r="K15" s="17">
        <v>8.5778464224158496E-2</v>
      </c>
      <c r="L15" s="17">
        <v>5.2133463483091599E-2</v>
      </c>
      <c r="M15" s="17"/>
      <c r="N15" s="17">
        <v>2.2400899743501498E-2</v>
      </c>
      <c r="O15" s="17">
        <v>4.7035652241629297E-2</v>
      </c>
      <c r="P15" s="17">
        <v>1.7427521759318401E-2</v>
      </c>
      <c r="Q15" s="17">
        <v>3.7501761676149097E-2</v>
      </c>
      <c r="R15" s="17">
        <v>5.3264827314655101E-2</v>
      </c>
      <c r="S15" s="17">
        <v>4.5493148625204198E-2</v>
      </c>
      <c r="T15" s="17">
        <v>4.2753891425366397E-2</v>
      </c>
      <c r="U15" s="17">
        <v>3.6210321196309202E-2</v>
      </c>
      <c r="V15" s="17">
        <v>3.8918304929974501E-2</v>
      </c>
      <c r="W15" s="17">
        <v>5.7886382925428803E-2</v>
      </c>
      <c r="X15" s="17">
        <v>3.5767891777110997E-2</v>
      </c>
      <c r="Y15" s="17">
        <v>4.8850207657008302E-2</v>
      </c>
      <c r="Z15" s="17"/>
      <c r="AA15" s="17">
        <v>3.9848353176976797E-2</v>
      </c>
      <c r="AB15" s="17">
        <v>4.2696072977445099E-2</v>
      </c>
      <c r="AC15" s="17">
        <v>3.2318458235843103E-2</v>
      </c>
      <c r="AD15" s="17">
        <v>4.1711552288303699E-2</v>
      </c>
      <c r="AE15" s="17"/>
      <c r="AF15" s="17">
        <v>3.0306690257065699E-2</v>
      </c>
    </row>
    <row r="16" spans="2:32" x14ac:dyDescent="0.2">
      <c r="B16" s="18" t="s">
        <v>123</v>
      </c>
      <c r="C16" s="17">
        <v>3.9195507919276701E-2</v>
      </c>
      <c r="D16" s="17">
        <v>3.0914525571414098E-2</v>
      </c>
      <c r="E16" s="17">
        <v>4.6306505554863799E-2</v>
      </c>
      <c r="F16" s="17"/>
      <c r="G16" s="17">
        <v>0</v>
      </c>
      <c r="H16" s="17">
        <v>6.77284969374103E-3</v>
      </c>
      <c r="I16" s="17">
        <v>0</v>
      </c>
      <c r="J16" s="17">
        <v>8.6324517247021396E-3</v>
      </c>
      <c r="K16" s="17">
        <v>6.30522503841138E-2</v>
      </c>
      <c r="L16" s="17">
        <v>5.9218560991470201E-2</v>
      </c>
      <c r="M16" s="17"/>
      <c r="N16" s="17">
        <v>2.1855637237192201E-2</v>
      </c>
      <c r="O16" s="17">
        <v>5.4425116070141902E-2</v>
      </c>
      <c r="P16" s="17">
        <v>7.3406785161741303E-2</v>
      </c>
      <c r="Q16" s="17">
        <v>2.86293199484942E-2</v>
      </c>
      <c r="R16" s="17">
        <v>5.4085213686774401E-2</v>
      </c>
      <c r="S16" s="17">
        <v>2.0882472002119599E-2</v>
      </c>
      <c r="T16" s="17">
        <v>5.3572477203176101E-2</v>
      </c>
      <c r="U16" s="17">
        <v>5.4084067917337803E-2</v>
      </c>
      <c r="V16" s="17">
        <v>4.1072986817053903E-2</v>
      </c>
      <c r="W16" s="17">
        <v>2.2259710851743102E-2</v>
      </c>
      <c r="X16" s="17">
        <v>1.7639074808046901E-2</v>
      </c>
      <c r="Y16" s="17">
        <v>0</v>
      </c>
      <c r="Z16" s="17"/>
      <c r="AA16" s="17">
        <v>2.47902794868353E-2</v>
      </c>
      <c r="AB16" s="17">
        <v>5.1544885849634202E-2</v>
      </c>
      <c r="AC16" s="17">
        <v>4.2117463424551402E-2</v>
      </c>
      <c r="AD16" s="17">
        <v>3.9589148245824102E-2</v>
      </c>
      <c r="AE16" s="17"/>
      <c r="AF16" s="17">
        <v>2.8435492500633399E-2</v>
      </c>
    </row>
    <row r="17" spans="2:32" ht="27.75" x14ac:dyDescent="0.2">
      <c r="B17" s="18" t="s">
        <v>124</v>
      </c>
      <c r="C17" s="17">
        <v>2.63447213899228E-2</v>
      </c>
      <c r="D17" s="17">
        <v>1.04948576315845E-2</v>
      </c>
      <c r="E17" s="17">
        <v>3.9672744385068501E-2</v>
      </c>
      <c r="F17" s="17"/>
      <c r="G17" s="17">
        <v>2.8295290632017401E-2</v>
      </c>
      <c r="H17" s="17">
        <v>0.15260857512561099</v>
      </c>
      <c r="I17" s="17">
        <v>0.15199878788989701</v>
      </c>
      <c r="J17" s="17">
        <v>1.34286707247752E-2</v>
      </c>
      <c r="K17" s="17">
        <v>3.3572074887548899E-3</v>
      </c>
      <c r="L17" s="17">
        <v>2.8101773437089199E-3</v>
      </c>
      <c r="M17" s="17"/>
      <c r="N17" s="17">
        <v>4.0918948442275803E-2</v>
      </c>
      <c r="O17" s="17">
        <v>2.1455816794391101E-2</v>
      </c>
      <c r="P17" s="17">
        <v>1.5558507294957301E-2</v>
      </c>
      <c r="Q17" s="17">
        <v>2.9199432945330901E-2</v>
      </c>
      <c r="R17" s="17">
        <v>3.2896617069127998E-2</v>
      </c>
      <c r="S17" s="17">
        <v>3.4455999220237697E-2</v>
      </c>
      <c r="T17" s="17">
        <v>2.0168318550977098E-2</v>
      </c>
      <c r="U17" s="17">
        <v>3.3148925272312398E-2</v>
      </c>
      <c r="V17" s="17">
        <v>9.6510621430175008E-3</v>
      </c>
      <c r="W17" s="17">
        <v>4.33473722444951E-2</v>
      </c>
      <c r="X17" s="17">
        <v>2.4878283241210001E-2</v>
      </c>
      <c r="Y17" s="17">
        <v>0</v>
      </c>
      <c r="Z17" s="17"/>
      <c r="AA17" s="17">
        <v>1.4145866584087801E-2</v>
      </c>
      <c r="AB17" s="17">
        <v>1.6485747429853599E-2</v>
      </c>
      <c r="AC17" s="17">
        <v>2.8707252780489498E-2</v>
      </c>
      <c r="AD17" s="17">
        <v>4.3571838023211101E-2</v>
      </c>
      <c r="AE17" s="17"/>
      <c r="AF17" s="17">
        <v>1.6155115509110099E-2</v>
      </c>
    </row>
    <row r="18" spans="2:32" x14ac:dyDescent="0.2">
      <c r="B18" s="18" t="s">
        <v>125</v>
      </c>
      <c r="C18" s="17">
        <v>1.2900331084721901E-2</v>
      </c>
      <c r="D18" s="17">
        <v>9.0706594515176601E-3</v>
      </c>
      <c r="E18" s="17">
        <v>1.4975646528284601E-2</v>
      </c>
      <c r="F18" s="17"/>
      <c r="G18" s="17">
        <v>1.5729059051906399E-2</v>
      </c>
      <c r="H18" s="17">
        <v>7.8524155181798807E-3</v>
      </c>
      <c r="I18" s="17">
        <v>5.2862018422374799E-2</v>
      </c>
      <c r="J18" s="17">
        <v>2.4920238603217699E-2</v>
      </c>
      <c r="K18" s="17">
        <v>1.8318561295637501E-2</v>
      </c>
      <c r="L18" s="17">
        <v>3.84231153018165E-3</v>
      </c>
      <c r="M18" s="17"/>
      <c r="N18" s="17">
        <v>2.3732643909606999E-2</v>
      </c>
      <c r="O18" s="17">
        <v>1.9410619888135E-2</v>
      </c>
      <c r="P18" s="17">
        <v>0</v>
      </c>
      <c r="Q18" s="17">
        <v>2.9892257758609399E-2</v>
      </c>
      <c r="R18" s="17">
        <v>6.5407400320771896E-3</v>
      </c>
      <c r="S18" s="17">
        <v>1.3446974446264E-2</v>
      </c>
      <c r="T18" s="17">
        <v>6.6466689826849201E-3</v>
      </c>
      <c r="U18" s="17">
        <v>1.2084502865811199E-2</v>
      </c>
      <c r="V18" s="17">
        <v>1.2658273194823899E-2</v>
      </c>
      <c r="W18" s="17">
        <v>7.1524145558001196E-3</v>
      </c>
      <c r="X18" s="17">
        <v>0</v>
      </c>
      <c r="Y18" s="17">
        <v>0</v>
      </c>
      <c r="Z18" s="17"/>
      <c r="AA18" s="17">
        <v>1.19334607705827E-2</v>
      </c>
      <c r="AB18" s="17">
        <v>6.5753787407228804E-3</v>
      </c>
      <c r="AC18" s="17">
        <v>1.8351151473492401E-2</v>
      </c>
      <c r="AD18" s="17">
        <v>1.5448000056782899E-2</v>
      </c>
      <c r="AE18" s="17"/>
      <c r="AF18" s="17">
        <v>2.8466757828724501E-2</v>
      </c>
    </row>
    <row r="19" spans="2:32" x14ac:dyDescent="0.2">
      <c r="B19" s="18" t="s">
        <v>60</v>
      </c>
      <c r="C19" s="19">
        <v>0.103458780984393</v>
      </c>
      <c r="D19" s="19">
        <v>0.110414217645789</v>
      </c>
      <c r="E19" s="19">
        <v>9.8277506149954799E-2</v>
      </c>
      <c r="F19" s="19"/>
      <c r="G19" s="19">
        <v>0.20865000841929801</v>
      </c>
      <c r="H19" s="19">
        <v>0.26664350425825101</v>
      </c>
      <c r="I19" s="19">
        <v>0.103395773503431</v>
      </c>
      <c r="J19" s="19">
        <v>0.15176661354997401</v>
      </c>
      <c r="K19" s="19">
        <v>7.8628717106433904E-2</v>
      </c>
      <c r="L19" s="19">
        <v>4.2930634273944501E-2</v>
      </c>
      <c r="M19" s="19"/>
      <c r="N19" s="19">
        <v>0.116004193625299</v>
      </c>
      <c r="O19" s="19">
        <v>5.2888795037134902E-2</v>
      </c>
      <c r="P19" s="19">
        <v>0.113157975178401</v>
      </c>
      <c r="Q19" s="19">
        <v>0.127968873124882</v>
      </c>
      <c r="R19" s="19">
        <v>0.10938062070997601</v>
      </c>
      <c r="S19" s="19">
        <v>0.137389433370953</v>
      </c>
      <c r="T19" s="19">
        <v>0.111662024423526</v>
      </c>
      <c r="U19" s="19">
        <v>7.8779397115362901E-2</v>
      </c>
      <c r="V19" s="19">
        <v>7.7383569939175403E-2</v>
      </c>
      <c r="W19" s="19">
        <v>0.101031746044319</v>
      </c>
      <c r="X19" s="19">
        <v>0.14127979376187499</v>
      </c>
      <c r="Y19" s="19">
        <v>0.108028300373072</v>
      </c>
      <c r="Z19" s="19"/>
      <c r="AA19" s="19">
        <v>7.1641369490697299E-2</v>
      </c>
      <c r="AB19" s="19">
        <v>8.1114973559267195E-2</v>
      </c>
      <c r="AC19" s="19">
        <v>0.159789986901054</v>
      </c>
      <c r="AD19" s="19">
        <v>0.11431290126872901</v>
      </c>
      <c r="AE19" s="19"/>
      <c r="AF19" s="19">
        <v>5.0178832939146399E-2</v>
      </c>
    </row>
    <row r="20" spans="2:32" x14ac:dyDescent="0.2">
      <c r="B20" s="16" t="s">
        <v>127</v>
      </c>
    </row>
    <row r="21" spans="2:32" x14ac:dyDescent="0.2">
      <c r="B21" t="s">
        <v>63</v>
      </c>
    </row>
    <row r="22" spans="2:32" x14ac:dyDescent="0.2">
      <c r="B22" t="s">
        <v>64</v>
      </c>
    </row>
    <row r="24" spans="2:32" x14ac:dyDescent="0.2">
      <c r="B24"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543</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756</v>
      </c>
      <c r="D7" s="10">
        <v>353</v>
      </c>
      <c r="E7" s="10">
        <v>403</v>
      </c>
      <c r="F7" s="10"/>
      <c r="G7" s="10">
        <v>1</v>
      </c>
      <c r="H7" s="10">
        <v>131</v>
      </c>
      <c r="I7" s="10">
        <v>350</v>
      </c>
      <c r="J7" s="10">
        <v>228</v>
      </c>
      <c r="K7" s="10">
        <v>35</v>
      </c>
      <c r="L7" s="10">
        <v>11</v>
      </c>
      <c r="M7" s="10"/>
      <c r="N7" s="10">
        <v>99</v>
      </c>
      <c r="O7" s="10">
        <v>91</v>
      </c>
      <c r="P7" s="10">
        <v>72</v>
      </c>
      <c r="Q7" s="10">
        <v>58</v>
      </c>
      <c r="R7" s="10">
        <v>67</v>
      </c>
      <c r="S7" s="10">
        <v>83</v>
      </c>
      <c r="T7" s="10">
        <v>66</v>
      </c>
      <c r="U7" s="10">
        <v>21</v>
      </c>
      <c r="V7" s="10">
        <v>88</v>
      </c>
      <c r="W7" s="10">
        <v>57</v>
      </c>
      <c r="X7" s="10">
        <v>39</v>
      </c>
      <c r="Y7" s="10">
        <v>15</v>
      </c>
      <c r="Z7" s="10"/>
      <c r="AA7" s="10">
        <v>223</v>
      </c>
      <c r="AB7" s="10">
        <v>181</v>
      </c>
      <c r="AC7" s="10">
        <v>162</v>
      </c>
      <c r="AD7" s="10">
        <v>190</v>
      </c>
      <c r="AE7" s="10"/>
      <c r="AF7" s="10">
        <v>102</v>
      </c>
    </row>
    <row r="8" spans="2:32" ht="30" customHeight="1" x14ac:dyDescent="0.2">
      <c r="B8" s="11" t="s">
        <v>20</v>
      </c>
      <c r="C8" s="11">
        <v>762</v>
      </c>
      <c r="D8" s="11">
        <v>368</v>
      </c>
      <c r="E8" s="11">
        <v>394</v>
      </c>
      <c r="F8" s="11"/>
      <c r="G8" s="11">
        <v>1</v>
      </c>
      <c r="H8" s="11">
        <v>158</v>
      </c>
      <c r="I8" s="11">
        <v>342</v>
      </c>
      <c r="J8" s="11">
        <v>219</v>
      </c>
      <c r="K8" s="11">
        <v>33</v>
      </c>
      <c r="L8" s="11">
        <v>9</v>
      </c>
      <c r="M8" s="11"/>
      <c r="N8" s="11">
        <v>104</v>
      </c>
      <c r="O8" s="11">
        <v>88</v>
      </c>
      <c r="P8" s="11">
        <v>69</v>
      </c>
      <c r="Q8" s="11">
        <v>56</v>
      </c>
      <c r="R8" s="11">
        <v>64</v>
      </c>
      <c r="S8" s="11">
        <v>76</v>
      </c>
      <c r="T8" s="11">
        <v>64</v>
      </c>
      <c r="U8" s="11">
        <v>22</v>
      </c>
      <c r="V8" s="11">
        <v>87</v>
      </c>
      <c r="W8" s="11">
        <v>68</v>
      </c>
      <c r="X8" s="11">
        <v>44</v>
      </c>
      <c r="Y8" s="11">
        <v>21</v>
      </c>
      <c r="Z8" s="11"/>
      <c r="AA8" s="11">
        <v>199</v>
      </c>
      <c r="AB8" s="11">
        <v>159</v>
      </c>
      <c r="AC8" s="11">
        <v>201</v>
      </c>
      <c r="AD8" s="11">
        <v>204</v>
      </c>
      <c r="AE8" s="11"/>
      <c r="AF8" s="11">
        <v>103</v>
      </c>
    </row>
    <row r="9" spans="2:32" x14ac:dyDescent="0.2">
      <c r="B9" s="18" t="s">
        <v>527</v>
      </c>
      <c r="C9" s="17">
        <v>0.69758163628246495</v>
      </c>
      <c r="D9" s="17">
        <v>0.69681170630300104</v>
      </c>
      <c r="E9" s="17">
        <v>0.69830076553364795</v>
      </c>
      <c r="F9" s="17"/>
      <c r="G9" s="17">
        <v>1</v>
      </c>
      <c r="H9" s="17">
        <v>0.69143690347360698</v>
      </c>
      <c r="I9" s="17">
        <v>0.66250501884777202</v>
      </c>
      <c r="J9" s="17">
        <v>0.75427880409779902</v>
      </c>
      <c r="K9" s="17">
        <v>0.69336771268453601</v>
      </c>
      <c r="L9" s="17">
        <v>0.73838676066619602</v>
      </c>
      <c r="M9" s="17"/>
      <c r="N9" s="17">
        <v>0.61238548331408305</v>
      </c>
      <c r="O9" s="17">
        <v>0.76076661686543401</v>
      </c>
      <c r="P9" s="17">
        <v>0.67630406473666005</v>
      </c>
      <c r="Q9" s="17">
        <v>0.79536008768839295</v>
      </c>
      <c r="R9" s="17">
        <v>0.66960406267351003</v>
      </c>
      <c r="S9" s="17">
        <v>0.66316565074625999</v>
      </c>
      <c r="T9" s="17">
        <v>0.67042812499701798</v>
      </c>
      <c r="U9" s="17">
        <v>0.71025543558445503</v>
      </c>
      <c r="V9" s="17">
        <v>0.74932154656015004</v>
      </c>
      <c r="W9" s="17">
        <v>0.73994867786844398</v>
      </c>
      <c r="X9" s="17">
        <v>0.60990346855246502</v>
      </c>
      <c r="Y9" s="17">
        <v>0.77426117709097497</v>
      </c>
      <c r="Z9" s="17"/>
      <c r="AA9" s="17">
        <v>0.68826090101747095</v>
      </c>
      <c r="AB9" s="17">
        <v>0.76578208273797999</v>
      </c>
      <c r="AC9" s="17">
        <v>0.62023067304303503</v>
      </c>
      <c r="AD9" s="17">
        <v>0.72978530069944303</v>
      </c>
      <c r="AE9" s="17"/>
      <c r="AF9" s="17">
        <v>0.69758554994084199</v>
      </c>
    </row>
    <row r="10" spans="2:32" x14ac:dyDescent="0.2">
      <c r="B10" s="18" t="s">
        <v>43</v>
      </c>
      <c r="C10" s="17">
        <v>0.148177423729209</v>
      </c>
      <c r="D10" s="17">
        <v>0.16528612100609999</v>
      </c>
      <c r="E10" s="17">
        <v>0.13219757492529199</v>
      </c>
      <c r="F10" s="17"/>
      <c r="G10" s="17">
        <v>0</v>
      </c>
      <c r="H10" s="17">
        <v>0.21680753614488199</v>
      </c>
      <c r="I10" s="17">
        <v>0.16629608154492401</v>
      </c>
      <c r="J10" s="17">
        <v>9.1900705213046302E-2</v>
      </c>
      <c r="K10" s="17">
        <v>0</v>
      </c>
      <c r="L10" s="17">
        <v>0.18245993406150501</v>
      </c>
      <c r="M10" s="17"/>
      <c r="N10" s="17">
        <v>0.18854532299716301</v>
      </c>
      <c r="O10" s="17">
        <v>0.14827564658459999</v>
      </c>
      <c r="P10" s="17">
        <v>0.17023868950604201</v>
      </c>
      <c r="Q10" s="17">
        <v>0.144063930910305</v>
      </c>
      <c r="R10" s="17">
        <v>0.18374170121587899</v>
      </c>
      <c r="S10" s="17">
        <v>0.11069120811300399</v>
      </c>
      <c r="T10" s="17">
        <v>0.120435083362465</v>
      </c>
      <c r="U10" s="17">
        <v>0.164604228236886</v>
      </c>
      <c r="V10" s="17">
        <v>0.124920707915549</v>
      </c>
      <c r="W10" s="17">
        <v>9.4655635091972903E-2</v>
      </c>
      <c r="X10" s="17">
        <v>0.226487901998328</v>
      </c>
      <c r="Y10" s="17">
        <v>8.7873283346332307E-2</v>
      </c>
      <c r="Z10" s="17"/>
      <c r="AA10" s="17">
        <v>0.165912321603497</v>
      </c>
      <c r="AB10" s="17">
        <v>0.101329579090637</v>
      </c>
      <c r="AC10" s="17">
        <v>0.18279683066979299</v>
      </c>
      <c r="AD10" s="17">
        <v>0.133198938109787</v>
      </c>
      <c r="AE10" s="17"/>
      <c r="AF10" s="17">
        <v>0.14407917148713201</v>
      </c>
    </row>
    <row r="11" spans="2:32" x14ac:dyDescent="0.2">
      <c r="B11" s="18" t="s">
        <v>542</v>
      </c>
      <c r="C11" s="19">
        <v>0.154240939988326</v>
      </c>
      <c r="D11" s="19">
        <v>0.13790217269089899</v>
      </c>
      <c r="E11" s="19">
        <v>0.16950165954106</v>
      </c>
      <c r="F11" s="19"/>
      <c r="G11" s="19">
        <v>0</v>
      </c>
      <c r="H11" s="19">
        <v>9.1755560381511295E-2</v>
      </c>
      <c r="I11" s="19">
        <v>0.171198899607305</v>
      </c>
      <c r="J11" s="19">
        <v>0.15382049068915399</v>
      </c>
      <c r="K11" s="19">
        <v>0.30663228731546399</v>
      </c>
      <c r="L11" s="19">
        <v>7.9153305272299398E-2</v>
      </c>
      <c r="M11" s="19"/>
      <c r="N11" s="19">
        <v>0.199069193688754</v>
      </c>
      <c r="O11" s="19">
        <v>9.09577365499665E-2</v>
      </c>
      <c r="P11" s="19">
        <v>0.15345724575729799</v>
      </c>
      <c r="Q11" s="19">
        <v>6.0575981401301798E-2</v>
      </c>
      <c r="R11" s="19">
        <v>0.14665423611060999</v>
      </c>
      <c r="S11" s="19">
        <v>0.226143141140735</v>
      </c>
      <c r="T11" s="19">
        <v>0.20913679164051699</v>
      </c>
      <c r="U11" s="19">
        <v>0.125140336178659</v>
      </c>
      <c r="V11" s="19">
        <v>0.125757745524301</v>
      </c>
      <c r="W11" s="19">
        <v>0.16539568703958299</v>
      </c>
      <c r="X11" s="19">
        <v>0.16360862944920701</v>
      </c>
      <c r="Y11" s="19">
        <v>0.13786553956269301</v>
      </c>
      <c r="Z11" s="19"/>
      <c r="AA11" s="19">
        <v>0.14582677737903199</v>
      </c>
      <c r="AB11" s="19">
        <v>0.13288833817138199</v>
      </c>
      <c r="AC11" s="19">
        <v>0.19697249628717201</v>
      </c>
      <c r="AD11" s="19">
        <v>0.137015761190769</v>
      </c>
      <c r="AE11" s="19"/>
      <c r="AF11" s="19">
        <v>0.15833527857202701</v>
      </c>
    </row>
    <row r="12" spans="2:32" x14ac:dyDescent="0.2">
      <c r="B12" s="16" t="s">
        <v>526</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B2:AF17"/>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547</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108</v>
      </c>
      <c r="D7" s="10">
        <v>55</v>
      </c>
      <c r="E7" s="10">
        <v>53</v>
      </c>
      <c r="F7" s="10"/>
      <c r="G7" s="10" t="s">
        <v>536</v>
      </c>
      <c r="H7" s="10">
        <v>27</v>
      </c>
      <c r="I7" s="10">
        <v>59</v>
      </c>
      <c r="J7" s="10">
        <v>20</v>
      </c>
      <c r="K7" s="10" t="s">
        <v>536</v>
      </c>
      <c r="L7" s="10">
        <v>2</v>
      </c>
      <c r="M7" s="10"/>
      <c r="N7" s="10">
        <v>17</v>
      </c>
      <c r="O7" s="10">
        <v>13</v>
      </c>
      <c r="P7" s="10">
        <v>11</v>
      </c>
      <c r="Q7" s="10">
        <v>9</v>
      </c>
      <c r="R7" s="10">
        <v>13</v>
      </c>
      <c r="S7" s="10">
        <v>9</v>
      </c>
      <c r="T7" s="10">
        <v>8</v>
      </c>
      <c r="U7" s="10">
        <v>4</v>
      </c>
      <c r="V7" s="10">
        <v>9</v>
      </c>
      <c r="W7" s="10">
        <v>6</v>
      </c>
      <c r="X7" s="10">
        <v>8</v>
      </c>
      <c r="Y7" s="10">
        <v>1</v>
      </c>
      <c r="Z7" s="10"/>
      <c r="AA7" s="10">
        <v>37</v>
      </c>
      <c r="AB7" s="10">
        <v>19</v>
      </c>
      <c r="AC7" s="10">
        <v>27</v>
      </c>
      <c r="AD7" s="10">
        <v>25</v>
      </c>
      <c r="AE7" s="10"/>
      <c r="AF7" s="10">
        <v>13</v>
      </c>
    </row>
    <row r="8" spans="2:32" ht="30" customHeight="1" x14ac:dyDescent="0.2">
      <c r="B8" s="11" t="s">
        <v>20</v>
      </c>
      <c r="C8" s="11">
        <v>113</v>
      </c>
      <c r="D8" s="11">
        <v>61</v>
      </c>
      <c r="E8" s="11">
        <v>52</v>
      </c>
      <c r="F8" s="11"/>
      <c r="G8" s="11" t="s">
        <v>536</v>
      </c>
      <c r="H8" s="11">
        <v>34</v>
      </c>
      <c r="I8" s="11">
        <v>57</v>
      </c>
      <c r="J8" s="11">
        <v>20</v>
      </c>
      <c r="K8" s="11" t="s">
        <v>536</v>
      </c>
      <c r="L8" s="11">
        <v>2</v>
      </c>
      <c r="M8" s="11"/>
      <c r="N8" s="11">
        <v>20</v>
      </c>
      <c r="O8" s="11">
        <v>13</v>
      </c>
      <c r="P8" s="11">
        <v>12</v>
      </c>
      <c r="Q8" s="11">
        <v>8</v>
      </c>
      <c r="R8" s="11">
        <v>12</v>
      </c>
      <c r="S8" s="11">
        <v>8</v>
      </c>
      <c r="T8" s="11">
        <v>8</v>
      </c>
      <c r="U8" s="11">
        <v>4</v>
      </c>
      <c r="V8" s="11">
        <v>11</v>
      </c>
      <c r="W8" s="11">
        <v>6</v>
      </c>
      <c r="X8" s="11">
        <v>10</v>
      </c>
      <c r="Y8" s="11">
        <v>2</v>
      </c>
      <c r="Z8" s="11"/>
      <c r="AA8" s="11">
        <v>33</v>
      </c>
      <c r="AB8" s="11">
        <v>16</v>
      </c>
      <c r="AC8" s="11">
        <v>37</v>
      </c>
      <c r="AD8" s="11">
        <v>27</v>
      </c>
      <c r="AE8" s="11"/>
      <c r="AF8" s="11">
        <v>15</v>
      </c>
    </row>
    <row r="9" spans="2:32" ht="27.75" x14ac:dyDescent="0.2">
      <c r="B9" s="18" t="s">
        <v>544</v>
      </c>
      <c r="C9" s="17">
        <v>0.58601905583590597</v>
      </c>
      <c r="D9" s="17">
        <v>0.65577078691532198</v>
      </c>
      <c r="E9" s="17">
        <v>0.50456295572836496</v>
      </c>
      <c r="F9" s="17"/>
      <c r="G9" s="17" t="s">
        <v>537</v>
      </c>
      <c r="H9" s="17">
        <v>0.44328666219332502</v>
      </c>
      <c r="I9" s="17">
        <v>0.64529648052722699</v>
      </c>
      <c r="J9" s="17">
        <v>0.66292853531527096</v>
      </c>
      <c r="K9" s="17" t="s">
        <v>537</v>
      </c>
      <c r="L9" s="17">
        <v>0.564394587548118</v>
      </c>
      <c r="M9" s="17"/>
      <c r="N9" s="17">
        <v>0.52326359424014601</v>
      </c>
      <c r="O9" s="17">
        <v>0.45055123056105101</v>
      </c>
      <c r="P9" s="17">
        <v>0.58755107159619702</v>
      </c>
      <c r="Q9" s="17">
        <v>0.69124981565591204</v>
      </c>
      <c r="R9" s="17">
        <v>0.74858287731904005</v>
      </c>
      <c r="S9" s="17">
        <v>0.78362870985933597</v>
      </c>
      <c r="T9" s="17">
        <v>0.54546146496263204</v>
      </c>
      <c r="U9" s="17">
        <v>0.76938117651208804</v>
      </c>
      <c r="V9" s="17">
        <v>0.62632683297661895</v>
      </c>
      <c r="W9" s="17">
        <v>0.75551060176935803</v>
      </c>
      <c r="X9" s="17">
        <v>0.36537722733200001</v>
      </c>
      <c r="Y9" s="17">
        <v>0</v>
      </c>
      <c r="Z9" s="17"/>
      <c r="AA9" s="17">
        <v>0.69910699713731395</v>
      </c>
      <c r="AB9" s="17">
        <v>0.710787376825321</v>
      </c>
      <c r="AC9" s="17">
        <v>0.45349210006656099</v>
      </c>
      <c r="AD9" s="17">
        <v>0.55342661603038301</v>
      </c>
      <c r="AE9" s="17"/>
      <c r="AF9" s="17">
        <v>0.42966155079255097</v>
      </c>
    </row>
    <row r="10" spans="2:32" x14ac:dyDescent="0.2">
      <c r="B10" s="18" t="s">
        <v>545</v>
      </c>
      <c r="C10" s="17">
        <v>0.52572924571635604</v>
      </c>
      <c r="D10" s="17">
        <v>0.53929395468629804</v>
      </c>
      <c r="E10" s="17">
        <v>0.50988837302851997</v>
      </c>
      <c r="F10" s="17"/>
      <c r="G10" s="17" t="s">
        <v>537</v>
      </c>
      <c r="H10" s="17">
        <v>0.62345541278459105</v>
      </c>
      <c r="I10" s="17">
        <v>0.41026343724409098</v>
      </c>
      <c r="J10" s="17">
        <v>0.69274200611644998</v>
      </c>
      <c r="K10" s="17" t="s">
        <v>537</v>
      </c>
      <c r="L10" s="17">
        <v>0.435605412451882</v>
      </c>
      <c r="M10" s="17"/>
      <c r="N10" s="17">
        <v>0.40035848784977401</v>
      </c>
      <c r="O10" s="17">
        <v>0.45563852616297001</v>
      </c>
      <c r="P10" s="17">
        <v>0.41037174718005698</v>
      </c>
      <c r="Q10" s="17">
        <v>0.32786655351660798</v>
      </c>
      <c r="R10" s="17">
        <v>0.76113427711289705</v>
      </c>
      <c r="S10" s="17">
        <v>0.71167126273234804</v>
      </c>
      <c r="T10" s="17">
        <v>0.405272714183738</v>
      </c>
      <c r="U10" s="17">
        <v>0.76938117651208804</v>
      </c>
      <c r="V10" s="17">
        <v>0.92070153190457105</v>
      </c>
      <c r="W10" s="17">
        <v>0.46457751192783803</v>
      </c>
      <c r="X10" s="17">
        <v>0.43830951683191699</v>
      </c>
      <c r="Y10" s="17">
        <v>0</v>
      </c>
      <c r="Z10" s="17"/>
      <c r="AA10" s="17">
        <v>0.52065722259706404</v>
      </c>
      <c r="AB10" s="17">
        <v>0.45455467275853201</v>
      </c>
      <c r="AC10" s="17">
        <v>0.59524496174765096</v>
      </c>
      <c r="AD10" s="17">
        <v>0.48011500892216202</v>
      </c>
      <c r="AE10" s="17"/>
      <c r="AF10" s="17">
        <v>0.71311679863109201</v>
      </c>
    </row>
    <row r="11" spans="2:32" ht="27.75" x14ac:dyDescent="0.2">
      <c r="B11" s="18" t="s">
        <v>546</v>
      </c>
      <c r="C11" s="17">
        <v>0.46934676130925201</v>
      </c>
      <c r="D11" s="17">
        <v>0.48718724984739198</v>
      </c>
      <c r="E11" s="17">
        <v>0.44851263149137499</v>
      </c>
      <c r="F11" s="17"/>
      <c r="G11" s="17" t="s">
        <v>537</v>
      </c>
      <c r="H11" s="17">
        <v>0.35487555307905899</v>
      </c>
      <c r="I11" s="17">
        <v>0.51811473896917504</v>
      </c>
      <c r="J11" s="17">
        <v>0.56430327376683298</v>
      </c>
      <c r="K11" s="17" t="s">
        <v>537</v>
      </c>
      <c r="L11" s="17">
        <v>0</v>
      </c>
      <c r="M11" s="17"/>
      <c r="N11" s="17">
        <v>0.56736191783427703</v>
      </c>
      <c r="O11" s="17">
        <v>0.28398065029031699</v>
      </c>
      <c r="P11" s="17">
        <v>0.53993167335548697</v>
      </c>
      <c r="Q11" s="17">
        <v>0.47094862699759898</v>
      </c>
      <c r="R11" s="17">
        <v>0.53372378259588804</v>
      </c>
      <c r="S11" s="17">
        <v>0.39122959648623901</v>
      </c>
      <c r="T11" s="17">
        <v>0.59285128128666298</v>
      </c>
      <c r="U11" s="17">
        <v>0.76938117651208804</v>
      </c>
      <c r="V11" s="17">
        <v>0.24068612806925099</v>
      </c>
      <c r="W11" s="17">
        <v>0.75551060176935803</v>
      </c>
      <c r="X11" s="17">
        <v>0.37705343466552899</v>
      </c>
      <c r="Y11" s="17">
        <v>0</v>
      </c>
      <c r="Z11" s="17"/>
      <c r="AA11" s="17">
        <v>0.52502190932131199</v>
      </c>
      <c r="AB11" s="17">
        <v>0.50699272199567402</v>
      </c>
      <c r="AC11" s="17">
        <v>0.55085296702895004</v>
      </c>
      <c r="AD11" s="17">
        <v>0.26908653373471397</v>
      </c>
      <c r="AE11" s="17"/>
      <c r="AF11" s="17">
        <v>0.42024769995347999</v>
      </c>
    </row>
    <row r="12" spans="2:32" x14ac:dyDescent="0.2">
      <c r="B12" s="18" t="s">
        <v>60</v>
      </c>
      <c r="C12" s="19">
        <v>0.11802697821000201</v>
      </c>
      <c r="D12" s="19">
        <v>9.5953862131371997E-2</v>
      </c>
      <c r="E12" s="19">
        <v>0.14380397220229599</v>
      </c>
      <c r="F12" s="19"/>
      <c r="G12" s="19" t="s">
        <v>537</v>
      </c>
      <c r="H12" s="19">
        <v>0.143393725696186</v>
      </c>
      <c r="I12" s="19">
        <v>0.113965863807847</v>
      </c>
      <c r="J12" s="19">
        <v>9.6008802397444901E-2</v>
      </c>
      <c r="K12" s="19" t="s">
        <v>537</v>
      </c>
      <c r="L12" s="19">
        <v>0</v>
      </c>
      <c r="M12" s="19"/>
      <c r="N12" s="19">
        <v>7.4026053394395094E-2</v>
      </c>
      <c r="O12" s="19">
        <v>0.24978927497814801</v>
      </c>
      <c r="P12" s="19">
        <v>8.4819973044612196E-2</v>
      </c>
      <c r="Q12" s="19">
        <v>9.3133083522824997E-2</v>
      </c>
      <c r="R12" s="19">
        <v>0</v>
      </c>
      <c r="S12" s="19">
        <v>0.119698726246737</v>
      </c>
      <c r="T12" s="19">
        <v>0</v>
      </c>
      <c r="U12" s="19">
        <v>0.23061882348791199</v>
      </c>
      <c r="V12" s="19">
        <v>0</v>
      </c>
      <c r="W12" s="19">
        <v>0</v>
      </c>
      <c r="X12" s="19">
        <v>0.31676997254131101</v>
      </c>
      <c r="Y12" s="19">
        <v>1</v>
      </c>
      <c r="Z12" s="19"/>
      <c r="AA12" s="19">
        <v>6.0912035555073497E-2</v>
      </c>
      <c r="AB12" s="19">
        <v>0.18684569440757001</v>
      </c>
      <c r="AC12" s="19">
        <v>5.1131139721923499E-2</v>
      </c>
      <c r="AD12" s="19">
        <v>0.237272394938424</v>
      </c>
      <c r="AE12" s="19"/>
      <c r="AF12" s="19">
        <v>5.0458662505125103E-2</v>
      </c>
    </row>
    <row r="13" spans="2:32" x14ac:dyDescent="0.2">
      <c r="B13" s="16" t="s">
        <v>548</v>
      </c>
    </row>
    <row r="14" spans="2:32" x14ac:dyDescent="0.2">
      <c r="B14" t="s">
        <v>63</v>
      </c>
    </row>
    <row r="15" spans="2:32" x14ac:dyDescent="0.2">
      <c r="B15" t="s">
        <v>64</v>
      </c>
    </row>
    <row r="17" spans="2:2" x14ac:dyDescent="0.2">
      <c r="B17"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B2:AF19"/>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552</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300</v>
      </c>
      <c r="D7" s="10">
        <v>123</v>
      </c>
      <c r="E7" s="10">
        <v>172</v>
      </c>
      <c r="F7" s="10"/>
      <c r="G7" s="10">
        <v>264</v>
      </c>
      <c r="H7" s="10">
        <v>28</v>
      </c>
      <c r="I7" s="10">
        <v>3</v>
      </c>
      <c r="J7" s="10">
        <v>5</v>
      </c>
      <c r="K7" s="10" t="s">
        <v>536</v>
      </c>
      <c r="L7" s="10" t="s">
        <v>536</v>
      </c>
      <c r="M7" s="10"/>
      <c r="N7" s="10">
        <v>62</v>
      </c>
      <c r="O7" s="10">
        <v>32</v>
      </c>
      <c r="P7" s="10">
        <v>20</v>
      </c>
      <c r="Q7" s="10">
        <v>14</v>
      </c>
      <c r="R7" s="10">
        <v>19</v>
      </c>
      <c r="S7" s="10">
        <v>33</v>
      </c>
      <c r="T7" s="10">
        <v>27</v>
      </c>
      <c r="U7" s="10">
        <v>9</v>
      </c>
      <c r="V7" s="10">
        <v>39</v>
      </c>
      <c r="W7" s="10">
        <v>28</v>
      </c>
      <c r="X7" s="10">
        <v>10</v>
      </c>
      <c r="Y7" s="10">
        <v>7</v>
      </c>
      <c r="Z7" s="10"/>
      <c r="AA7" s="10">
        <v>111</v>
      </c>
      <c r="AB7" s="10">
        <v>105</v>
      </c>
      <c r="AC7" s="10">
        <v>47</v>
      </c>
      <c r="AD7" s="10">
        <v>36</v>
      </c>
      <c r="AE7" s="10"/>
      <c r="AF7" s="10">
        <v>48</v>
      </c>
    </row>
    <row r="8" spans="2:32" ht="30" customHeight="1" x14ac:dyDescent="0.2">
      <c r="B8" s="11" t="s">
        <v>20</v>
      </c>
      <c r="C8" s="11">
        <v>365</v>
      </c>
      <c r="D8" s="11">
        <v>180</v>
      </c>
      <c r="E8" s="11">
        <v>180</v>
      </c>
      <c r="F8" s="11"/>
      <c r="G8" s="11">
        <v>322</v>
      </c>
      <c r="H8" s="11">
        <v>34</v>
      </c>
      <c r="I8" s="11">
        <v>3</v>
      </c>
      <c r="J8" s="11">
        <v>5</v>
      </c>
      <c r="K8" s="11" t="s">
        <v>536</v>
      </c>
      <c r="L8" s="11" t="s">
        <v>536</v>
      </c>
      <c r="M8" s="11"/>
      <c r="N8" s="11">
        <v>82</v>
      </c>
      <c r="O8" s="11">
        <v>35</v>
      </c>
      <c r="P8" s="11">
        <v>20</v>
      </c>
      <c r="Q8" s="11">
        <v>14</v>
      </c>
      <c r="R8" s="11">
        <v>22</v>
      </c>
      <c r="S8" s="11">
        <v>40</v>
      </c>
      <c r="T8" s="11">
        <v>32</v>
      </c>
      <c r="U8" s="11">
        <v>10</v>
      </c>
      <c r="V8" s="11">
        <v>44</v>
      </c>
      <c r="W8" s="11">
        <v>40</v>
      </c>
      <c r="X8" s="11">
        <v>13</v>
      </c>
      <c r="Y8" s="11">
        <v>13</v>
      </c>
      <c r="Z8" s="11"/>
      <c r="AA8" s="11">
        <v>121</v>
      </c>
      <c r="AB8" s="11">
        <v>116</v>
      </c>
      <c r="AC8" s="11">
        <v>78</v>
      </c>
      <c r="AD8" s="11">
        <v>49</v>
      </c>
      <c r="AE8" s="11"/>
      <c r="AF8" s="11">
        <v>56</v>
      </c>
    </row>
    <row r="9" spans="2:32" x14ac:dyDescent="0.2">
      <c r="B9" s="18" t="s">
        <v>203</v>
      </c>
      <c r="C9" s="17">
        <v>0.68863385974822899</v>
      </c>
      <c r="D9" s="17">
        <v>0.652435604964962</v>
      </c>
      <c r="E9" s="17">
        <v>0.721568876109284</v>
      </c>
      <c r="F9" s="17"/>
      <c r="G9" s="17">
        <v>0.68342103947315902</v>
      </c>
      <c r="H9" s="17">
        <v>0.721810268703451</v>
      </c>
      <c r="I9" s="17">
        <v>1</v>
      </c>
      <c r="J9" s="17">
        <v>0.59492306568466902</v>
      </c>
      <c r="K9" s="17" t="s">
        <v>537</v>
      </c>
      <c r="L9" s="17" t="s">
        <v>537</v>
      </c>
      <c r="M9" s="17"/>
      <c r="N9" s="17">
        <v>0.694348911211635</v>
      </c>
      <c r="O9" s="17">
        <v>0.67057395333502701</v>
      </c>
      <c r="P9" s="17">
        <v>0.78783210080736099</v>
      </c>
      <c r="Q9" s="17">
        <v>0.77277259393972098</v>
      </c>
      <c r="R9" s="17">
        <v>0.81938464970800495</v>
      </c>
      <c r="S9" s="17">
        <v>0.62891703617325601</v>
      </c>
      <c r="T9" s="17">
        <v>0.47421931907064402</v>
      </c>
      <c r="U9" s="17">
        <v>0.868708420256881</v>
      </c>
      <c r="V9" s="17">
        <v>0.681425197062688</v>
      </c>
      <c r="W9" s="17">
        <v>0.66544202633842298</v>
      </c>
      <c r="X9" s="17">
        <v>0.74029388161493004</v>
      </c>
      <c r="Y9" s="17">
        <v>0.83967564772964298</v>
      </c>
      <c r="Z9" s="17"/>
      <c r="AA9" s="17">
        <v>0.74435992969630504</v>
      </c>
      <c r="AB9" s="17">
        <v>0.74997954980355896</v>
      </c>
      <c r="AC9" s="17">
        <v>0.63166352955260796</v>
      </c>
      <c r="AD9" s="17">
        <v>0.48962507961799701</v>
      </c>
      <c r="AE9" s="17"/>
      <c r="AF9" s="17">
        <v>0.70500667475606205</v>
      </c>
    </row>
    <row r="10" spans="2:32" x14ac:dyDescent="0.2">
      <c r="B10" s="18" t="s">
        <v>204</v>
      </c>
      <c r="C10" s="17">
        <v>0.60602007780751099</v>
      </c>
      <c r="D10" s="17">
        <v>0.67755836300060002</v>
      </c>
      <c r="E10" s="17">
        <v>0.54025689850848002</v>
      </c>
      <c r="F10" s="17"/>
      <c r="G10" s="17">
        <v>0.61395535775750698</v>
      </c>
      <c r="H10" s="17">
        <v>0.64289229338154297</v>
      </c>
      <c r="I10" s="17">
        <v>0.35730671897831801</v>
      </c>
      <c r="J10" s="17">
        <v>0</v>
      </c>
      <c r="K10" s="17" t="s">
        <v>537</v>
      </c>
      <c r="L10" s="17" t="s">
        <v>537</v>
      </c>
      <c r="M10" s="17"/>
      <c r="N10" s="17">
        <v>0.70316281020101901</v>
      </c>
      <c r="O10" s="17">
        <v>0.54357251998380696</v>
      </c>
      <c r="P10" s="17">
        <v>0.42745387605917501</v>
      </c>
      <c r="Q10" s="17">
        <v>0.41763395524125602</v>
      </c>
      <c r="R10" s="17">
        <v>0.75456462673428804</v>
      </c>
      <c r="S10" s="17">
        <v>0.56707924218150996</v>
      </c>
      <c r="T10" s="17">
        <v>0.61924860744190102</v>
      </c>
      <c r="U10" s="17">
        <v>0.521720406874287</v>
      </c>
      <c r="V10" s="17">
        <v>0.58870408082220405</v>
      </c>
      <c r="W10" s="17">
        <v>0.54503104124095103</v>
      </c>
      <c r="X10" s="17">
        <v>0.75134264365044401</v>
      </c>
      <c r="Y10" s="17">
        <v>0.65721466857688504</v>
      </c>
      <c r="Z10" s="17"/>
      <c r="AA10" s="17">
        <v>0.67199980444179797</v>
      </c>
      <c r="AB10" s="17">
        <v>0.56704009433437697</v>
      </c>
      <c r="AC10" s="17">
        <v>0.61842510573398302</v>
      </c>
      <c r="AD10" s="17">
        <v>0.52649389342132202</v>
      </c>
      <c r="AE10" s="17"/>
      <c r="AF10" s="17">
        <v>0.68126343334011097</v>
      </c>
    </row>
    <row r="11" spans="2:32" x14ac:dyDescent="0.2">
      <c r="B11" s="18" t="s">
        <v>549</v>
      </c>
      <c r="C11" s="17">
        <v>0.49788441727419003</v>
      </c>
      <c r="D11" s="17">
        <v>0.42836561601770201</v>
      </c>
      <c r="E11" s="17">
        <v>0.55831615908272103</v>
      </c>
      <c r="F11" s="17"/>
      <c r="G11" s="17">
        <v>0.48532541769819998</v>
      </c>
      <c r="H11" s="17">
        <v>0.58545456198472301</v>
      </c>
      <c r="I11" s="17">
        <v>0.70761432539750202</v>
      </c>
      <c r="J11" s="17">
        <v>0.57284527854184697</v>
      </c>
      <c r="K11" s="17" t="s">
        <v>537</v>
      </c>
      <c r="L11" s="17" t="s">
        <v>537</v>
      </c>
      <c r="M11" s="17"/>
      <c r="N11" s="17">
        <v>0.38399244401720201</v>
      </c>
      <c r="O11" s="17">
        <v>0.73192118599282696</v>
      </c>
      <c r="P11" s="17">
        <v>0.63188653567038899</v>
      </c>
      <c r="Q11" s="17">
        <v>0.71204985256098396</v>
      </c>
      <c r="R11" s="17">
        <v>0.26630256925450502</v>
      </c>
      <c r="S11" s="17">
        <v>0.47167731126805801</v>
      </c>
      <c r="T11" s="17">
        <v>0.450320285478569</v>
      </c>
      <c r="U11" s="17">
        <v>0.69976454133444999</v>
      </c>
      <c r="V11" s="17">
        <v>0.58687489921943303</v>
      </c>
      <c r="W11" s="17">
        <v>0.50040351976628406</v>
      </c>
      <c r="X11" s="17">
        <v>0.35923731758150101</v>
      </c>
      <c r="Y11" s="17">
        <v>0.38573874968592797</v>
      </c>
      <c r="Z11" s="17"/>
      <c r="AA11" s="17">
        <v>0.48369966653593699</v>
      </c>
      <c r="AB11" s="17">
        <v>0.60843190648873102</v>
      </c>
      <c r="AC11" s="17">
        <v>0.44538515992216299</v>
      </c>
      <c r="AD11" s="17">
        <v>0.345019540643553</v>
      </c>
      <c r="AE11" s="17"/>
      <c r="AF11" s="17">
        <v>0.54586208209895104</v>
      </c>
    </row>
    <row r="12" spans="2:32" ht="27.75" x14ac:dyDescent="0.2">
      <c r="B12" s="18" t="s">
        <v>550</v>
      </c>
      <c r="C12" s="17">
        <v>0.34635169204488497</v>
      </c>
      <c r="D12" s="17">
        <v>0.29413005443807699</v>
      </c>
      <c r="E12" s="17">
        <v>0.38620887567183798</v>
      </c>
      <c r="F12" s="17"/>
      <c r="G12" s="17">
        <v>0.34398420425503101</v>
      </c>
      <c r="H12" s="17">
        <v>0.39113789073004901</v>
      </c>
      <c r="I12" s="17">
        <v>0.35730671897831801</v>
      </c>
      <c r="J12" s="17">
        <v>0.18452966245706301</v>
      </c>
      <c r="K12" s="17" t="s">
        <v>537</v>
      </c>
      <c r="L12" s="17" t="s">
        <v>537</v>
      </c>
      <c r="M12" s="17"/>
      <c r="N12" s="17">
        <v>0.368844961294852</v>
      </c>
      <c r="O12" s="17">
        <v>0.33491304448729098</v>
      </c>
      <c r="P12" s="17">
        <v>0.54412001462868997</v>
      </c>
      <c r="Q12" s="17">
        <v>0.34564826803697601</v>
      </c>
      <c r="R12" s="17">
        <v>0.329167750881522</v>
      </c>
      <c r="S12" s="17">
        <v>0.33292032551751999</v>
      </c>
      <c r="T12" s="17">
        <v>0.28181765986335</v>
      </c>
      <c r="U12" s="17">
        <v>0.381153145723163</v>
      </c>
      <c r="V12" s="17">
        <v>0.332635057039944</v>
      </c>
      <c r="W12" s="17">
        <v>0.44222902728409502</v>
      </c>
      <c r="X12" s="17">
        <v>0.235855190964813</v>
      </c>
      <c r="Y12" s="17">
        <v>0</v>
      </c>
      <c r="Z12" s="17"/>
      <c r="AA12" s="17">
        <v>0.418515608805615</v>
      </c>
      <c r="AB12" s="17">
        <v>0.30237497308142802</v>
      </c>
      <c r="AC12" s="17">
        <v>0.29098733646396902</v>
      </c>
      <c r="AD12" s="17">
        <v>0.34702758796142602</v>
      </c>
      <c r="AE12" s="17"/>
      <c r="AF12" s="17">
        <v>0.43796811294559101</v>
      </c>
    </row>
    <row r="13" spans="2:32" ht="27.75" x14ac:dyDescent="0.2">
      <c r="B13" s="18" t="s">
        <v>551</v>
      </c>
      <c r="C13" s="17">
        <v>0.22729782356047301</v>
      </c>
      <c r="D13" s="17">
        <v>0.20980461251940299</v>
      </c>
      <c r="E13" s="17">
        <v>0.24118577359422499</v>
      </c>
      <c r="F13" s="17"/>
      <c r="G13" s="17">
        <v>0.219847137023713</v>
      </c>
      <c r="H13" s="17">
        <v>0.35214178455041401</v>
      </c>
      <c r="I13" s="17">
        <v>0</v>
      </c>
      <c r="J13" s="17">
        <v>0</v>
      </c>
      <c r="K13" s="17" t="s">
        <v>537</v>
      </c>
      <c r="L13" s="17" t="s">
        <v>537</v>
      </c>
      <c r="M13" s="17"/>
      <c r="N13" s="17">
        <v>0.21998728682056301</v>
      </c>
      <c r="O13" s="17">
        <v>0.212284327388543</v>
      </c>
      <c r="P13" s="17">
        <v>0.25875062461749399</v>
      </c>
      <c r="Q13" s="17">
        <v>0.22986730779386899</v>
      </c>
      <c r="R13" s="17">
        <v>0.275960480896069</v>
      </c>
      <c r="S13" s="17">
        <v>0.19811831779257799</v>
      </c>
      <c r="T13" s="17">
        <v>0.12590253396289999</v>
      </c>
      <c r="U13" s="17">
        <v>0.325438730748488</v>
      </c>
      <c r="V13" s="17">
        <v>0.235138832784765</v>
      </c>
      <c r="W13" s="17">
        <v>0.28255837410836399</v>
      </c>
      <c r="X13" s="17">
        <v>0.198364169515438</v>
      </c>
      <c r="Y13" s="17">
        <v>0.27288351120337601</v>
      </c>
      <c r="Z13" s="17"/>
      <c r="AA13" s="17">
        <v>0.27029265378873801</v>
      </c>
      <c r="AB13" s="17">
        <v>0.216119000677681</v>
      </c>
      <c r="AC13" s="17">
        <v>0.19392316217196401</v>
      </c>
      <c r="AD13" s="17">
        <v>0.20442174441441399</v>
      </c>
      <c r="AE13" s="17"/>
      <c r="AF13" s="17">
        <v>0.18543303237054401</v>
      </c>
    </row>
    <row r="14" spans="2:32" x14ac:dyDescent="0.2">
      <c r="B14" s="18" t="s">
        <v>60</v>
      </c>
      <c r="C14" s="19">
        <v>8.4330061743305901E-2</v>
      </c>
      <c r="D14" s="19">
        <v>9.9915645661876801E-2</v>
      </c>
      <c r="E14" s="19">
        <v>7.0994343546855299E-2</v>
      </c>
      <c r="F14" s="19"/>
      <c r="G14" s="19">
        <v>9.1557958797339203E-2</v>
      </c>
      <c r="H14" s="19">
        <v>0</v>
      </c>
      <c r="I14" s="19">
        <v>0</v>
      </c>
      <c r="J14" s="19">
        <v>0.25096167861151403</v>
      </c>
      <c r="K14" s="19" t="s">
        <v>537</v>
      </c>
      <c r="L14" s="19" t="s">
        <v>537</v>
      </c>
      <c r="M14" s="19"/>
      <c r="N14" s="19">
        <v>4.4835235567019197E-2</v>
      </c>
      <c r="O14" s="19">
        <v>0.112068726995648</v>
      </c>
      <c r="P14" s="19">
        <v>0.124401378150939</v>
      </c>
      <c r="Q14" s="19">
        <v>9.0089917344125095E-2</v>
      </c>
      <c r="R14" s="19">
        <v>0</v>
      </c>
      <c r="S14" s="19">
        <v>0.195946315919305</v>
      </c>
      <c r="T14" s="19">
        <v>0.117967682847263</v>
      </c>
      <c r="U14" s="19">
        <v>0</v>
      </c>
      <c r="V14" s="19">
        <v>4.30143300696713E-2</v>
      </c>
      <c r="W14" s="19">
        <v>0.117790293659878</v>
      </c>
      <c r="X14" s="19">
        <v>9.8832970319006494E-2</v>
      </c>
      <c r="Y14" s="19">
        <v>0</v>
      </c>
      <c r="Z14" s="19"/>
      <c r="AA14" s="19">
        <v>3.68335310998733E-2</v>
      </c>
      <c r="AB14" s="19">
        <v>9.2394471208786799E-2</v>
      </c>
      <c r="AC14" s="19">
        <v>0.160821832232491</v>
      </c>
      <c r="AD14" s="19">
        <v>6.3210237874247996E-2</v>
      </c>
      <c r="AE14" s="19"/>
      <c r="AF14" s="19">
        <v>6.2956317206078902E-2</v>
      </c>
    </row>
    <row r="15" spans="2:32" x14ac:dyDescent="0.2">
      <c r="B15" s="16" t="s">
        <v>553</v>
      </c>
    </row>
    <row r="16" spans="2:32" x14ac:dyDescent="0.2">
      <c r="B16" t="s">
        <v>63</v>
      </c>
    </row>
    <row r="17" spans="2:2" x14ac:dyDescent="0.2">
      <c r="B17" t="s">
        <v>64</v>
      </c>
    </row>
    <row r="19" spans="2:2" x14ac:dyDescent="0.2">
      <c r="B19"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B2:AF1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558</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210</v>
      </c>
      <c r="D7" s="10">
        <v>80</v>
      </c>
      <c r="E7" s="10">
        <v>126</v>
      </c>
      <c r="F7" s="10"/>
      <c r="G7" s="10">
        <v>183</v>
      </c>
      <c r="H7" s="10">
        <v>21</v>
      </c>
      <c r="I7" s="10">
        <v>3</v>
      </c>
      <c r="J7" s="10">
        <v>3</v>
      </c>
      <c r="K7" s="10" t="s">
        <v>536</v>
      </c>
      <c r="L7" s="10" t="s">
        <v>536</v>
      </c>
      <c r="M7" s="10"/>
      <c r="N7" s="10">
        <v>43</v>
      </c>
      <c r="O7" s="10">
        <v>22</v>
      </c>
      <c r="P7" s="10">
        <v>16</v>
      </c>
      <c r="Q7" s="10">
        <v>11</v>
      </c>
      <c r="R7" s="10">
        <v>16</v>
      </c>
      <c r="S7" s="10">
        <v>22</v>
      </c>
      <c r="T7" s="10">
        <v>13</v>
      </c>
      <c r="U7" s="10">
        <v>8</v>
      </c>
      <c r="V7" s="10">
        <v>27</v>
      </c>
      <c r="W7" s="10">
        <v>19</v>
      </c>
      <c r="X7" s="10">
        <v>7</v>
      </c>
      <c r="Y7" s="10">
        <v>6</v>
      </c>
      <c r="Z7" s="10"/>
      <c r="AA7" s="10">
        <v>82</v>
      </c>
      <c r="AB7" s="10">
        <v>80</v>
      </c>
      <c r="AC7" s="10">
        <v>30</v>
      </c>
      <c r="AD7" s="10">
        <v>17</v>
      </c>
      <c r="AE7" s="10"/>
      <c r="AF7" s="10">
        <v>35</v>
      </c>
    </row>
    <row r="8" spans="2:32" ht="30" customHeight="1" x14ac:dyDescent="0.2">
      <c r="B8" s="11" t="s">
        <v>20</v>
      </c>
      <c r="C8" s="11">
        <v>251</v>
      </c>
      <c r="D8" s="11">
        <v>117</v>
      </c>
      <c r="E8" s="11">
        <v>130</v>
      </c>
      <c r="F8" s="11"/>
      <c r="G8" s="11">
        <v>220</v>
      </c>
      <c r="H8" s="11">
        <v>25</v>
      </c>
      <c r="I8" s="11">
        <v>3</v>
      </c>
      <c r="J8" s="11">
        <v>3</v>
      </c>
      <c r="K8" s="11" t="s">
        <v>536</v>
      </c>
      <c r="L8" s="11" t="s">
        <v>536</v>
      </c>
      <c r="M8" s="11"/>
      <c r="N8" s="11">
        <v>57</v>
      </c>
      <c r="O8" s="11">
        <v>24</v>
      </c>
      <c r="P8" s="11">
        <v>16</v>
      </c>
      <c r="Q8" s="11">
        <v>11</v>
      </c>
      <c r="R8" s="11">
        <v>18</v>
      </c>
      <c r="S8" s="11">
        <v>25</v>
      </c>
      <c r="T8" s="11">
        <v>15</v>
      </c>
      <c r="U8" s="11">
        <v>9</v>
      </c>
      <c r="V8" s="11">
        <v>30</v>
      </c>
      <c r="W8" s="11">
        <v>26</v>
      </c>
      <c r="X8" s="11">
        <v>9</v>
      </c>
      <c r="Y8" s="11">
        <v>11</v>
      </c>
      <c r="Z8" s="11"/>
      <c r="AA8" s="11">
        <v>90</v>
      </c>
      <c r="AB8" s="11">
        <v>87</v>
      </c>
      <c r="AC8" s="11">
        <v>49</v>
      </c>
      <c r="AD8" s="11">
        <v>24</v>
      </c>
      <c r="AE8" s="11"/>
      <c r="AF8" s="11">
        <v>39</v>
      </c>
    </row>
    <row r="9" spans="2:32" x14ac:dyDescent="0.2">
      <c r="B9" s="18" t="s">
        <v>554</v>
      </c>
      <c r="C9" s="17">
        <v>0.208014307786967</v>
      </c>
      <c r="D9" s="17">
        <v>0.22517059474138201</v>
      </c>
      <c r="E9" s="17">
        <v>0.192767530530849</v>
      </c>
      <c r="F9" s="17"/>
      <c r="G9" s="17">
        <v>0.207664956566044</v>
      </c>
      <c r="H9" s="17">
        <v>0.216274150091883</v>
      </c>
      <c r="I9" s="17">
        <v>0</v>
      </c>
      <c r="J9" s="17">
        <v>0.39366495247824501</v>
      </c>
      <c r="K9" s="17" t="s">
        <v>537</v>
      </c>
      <c r="L9" s="17" t="s">
        <v>537</v>
      </c>
      <c r="M9" s="17"/>
      <c r="N9" s="17">
        <v>0.169380539281411</v>
      </c>
      <c r="O9" s="17">
        <v>3.5841826596289303E-2</v>
      </c>
      <c r="P9" s="17">
        <v>0.38717360490921898</v>
      </c>
      <c r="Q9" s="17">
        <v>0</v>
      </c>
      <c r="R9" s="17">
        <v>0.34627366325360198</v>
      </c>
      <c r="S9" s="17">
        <v>0.27422826316182403</v>
      </c>
      <c r="T9" s="17">
        <v>0.19930608204609701</v>
      </c>
      <c r="U9" s="17">
        <v>0.33557776361789898</v>
      </c>
      <c r="V9" s="17">
        <v>0.17304590872185199</v>
      </c>
      <c r="W9" s="17">
        <v>0.19303636738660701</v>
      </c>
      <c r="X9" s="17">
        <v>0.52966171382313199</v>
      </c>
      <c r="Y9" s="17">
        <v>0.126996503213991</v>
      </c>
      <c r="Z9" s="17"/>
      <c r="AA9" s="17">
        <v>0.21198397791410001</v>
      </c>
      <c r="AB9" s="17">
        <v>0.215141277329812</v>
      </c>
      <c r="AC9" s="17">
        <v>0.18804448875215399</v>
      </c>
      <c r="AD9" s="17">
        <v>0.21613471162529899</v>
      </c>
      <c r="AE9" s="17"/>
      <c r="AF9" s="17">
        <v>0.17699197958572199</v>
      </c>
    </row>
    <row r="10" spans="2:32" x14ac:dyDescent="0.2">
      <c r="B10" s="18" t="s">
        <v>555</v>
      </c>
      <c r="C10" s="17">
        <v>0.47221011321990702</v>
      </c>
      <c r="D10" s="17">
        <v>0.40074516044745501</v>
      </c>
      <c r="E10" s="17">
        <v>0.53621462266258102</v>
      </c>
      <c r="F10" s="17"/>
      <c r="G10" s="17">
        <v>0.48772202912405599</v>
      </c>
      <c r="H10" s="17">
        <v>0.323874043778628</v>
      </c>
      <c r="I10" s="17">
        <v>0.70761432539750202</v>
      </c>
      <c r="J10" s="17">
        <v>0.29616105511704499</v>
      </c>
      <c r="K10" s="17" t="s">
        <v>537</v>
      </c>
      <c r="L10" s="17" t="s">
        <v>537</v>
      </c>
      <c r="M10" s="17"/>
      <c r="N10" s="17">
        <v>0.45056585723257098</v>
      </c>
      <c r="O10" s="17">
        <v>0.727494983878751</v>
      </c>
      <c r="P10" s="17">
        <v>0.55469244809837503</v>
      </c>
      <c r="Q10" s="17">
        <v>0.71622584347331097</v>
      </c>
      <c r="R10" s="17">
        <v>0.33313708574368101</v>
      </c>
      <c r="S10" s="17">
        <v>0.37564421519768099</v>
      </c>
      <c r="T10" s="17">
        <v>0.42858141170488501</v>
      </c>
      <c r="U10" s="17">
        <v>0.44915323431291998</v>
      </c>
      <c r="V10" s="17">
        <v>0.42980829891100603</v>
      </c>
      <c r="W10" s="17">
        <v>0.42757730432540297</v>
      </c>
      <c r="X10" s="17">
        <v>0.253028441990229</v>
      </c>
      <c r="Y10" s="17">
        <v>0.59344094349558696</v>
      </c>
      <c r="Z10" s="17"/>
      <c r="AA10" s="17">
        <v>0.47232298802504102</v>
      </c>
      <c r="AB10" s="17">
        <v>0.48132658732538403</v>
      </c>
      <c r="AC10" s="17">
        <v>0.443789370039191</v>
      </c>
      <c r="AD10" s="17">
        <v>0.51518972996393197</v>
      </c>
      <c r="AE10" s="17"/>
      <c r="AF10" s="17">
        <v>0.426308491109465</v>
      </c>
    </row>
    <row r="11" spans="2:32" x14ac:dyDescent="0.2">
      <c r="B11" s="18" t="s">
        <v>556</v>
      </c>
      <c r="C11" s="17">
        <v>0.240432553669022</v>
      </c>
      <c r="D11" s="17">
        <v>0.29964113564008499</v>
      </c>
      <c r="E11" s="17">
        <v>0.194105242484369</v>
      </c>
      <c r="F11" s="17"/>
      <c r="G11" s="17">
        <v>0.23161175848238599</v>
      </c>
      <c r="H11" s="17">
        <v>0.30396803340389</v>
      </c>
      <c r="I11" s="17">
        <v>0.29238567460249798</v>
      </c>
      <c r="J11" s="17">
        <v>0.310173992404709</v>
      </c>
      <c r="K11" s="17" t="s">
        <v>537</v>
      </c>
      <c r="L11" s="17" t="s">
        <v>537</v>
      </c>
      <c r="M11" s="17"/>
      <c r="N11" s="17">
        <v>0.299023101857601</v>
      </c>
      <c r="O11" s="17">
        <v>0.12818125104384401</v>
      </c>
      <c r="P11" s="17">
        <v>5.8133946992405601E-2</v>
      </c>
      <c r="Q11" s="17">
        <v>0.116580114319055</v>
      </c>
      <c r="R11" s="17">
        <v>0.32058925100271701</v>
      </c>
      <c r="S11" s="17">
        <v>0.204422561731256</v>
      </c>
      <c r="T11" s="17">
        <v>0.28825464455235</v>
      </c>
      <c r="U11" s="17">
        <v>0.21526900206918101</v>
      </c>
      <c r="V11" s="17">
        <v>0.29182866035427302</v>
      </c>
      <c r="W11" s="17">
        <v>0.33185721115655598</v>
      </c>
      <c r="X11" s="17">
        <v>0.21730984418663901</v>
      </c>
      <c r="Y11" s="17">
        <v>0.13978127664521101</v>
      </c>
      <c r="Z11" s="17"/>
      <c r="AA11" s="17">
        <v>0.22994130040597599</v>
      </c>
      <c r="AB11" s="17">
        <v>0.24038467228306101</v>
      </c>
      <c r="AC11" s="17">
        <v>0.27668297889448701</v>
      </c>
      <c r="AD11" s="17">
        <v>0.17652491047431801</v>
      </c>
      <c r="AE11" s="17"/>
      <c r="AF11" s="17">
        <v>0.31979881065717197</v>
      </c>
    </row>
    <row r="12" spans="2:32" ht="27.75" x14ac:dyDescent="0.2">
      <c r="B12" s="18" t="s">
        <v>557</v>
      </c>
      <c r="C12" s="17">
        <v>5.7495888856765001E-2</v>
      </c>
      <c r="D12" s="17">
        <v>6.1714115743979198E-2</v>
      </c>
      <c r="E12" s="17">
        <v>5.5399790994859401E-2</v>
      </c>
      <c r="F12" s="17"/>
      <c r="G12" s="17">
        <v>5.3642306831077603E-2</v>
      </c>
      <c r="H12" s="17">
        <v>0.10633913237772601</v>
      </c>
      <c r="I12" s="17">
        <v>0</v>
      </c>
      <c r="J12" s="17">
        <v>0</v>
      </c>
      <c r="K12" s="17" t="s">
        <v>537</v>
      </c>
      <c r="L12" s="17" t="s">
        <v>537</v>
      </c>
      <c r="M12" s="17"/>
      <c r="N12" s="17">
        <v>5.4845244965439903E-2</v>
      </c>
      <c r="O12" s="17">
        <v>5.7837465394058103E-2</v>
      </c>
      <c r="P12" s="17">
        <v>0</v>
      </c>
      <c r="Q12" s="17">
        <v>0.16719404220763401</v>
      </c>
      <c r="R12" s="17">
        <v>0</v>
      </c>
      <c r="S12" s="17">
        <v>0.14570495990923901</v>
      </c>
      <c r="T12" s="17">
        <v>8.3857861696667396E-2</v>
      </c>
      <c r="U12" s="17">
        <v>0</v>
      </c>
      <c r="V12" s="17">
        <v>6.4473308180354599E-2</v>
      </c>
      <c r="W12" s="17">
        <v>4.7529117131434803E-2</v>
      </c>
      <c r="X12" s="17">
        <v>0</v>
      </c>
      <c r="Y12" s="17">
        <v>0</v>
      </c>
      <c r="Z12" s="17"/>
      <c r="AA12" s="17">
        <v>6.8349727727405302E-2</v>
      </c>
      <c r="AB12" s="17">
        <v>4.5955377131922402E-2</v>
      </c>
      <c r="AC12" s="17">
        <v>6.6554042966490506E-2</v>
      </c>
      <c r="AD12" s="17">
        <v>4.2116517193560903E-2</v>
      </c>
      <c r="AE12" s="17"/>
      <c r="AF12" s="17">
        <v>4.6361306389061399E-2</v>
      </c>
    </row>
    <row r="13" spans="2:32" x14ac:dyDescent="0.2">
      <c r="B13" s="18" t="s">
        <v>92</v>
      </c>
      <c r="C13" s="19">
        <v>2.1847136467339798E-2</v>
      </c>
      <c r="D13" s="19">
        <v>1.2728993427098699E-2</v>
      </c>
      <c r="E13" s="19">
        <v>2.15128133273415E-2</v>
      </c>
      <c r="F13" s="19"/>
      <c r="G13" s="19">
        <v>1.9358948996436101E-2</v>
      </c>
      <c r="H13" s="19">
        <v>4.9544640347873099E-2</v>
      </c>
      <c r="I13" s="19">
        <v>0</v>
      </c>
      <c r="J13" s="19">
        <v>0</v>
      </c>
      <c r="K13" s="19" t="s">
        <v>537</v>
      </c>
      <c r="L13" s="19" t="s">
        <v>537</v>
      </c>
      <c r="M13" s="19"/>
      <c r="N13" s="19">
        <v>2.6185256662977802E-2</v>
      </c>
      <c r="O13" s="19">
        <v>5.0644473087057801E-2</v>
      </c>
      <c r="P13" s="19">
        <v>0</v>
      </c>
      <c r="Q13" s="19">
        <v>0</v>
      </c>
      <c r="R13" s="19">
        <v>0</v>
      </c>
      <c r="S13" s="19">
        <v>0</v>
      </c>
      <c r="T13" s="19">
        <v>0</v>
      </c>
      <c r="U13" s="19">
        <v>0</v>
      </c>
      <c r="V13" s="19">
        <v>4.0843823832514399E-2</v>
      </c>
      <c r="W13" s="19">
        <v>0</v>
      </c>
      <c r="X13" s="19">
        <v>0</v>
      </c>
      <c r="Y13" s="19">
        <v>0.13978127664521101</v>
      </c>
      <c r="Z13" s="19"/>
      <c r="AA13" s="19">
        <v>1.74020059274787E-2</v>
      </c>
      <c r="AB13" s="19">
        <v>1.7192085929820699E-2</v>
      </c>
      <c r="AC13" s="19">
        <v>2.4929119347677699E-2</v>
      </c>
      <c r="AD13" s="19">
        <v>5.0034130742890197E-2</v>
      </c>
      <c r="AE13" s="19"/>
      <c r="AF13" s="19">
        <v>3.0539412258579701E-2</v>
      </c>
    </row>
    <row r="14" spans="2:32" x14ac:dyDescent="0.2">
      <c r="B14" s="16" t="s">
        <v>559</v>
      </c>
    </row>
    <row r="15" spans="2:32" x14ac:dyDescent="0.2">
      <c r="B15" t="s">
        <v>63</v>
      </c>
    </row>
    <row r="16" spans="2:32" x14ac:dyDescent="0.2">
      <c r="B16" t="s">
        <v>64</v>
      </c>
    </row>
    <row r="18" spans="2:2" x14ac:dyDescent="0.2">
      <c r="B18"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B2:AF1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560</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157</v>
      </c>
      <c r="D7" s="10">
        <v>54</v>
      </c>
      <c r="E7" s="10">
        <v>99</v>
      </c>
      <c r="F7" s="10"/>
      <c r="G7" s="10">
        <v>134</v>
      </c>
      <c r="H7" s="10">
        <v>18</v>
      </c>
      <c r="I7" s="10">
        <v>2</v>
      </c>
      <c r="J7" s="10">
        <v>3</v>
      </c>
      <c r="K7" s="10" t="s">
        <v>536</v>
      </c>
      <c r="L7" s="10" t="s">
        <v>536</v>
      </c>
      <c r="M7" s="10"/>
      <c r="N7" s="10">
        <v>24</v>
      </c>
      <c r="O7" s="10">
        <v>24</v>
      </c>
      <c r="P7" s="10">
        <v>13</v>
      </c>
      <c r="Q7" s="10">
        <v>10</v>
      </c>
      <c r="R7" s="10">
        <v>6</v>
      </c>
      <c r="S7" s="10">
        <v>17</v>
      </c>
      <c r="T7" s="10">
        <v>13</v>
      </c>
      <c r="U7" s="10">
        <v>6</v>
      </c>
      <c r="V7" s="10">
        <v>24</v>
      </c>
      <c r="W7" s="10">
        <v>14</v>
      </c>
      <c r="X7" s="10">
        <v>4</v>
      </c>
      <c r="Y7" s="10">
        <v>2</v>
      </c>
      <c r="Z7" s="10"/>
      <c r="AA7" s="10">
        <v>55</v>
      </c>
      <c r="AB7" s="10">
        <v>66</v>
      </c>
      <c r="AC7" s="10">
        <v>21</v>
      </c>
      <c r="AD7" s="10">
        <v>14</v>
      </c>
      <c r="AE7" s="10"/>
      <c r="AF7" s="10">
        <v>28</v>
      </c>
    </row>
    <row r="8" spans="2:32" ht="30" customHeight="1" x14ac:dyDescent="0.2">
      <c r="B8" s="11" t="s">
        <v>20</v>
      </c>
      <c r="C8" s="11">
        <v>182</v>
      </c>
      <c r="D8" s="11">
        <v>77</v>
      </c>
      <c r="E8" s="11">
        <v>101</v>
      </c>
      <c r="F8" s="11"/>
      <c r="G8" s="11">
        <v>156</v>
      </c>
      <c r="H8" s="11">
        <v>20</v>
      </c>
      <c r="I8" s="11">
        <v>2</v>
      </c>
      <c r="J8" s="11">
        <v>3</v>
      </c>
      <c r="K8" s="11" t="s">
        <v>536</v>
      </c>
      <c r="L8" s="11" t="s">
        <v>536</v>
      </c>
      <c r="M8" s="11"/>
      <c r="N8" s="11">
        <v>32</v>
      </c>
      <c r="O8" s="11">
        <v>26</v>
      </c>
      <c r="P8" s="11">
        <v>13</v>
      </c>
      <c r="Q8" s="11">
        <v>10</v>
      </c>
      <c r="R8" s="11">
        <v>6</v>
      </c>
      <c r="S8" s="11">
        <v>19</v>
      </c>
      <c r="T8" s="11">
        <v>14</v>
      </c>
      <c r="U8" s="11">
        <v>7</v>
      </c>
      <c r="V8" s="11">
        <v>26</v>
      </c>
      <c r="W8" s="11">
        <v>20</v>
      </c>
      <c r="X8" s="11">
        <v>5</v>
      </c>
      <c r="Y8" s="11">
        <v>5</v>
      </c>
      <c r="Z8" s="11"/>
      <c r="AA8" s="11">
        <v>59</v>
      </c>
      <c r="AB8" s="11">
        <v>71</v>
      </c>
      <c r="AC8" s="11">
        <v>35</v>
      </c>
      <c r="AD8" s="11">
        <v>17</v>
      </c>
      <c r="AE8" s="11"/>
      <c r="AF8" s="11">
        <v>30</v>
      </c>
    </row>
    <row r="9" spans="2:32" x14ac:dyDescent="0.2">
      <c r="B9" s="18" t="s">
        <v>554</v>
      </c>
      <c r="C9" s="17">
        <v>0.16326566341656701</v>
      </c>
      <c r="D9" s="17">
        <v>0.12412344008208701</v>
      </c>
      <c r="E9" s="17">
        <v>0.19978888642796899</v>
      </c>
      <c r="F9" s="17"/>
      <c r="G9" s="17">
        <v>0.15083458898863</v>
      </c>
      <c r="H9" s="17">
        <v>0.30235453897237202</v>
      </c>
      <c r="I9" s="17">
        <v>0</v>
      </c>
      <c r="J9" s="17">
        <v>0</v>
      </c>
      <c r="K9" s="17" t="s">
        <v>537</v>
      </c>
      <c r="L9" s="17" t="s">
        <v>537</v>
      </c>
      <c r="M9" s="17"/>
      <c r="N9" s="17">
        <v>0.24626468994857301</v>
      </c>
      <c r="O9" s="17">
        <v>0.114879709085373</v>
      </c>
      <c r="P9" s="17">
        <v>0.21670712835265701</v>
      </c>
      <c r="Q9" s="17">
        <v>0</v>
      </c>
      <c r="R9" s="17">
        <v>0.14433659595312301</v>
      </c>
      <c r="S9" s="17">
        <v>0.276911791294987</v>
      </c>
      <c r="T9" s="17">
        <v>0</v>
      </c>
      <c r="U9" s="17">
        <v>0.29070182954032903</v>
      </c>
      <c r="V9" s="17">
        <v>0.22885754851148299</v>
      </c>
      <c r="W9" s="17">
        <v>0</v>
      </c>
      <c r="X9" s="17">
        <v>0</v>
      </c>
      <c r="Y9" s="17">
        <v>0.41562936676933399</v>
      </c>
      <c r="Z9" s="17"/>
      <c r="AA9" s="17">
        <v>0.17050478615360101</v>
      </c>
      <c r="AB9" s="17">
        <v>0.14293092266254101</v>
      </c>
      <c r="AC9" s="17">
        <v>0.20713225720452599</v>
      </c>
      <c r="AD9" s="17">
        <v>0.142114937904534</v>
      </c>
      <c r="AE9" s="17"/>
      <c r="AF9" s="17">
        <v>0.24892564084409899</v>
      </c>
    </row>
    <row r="10" spans="2:32" x14ac:dyDescent="0.2">
      <c r="B10" s="18" t="s">
        <v>555</v>
      </c>
      <c r="C10" s="17">
        <v>0.491560149203012</v>
      </c>
      <c r="D10" s="17">
        <v>0.54070825468386796</v>
      </c>
      <c r="E10" s="17">
        <v>0.45254721740818799</v>
      </c>
      <c r="F10" s="17"/>
      <c r="G10" s="17">
        <v>0.50685361065371903</v>
      </c>
      <c r="H10" s="17">
        <v>0.382280792344387</v>
      </c>
      <c r="I10" s="17">
        <v>0.50494557014176</v>
      </c>
      <c r="J10" s="17">
        <v>0.408837026600121</v>
      </c>
      <c r="K10" s="17" t="s">
        <v>537</v>
      </c>
      <c r="L10" s="17" t="s">
        <v>537</v>
      </c>
      <c r="M10" s="17"/>
      <c r="N10" s="17">
        <v>0.54227722660400801</v>
      </c>
      <c r="O10" s="17">
        <v>0.48722492512819898</v>
      </c>
      <c r="P10" s="17">
        <v>0.48853386151561501</v>
      </c>
      <c r="Q10" s="17">
        <v>0.444025107902979</v>
      </c>
      <c r="R10" s="17">
        <v>0.52932960241402005</v>
      </c>
      <c r="S10" s="17">
        <v>0.20887713089686799</v>
      </c>
      <c r="T10" s="17">
        <v>0.75673619062894504</v>
      </c>
      <c r="U10" s="17">
        <v>0.40068645989554402</v>
      </c>
      <c r="V10" s="17">
        <v>0.44244731923463698</v>
      </c>
      <c r="W10" s="17">
        <v>0.64231479341578601</v>
      </c>
      <c r="X10" s="17">
        <v>0.22390929365177301</v>
      </c>
      <c r="Y10" s="17">
        <v>0.58437063323066596</v>
      </c>
      <c r="Z10" s="17"/>
      <c r="AA10" s="17">
        <v>0.43339822021108798</v>
      </c>
      <c r="AB10" s="17">
        <v>0.507133570159358</v>
      </c>
      <c r="AC10" s="17">
        <v>0.59875940784686299</v>
      </c>
      <c r="AD10" s="17">
        <v>0.43608573752072199</v>
      </c>
      <c r="AE10" s="17"/>
      <c r="AF10" s="17">
        <v>0.34100349186673001</v>
      </c>
    </row>
    <row r="11" spans="2:32" x14ac:dyDescent="0.2">
      <c r="B11" s="18" t="s">
        <v>556</v>
      </c>
      <c r="C11" s="17">
        <v>0.25737217014812702</v>
      </c>
      <c r="D11" s="17">
        <v>0.293299296802916</v>
      </c>
      <c r="E11" s="17">
        <v>0.221141306741544</v>
      </c>
      <c r="F11" s="17"/>
      <c r="G11" s="17">
        <v>0.25841419225701501</v>
      </c>
      <c r="H11" s="17">
        <v>0.31536466868324098</v>
      </c>
      <c r="I11" s="17">
        <v>0</v>
      </c>
      <c r="J11" s="17">
        <v>0</v>
      </c>
      <c r="K11" s="17" t="s">
        <v>537</v>
      </c>
      <c r="L11" s="17" t="s">
        <v>537</v>
      </c>
      <c r="M11" s="17"/>
      <c r="N11" s="17">
        <v>0.14729083825063999</v>
      </c>
      <c r="O11" s="17">
        <v>0.35721778926210401</v>
      </c>
      <c r="P11" s="17">
        <v>0.16167127757783101</v>
      </c>
      <c r="Q11" s="17">
        <v>0.35672195449911898</v>
      </c>
      <c r="R11" s="17">
        <v>0.32633380163285702</v>
      </c>
      <c r="S11" s="17">
        <v>0.30740781001267597</v>
      </c>
      <c r="T11" s="17">
        <v>0.15495551113338599</v>
      </c>
      <c r="U11" s="17">
        <v>0.30861171056412701</v>
      </c>
      <c r="V11" s="17">
        <v>0.21718771925333</v>
      </c>
      <c r="W11" s="17">
        <v>0.30152557084645198</v>
      </c>
      <c r="X11" s="17">
        <v>0.77609070634822697</v>
      </c>
      <c r="Y11" s="17">
        <v>0</v>
      </c>
      <c r="Z11" s="17"/>
      <c r="AA11" s="17">
        <v>0.32656536241982798</v>
      </c>
      <c r="AB11" s="17">
        <v>0.22633973255034101</v>
      </c>
      <c r="AC11" s="17">
        <v>0.12520556956175599</v>
      </c>
      <c r="AD11" s="17">
        <v>0.37643632815615902</v>
      </c>
      <c r="AE11" s="17"/>
      <c r="AF11" s="17">
        <v>0.24584850530226501</v>
      </c>
    </row>
    <row r="12" spans="2:32" ht="27.75" x14ac:dyDescent="0.2">
      <c r="B12" s="18" t="s">
        <v>557</v>
      </c>
      <c r="C12" s="17">
        <v>8.1699645148751304E-2</v>
      </c>
      <c r="D12" s="17">
        <v>4.1869008431129298E-2</v>
      </c>
      <c r="E12" s="17">
        <v>0.115497873843954</v>
      </c>
      <c r="F12" s="17"/>
      <c r="G12" s="17">
        <v>7.6813601268143197E-2</v>
      </c>
      <c r="H12" s="17">
        <v>0</v>
      </c>
      <c r="I12" s="17">
        <v>0.49505442985824</v>
      </c>
      <c r="J12" s="17">
        <v>0.591162973399879</v>
      </c>
      <c r="K12" s="17" t="s">
        <v>537</v>
      </c>
      <c r="L12" s="17" t="s">
        <v>537</v>
      </c>
      <c r="M12" s="17"/>
      <c r="N12" s="17">
        <v>2.9050886277122101E-2</v>
      </c>
      <c r="O12" s="17">
        <v>4.0677576524324403E-2</v>
      </c>
      <c r="P12" s="17">
        <v>0.133087732553897</v>
      </c>
      <c r="Q12" s="17">
        <v>0.199252937597902</v>
      </c>
      <c r="R12" s="17">
        <v>0</v>
      </c>
      <c r="S12" s="17">
        <v>0.20680326779546801</v>
      </c>
      <c r="T12" s="17">
        <v>8.8308298237669502E-2</v>
      </c>
      <c r="U12" s="17">
        <v>0</v>
      </c>
      <c r="V12" s="17">
        <v>0.11150741300055</v>
      </c>
      <c r="W12" s="17">
        <v>5.6159635737761997E-2</v>
      </c>
      <c r="X12" s="17">
        <v>0</v>
      </c>
      <c r="Y12" s="17">
        <v>0</v>
      </c>
      <c r="Z12" s="17"/>
      <c r="AA12" s="17">
        <v>5.0651195395107602E-2</v>
      </c>
      <c r="AB12" s="17">
        <v>0.123595774627761</v>
      </c>
      <c r="AC12" s="17">
        <v>6.8902765386854595E-2</v>
      </c>
      <c r="AD12" s="17">
        <v>4.5362996418585003E-2</v>
      </c>
      <c r="AE12" s="17"/>
      <c r="AF12" s="17">
        <v>0.16422236198690601</v>
      </c>
    </row>
    <row r="13" spans="2:32" x14ac:dyDescent="0.2">
      <c r="B13" s="18" t="s">
        <v>92</v>
      </c>
      <c r="C13" s="19">
        <v>6.1023720835425201E-3</v>
      </c>
      <c r="D13" s="19">
        <v>0</v>
      </c>
      <c r="E13" s="19">
        <v>1.1024715578345E-2</v>
      </c>
      <c r="F13" s="19"/>
      <c r="G13" s="19">
        <v>7.0840068324928302E-3</v>
      </c>
      <c r="H13" s="19">
        <v>0</v>
      </c>
      <c r="I13" s="19">
        <v>0</v>
      </c>
      <c r="J13" s="19">
        <v>0</v>
      </c>
      <c r="K13" s="19" t="s">
        <v>537</v>
      </c>
      <c r="L13" s="19" t="s">
        <v>537</v>
      </c>
      <c r="M13" s="19"/>
      <c r="N13" s="19">
        <v>3.5116358919656601E-2</v>
      </c>
      <c r="O13" s="19">
        <v>0</v>
      </c>
      <c r="P13" s="19">
        <v>0</v>
      </c>
      <c r="Q13" s="19">
        <v>0</v>
      </c>
      <c r="R13" s="19">
        <v>0</v>
      </c>
      <c r="S13" s="19">
        <v>0</v>
      </c>
      <c r="T13" s="19">
        <v>0</v>
      </c>
      <c r="U13" s="19">
        <v>0</v>
      </c>
      <c r="V13" s="19">
        <v>0</v>
      </c>
      <c r="W13" s="19">
        <v>0</v>
      </c>
      <c r="X13" s="19">
        <v>0</v>
      </c>
      <c r="Y13" s="19">
        <v>0</v>
      </c>
      <c r="Z13" s="19"/>
      <c r="AA13" s="19">
        <v>1.88804358203758E-2</v>
      </c>
      <c r="AB13" s="19">
        <v>0</v>
      </c>
      <c r="AC13" s="19">
        <v>0</v>
      </c>
      <c r="AD13" s="19">
        <v>0</v>
      </c>
      <c r="AE13" s="19"/>
      <c r="AF13" s="19">
        <v>0</v>
      </c>
    </row>
    <row r="14" spans="2:32" x14ac:dyDescent="0.2">
      <c r="B14" s="16" t="s">
        <v>561</v>
      </c>
    </row>
    <row r="15" spans="2:32" x14ac:dyDescent="0.2">
      <c r="B15" t="s">
        <v>63</v>
      </c>
    </row>
    <row r="16" spans="2:32" x14ac:dyDescent="0.2">
      <c r="B16" t="s">
        <v>64</v>
      </c>
    </row>
    <row r="18" spans="2:2" x14ac:dyDescent="0.2">
      <c r="B18"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B2:AF1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562</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177</v>
      </c>
      <c r="D7" s="10">
        <v>84</v>
      </c>
      <c r="E7" s="10">
        <v>91</v>
      </c>
      <c r="F7" s="10"/>
      <c r="G7" s="10">
        <v>158</v>
      </c>
      <c r="H7" s="10">
        <v>18</v>
      </c>
      <c r="I7" s="10">
        <v>1</v>
      </c>
      <c r="J7" s="10" t="s">
        <v>536</v>
      </c>
      <c r="K7" s="10" t="s">
        <v>536</v>
      </c>
      <c r="L7" s="10" t="s">
        <v>536</v>
      </c>
      <c r="M7" s="10"/>
      <c r="N7" s="10">
        <v>44</v>
      </c>
      <c r="O7" s="10">
        <v>17</v>
      </c>
      <c r="P7" s="10">
        <v>8</v>
      </c>
      <c r="Q7" s="10">
        <v>6</v>
      </c>
      <c r="R7" s="10">
        <v>14</v>
      </c>
      <c r="S7" s="10">
        <v>18</v>
      </c>
      <c r="T7" s="10">
        <v>16</v>
      </c>
      <c r="U7" s="10">
        <v>4</v>
      </c>
      <c r="V7" s="10">
        <v>23</v>
      </c>
      <c r="W7" s="10">
        <v>15</v>
      </c>
      <c r="X7" s="10">
        <v>7</v>
      </c>
      <c r="Y7" s="10">
        <v>5</v>
      </c>
      <c r="Z7" s="10"/>
      <c r="AA7" s="10">
        <v>72</v>
      </c>
      <c r="AB7" s="10">
        <v>58</v>
      </c>
      <c r="AC7" s="10">
        <v>29</v>
      </c>
      <c r="AD7" s="10">
        <v>18</v>
      </c>
      <c r="AE7" s="10"/>
      <c r="AF7" s="10">
        <v>32</v>
      </c>
    </row>
    <row r="8" spans="2:32" ht="30" customHeight="1" x14ac:dyDescent="0.2">
      <c r="B8" s="11" t="s">
        <v>20</v>
      </c>
      <c r="C8" s="11">
        <v>221</v>
      </c>
      <c r="D8" s="11">
        <v>122</v>
      </c>
      <c r="E8" s="11">
        <v>97</v>
      </c>
      <c r="F8" s="11"/>
      <c r="G8" s="11">
        <v>198</v>
      </c>
      <c r="H8" s="11">
        <v>22</v>
      </c>
      <c r="I8" s="11">
        <v>1</v>
      </c>
      <c r="J8" s="11" t="s">
        <v>536</v>
      </c>
      <c r="K8" s="11" t="s">
        <v>536</v>
      </c>
      <c r="L8" s="11" t="s">
        <v>536</v>
      </c>
      <c r="M8" s="11"/>
      <c r="N8" s="11">
        <v>58</v>
      </c>
      <c r="O8" s="11">
        <v>19</v>
      </c>
      <c r="P8" s="11">
        <v>9</v>
      </c>
      <c r="Q8" s="11">
        <v>6</v>
      </c>
      <c r="R8" s="11">
        <v>16</v>
      </c>
      <c r="S8" s="11">
        <v>22</v>
      </c>
      <c r="T8" s="11">
        <v>20</v>
      </c>
      <c r="U8" s="11">
        <v>5</v>
      </c>
      <c r="V8" s="11">
        <v>26</v>
      </c>
      <c r="W8" s="11">
        <v>22</v>
      </c>
      <c r="X8" s="11">
        <v>9</v>
      </c>
      <c r="Y8" s="11">
        <v>9</v>
      </c>
      <c r="Z8" s="11"/>
      <c r="AA8" s="11">
        <v>82</v>
      </c>
      <c r="AB8" s="11">
        <v>66</v>
      </c>
      <c r="AC8" s="11">
        <v>48</v>
      </c>
      <c r="AD8" s="11">
        <v>26</v>
      </c>
      <c r="AE8" s="11"/>
      <c r="AF8" s="11">
        <v>38</v>
      </c>
    </row>
    <row r="9" spans="2:32" x14ac:dyDescent="0.2">
      <c r="B9" s="18" t="s">
        <v>554</v>
      </c>
      <c r="C9" s="17">
        <v>9.8478686716897607E-2</v>
      </c>
      <c r="D9" s="17">
        <v>9.38667019043085E-2</v>
      </c>
      <c r="E9" s="17">
        <v>0.10614869598464099</v>
      </c>
      <c r="F9" s="17"/>
      <c r="G9" s="17">
        <v>7.9476405479933399E-2</v>
      </c>
      <c r="H9" s="17">
        <v>0.274732247941608</v>
      </c>
      <c r="I9" s="17">
        <v>0</v>
      </c>
      <c r="J9" s="17" t="s">
        <v>537</v>
      </c>
      <c r="K9" s="17" t="s">
        <v>537</v>
      </c>
      <c r="L9" s="17" t="s">
        <v>537</v>
      </c>
      <c r="M9" s="17"/>
      <c r="N9" s="17">
        <v>0.13635096637003899</v>
      </c>
      <c r="O9" s="17">
        <v>0</v>
      </c>
      <c r="P9" s="17">
        <v>0.29385789058176698</v>
      </c>
      <c r="Q9" s="17">
        <v>0.222036110603477</v>
      </c>
      <c r="R9" s="17">
        <v>0.16322243084250801</v>
      </c>
      <c r="S9" s="17">
        <v>5.6999416912894403E-2</v>
      </c>
      <c r="T9" s="17">
        <v>0</v>
      </c>
      <c r="U9" s="17">
        <v>0</v>
      </c>
      <c r="V9" s="17">
        <v>6.9724719010211794E-2</v>
      </c>
      <c r="W9" s="17">
        <v>6.5477604249935498E-2</v>
      </c>
      <c r="X9" s="17">
        <v>0.15052120400433799</v>
      </c>
      <c r="Y9" s="17">
        <v>0.16225424689092</v>
      </c>
      <c r="Z9" s="17"/>
      <c r="AA9" s="17">
        <v>9.3896647460709706E-2</v>
      </c>
      <c r="AB9" s="17">
        <v>0.104566248229592</v>
      </c>
      <c r="AC9" s="17">
        <v>9.3291155346033994E-2</v>
      </c>
      <c r="AD9" s="17">
        <v>0.107126872894097</v>
      </c>
      <c r="AE9" s="17"/>
      <c r="AF9" s="17">
        <v>0.101595696070512</v>
      </c>
    </row>
    <row r="10" spans="2:32" x14ac:dyDescent="0.2">
      <c r="B10" s="18" t="s">
        <v>555</v>
      </c>
      <c r="C10" s="17">
        <v>0.37260197640293502</v>
      </c>
      <c r="D10" s="17">
        <v>0.41903661090487399</v>
      </c>
      <c r="E10" s="17">
        <v>0.32155390994508598</v>
      </c>
      <c r="F10" s="17"/>
      <c r="G10" s="17">
        <v>0.40190553160690101</v>
      </c>
      <c r="H10" s="17">
        <v>0.12848697586514299</v>
      </c>
      <c r="I10" s="17">
        <v>0</v>
      </c>
      <c r="J10" s="17" t="s">
        <v>537</v>
      </c>
      <c r="K10" s="17" t="s">
        <v>537</v>
      </c>
      <c r="L10" s="17" t="s">
        <v>537</v>
      </c>
      <c r="M10" s="17"/>
      <c r="N10" s="17">
        <v>0.37998318813020898</v>
      </c>
      <c r="O10" s="17">
        <v>0.45709227183312001</v>
      </c>
      <c r="P10" s="17">
        <v>0.42832053988834201</v>
      </c>
      <c r="Q10" s="17">
        <v>0.62004231907417995</v>
      </c>
      <c r="R10" s="17">
        <v>0.40771419211534599</v>
      </c>
      <c r="S10" s="17">
        <v>0.43463974582359599</v>
      </c>
      <c r="T10" s="17">
        <v>0.35052748385233101</v>
      </c>
      <c r="U10" s="17">
        <v>0.35844101985233401</v>
      </c>
      <c r="V10" s="17">
        <v>0.247169642832586</v>
      </c>
      <c r="W10" s="17">
        <v>0.37348296040482798</v>
      </c>
      <c r="X10" s="17">
        <v>0.32145294469651597</v>
      </c>
      <c r="Y10" s="17">
        <v>0.171266960880151</v>
      </c>
      <c r="Z10" s="17"/>
      <c r="AA10" s="17">
        <v>0.36888768731614502</v>
      </c>
      <c r="AB10" s="17">
        <v>0.34228390339468001</v>
      </c>
      <c r="AC10" s="17">
        <v>0.38216393150117101</v>
      </c>
      <c r="AD10" s="17">
        <v>0.44388206994873403</v>
      </c>
      <c r="AE10" s="17"/>
      <c r="AF10" s="17">
        <v>0.28367721076401398</v>
      </c>
    </row>
    <row r="11" spans="2:32" x14ac:dyDescent="0.2">
      <c r="B11" s="18" t="s">
        <v>556</v>
      </c>
      <c r="C11" s="17">
        <v>0.31061642722202099</v>
      </c>
      <c r="D11" s="17">
        <v>0.27800534672788701</v>
      </c>
      <c r="E11" s="17">
        <v>0.34813885054738097</v>
      </c>
      <c r="F11" s="17"/>
      <c r="G11" s="17">
        <v>0.30071635037598199</v>
      </c>
      <c r="H11" s="17">
        <v>0.363342035499162</v>
      </c>
      <c r="I11" s="17">
        <v>1</v>
      </c>
      <c r="J11" s="17" t="s">
        <v>537</v>
      </c>
      <c r="K11" s="17" t="s">
        <v>537</v>
      </c>
      <c r="L11" s="17" t="s">
        <v>537</v>
      </c>
      <c r="M11" s="17"/>
      <c r="N11" s="17">
        <v>0.25217596998227298</v>
      </c>
      <c r="O11" s="17">
        <v>0.42373442121203703</v>
      </c>
      <c r="P11" s="17">
        <v>0</v>
      </c>
      <c r="Q11" s="17">
        <v>0.157921570322343</v>
      </c>
      <c r="R11" s="17">
        <v>0.36996063408663099</v>
      </c>
      <c r="S11" s="17">
        <v>0.15860755583779701</v>
      </c>
      <c r="T11" s="17">
        <v>0.55800294503765002</v>
      </c>
      <c r="U11" s="17">
        <v>0.64155898014766599</v>
      </c>
      <c r="V11" s="17">
        <v>0.35075984402983801</v>
      </c>
      <c r="W11" s="17">
        <v>0.30989797102668598</v>
      </c>
      <c r="X11" s="17">
        <v>0.10705711264068</v>
      </c>
      <c r="Y11" s="17">
        <v>0.487890365008191</v>
      </c>
      <c r="Z11" s="17"/>
      <c r="AA11" s="17">
        <v>0.28428842491922601</v>
      </c>
      <c r="AB11" s="17">
        <v>0.29808703416228299</v>
      </c>
      <c r="AC11" s="17">
        <v>0.39933670275101002</v>
      </c>
      <c r="AD11" s="17">
        <v>0.26050483278250502</v>
      </c>
      <c r="AE11" s="17"/>
      <c r="AF11" s="17">
        <v>0.31538437545949</v>
      </c>
    </row>
    <row r="12" spans="2:32" ht="27.75" x14ac:dyDescent="0.2">
      <c r="B12" s="18" t="s">
        <v>557</v>
      </c>
      <c r="C12" s="17">
        <v>0.194826285603516</v>
      </c>
      <c r="D12" s="17">
        <v>0.1870608128964</v>
      </c>
      <c r="E12" s="17">
        <v>0.198419000014876</v>
      </c>
      <c r="F12" s="17"/>
      <c r="G12" s="17">
        <v>0.210351178827823</v>
      </c>
      <c r="H12" s="17">
        <v>6.5359224643413899E-2</v>
      </c>
      <c r="I12" s="17">
        <v>0</v>
      </c>
      <c r="J12" s="17" t="s">
        <v>537</v>
      </c>
      <c r="K12" s="17" t="s">
        <v>537</v>
      </c>
      <c r="L12" s="17" t="s">
        <v>537</v>
      </c>
      <c r="M12" s="17"/>
      <c r="N12" s="17">
        <v>0.20563284185476599</v>
      </c>
      <c r="O12" s="17">
        <v>0.119173306954843</v>
      </c>
      <c r="P12" s="17">
        <v>0.27782156952989101</v>
      </c>
      <c r="Q12" s="17">
        <v>0</v>
      </c>
      <c r="R12" s="17">
        <v>5.9102742955515597E-2</v>
      </c>
      <c r="S12" s="17">
        <v>0.29677615595630702</v>
      </c>
      <c r="T12" s="17">
        <v>9.1469571110018896E-2</v>
      </c>
      <c r="U12" s="17">
        <v>0</v>
      </c>
      <c r="V12" s="17">
        <v>0.285069052534213</v>
      </c>
      <c r="W12" s="17">
        <v>0.19165261875823</v>
      </c>
      <c r="X12" s="17">
        <v>0.42096873865846601</v>
      </c>
      <c r="Y12" s="17">
        <v>0.17858842722073701</v>
      </c>
      <c r="Z12" s="17"/>
      <c r="AA12" s="17">
        <v>0.25292724030392</v>
      </c>
      <c r="AB12" s="17">
        <v>0.23232418780120401</v>
      </c>
      <c r="AC12" s="17">
        <v>9.9745441555906894E-2</v>
      </c>
      <c r="AD12" s="17">
        <v>9.2504361760906706E-2</v>
      </c>
      <c r="AE12" s="17"/>
      <c r="AF12" s="17">
        <v>0.29934271770598397</v>
      </c>
    </row>
    <row r="13" spans="2:32" x14ac:dyDescent="0.2">
      <c r="B13" s="18" t="s">
        <v>92</v>
      </c>
      <c r="C13" s="19">
        <v>2.34766240546306E-2</v>
      </c>
      <c r="D13" s="19">
        <v>2.2030527566530098E-2</v>
      </c>
      <c r="E13" s="19">
        <v>2.5739543508014901E-2</v>
      </c>
      <c r="F13" s="19"/>
      <c r="G13" s="19">
        <v>7.5505337093607896E-3</v>
      </c>
      <c r="H13" s="19">
        <v>0.168079516050674</v>
      </c>
      <c r="I13" s="19">
        <v>0</v>
      </c>
      <c r="J13" s="19" t="s">
        <v>537</v>
      </c>
      <c r="K13" s="19" t="s">
        <v>537</v>
      </c>
      <c r="L13" s="19" t="s">
        <v>537</v>
      </c>
      <c r="M13" s="19"/>
      <c r="N13" s="19">
        <v>2.5857033662713299E-2</v>
      </c>
      <c r="O13" s="19">
        <v>0</v>
      </c>
      <c r="P13" s="19">
        <v>0</v>
      </c>
      <c r="Q13" s="19">
        <v>0</v>
      </c>
      <c r="R13" s="19">
        <v>0</v>
      </c>
      <c r="S13" s="19">
        <v>5.2977125469405299E-2</v>
      </c>
      <c r="T13" s="19">
        <v>0</v>
      </c>
      <c r="U13" s="19">
        <v>0</v>
      </c>
      <c r="V13" s="19">
        <v>4.7276741593150998E-2</v>
      </c>
      <c r="W13" s="19">
        <v>5.9488845560320497E-2</v>
      </c>
      <c r="X13" s="19">
        <v>0</v>
      </c>
      <c r="Y13" s="19">
        <v>0</v>
      </c>
      <c r="Z13" s="19"/>
      <c r="AA13" s="19">
        <v>0</v>
      </c>
      <c r="AB13" s="19">
        <v>2.27386264122405E-2</v>
      </c>
      <c r="AC13" s="19">
        <v>2.5462768845878302E-2</v>
      </c>
      <c r="AD13" s="19">
        <v>9.5981862613756297E-2</v>
      </c>
      <c r="AE13" s="19"/>
      <c r="AF13" s="19">
        <v>0</v>
      </c>
    </row>
    <row r="14" spans="2:32" x14ac:dyDescent="0.2">
      <c r="B14" s="16" t="s">
        <v>563</v>
      </c>
    </row>
    <row r="15" spans="2:32" x14ac:dyDescent="0.2">
      <c r="B15" t="s">
        <v>63</v>
      </c>
    </row>
    <row r="16" spans="2:32" x14ac:dyDescent="0.2">
      <c r="B16" t="s">
        <v>64</v>
      </c>
    </row>
    <row r="18" spans="2:2" x14ac:dyDescent="0.2">
      <c r="B18"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B2:AF1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564</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109</v>
      </c>
      <c r="D7" s="10">
        <v>36</v>
      </c>
      <c r="E7" s="10">
        <v>69</v>
      </c>
      <c r="F7" s="10"/>
      <c r="G7" s="10">
        <v>96</v>
      </c>
      <c r="H7" s="10">
        <v>11</v>
      </c>
      <c r="I7" s="10">
        <v>1</v>
      </c>
      <c r="J7" s="10">
        <v>1</v>
      </c>
      <c r="K7" s="10" t="s">
        <v>536</v>
      </c>
      <c r="L7" s="10" t="s">
        <v>536</v>
      </c>
      <c r="M7" s="10"/>
      <c r="N7" s="10">
        <v>24</v>
      </c>
      <c r="O7" s="10">
        <v>11</v>
      </c>
      <c r="P7" s="10">
        <v>11</v>
      </c>
      <c r="Q7" s="10">
        <v>5</v>
      </c>
      <c r="R7" s="10">
        <v>8</v>
      </c>
      <c r="S7" s="10">
        <v>12</v>
      </c>
      <c r="T7" s="10">
        <v>7</v>
      </c>
      <c r="U7" s="10">
        <v>3</v>
      </c>
      <c r="V7" s="10">
        <v>14</v>
      </c>
      <c r="W7" s="10">
        <v>12</v>
      </c>
      <c r="X7" s="10">
        <v>2</v>
      </c>
      <c r="Y7" s="10" t="s">
        <v>536</v>
      </c>
      <c r="Z7" s="10"/>
      <c r="AA7" s="10">
        <v>48</v>
      </c>
      <c r="AB7" s="10">
        <v>34</v>
      </c>
      <c r="AC7" s="10">
        <v>15</v>
      </c>
      <c r="AD7" s="10">
        <v>11</v>
      </c>
      <c r="AE7" s="10"/>
      <c r="AF7" s="10">
        <v>23</v>
      </c>
    </row>
    <row r="8" spans="2:32" ht="30" customHeight="1" x14ac:dyDescent="0.2">
      <c r="B8" s="11" t="s">
        <v>20</v>
      </c>
      <c r="C8" s="11">
        <v>126</v>
      </c>
      <c r="D8" s="11">
        <v>53</v>
      </c>
      <c r="E8" s="11">
        <v>70</v>
      </c>
      <c r="F8" s="11"/>
      <c r="G8" s="11">
        <v>111</v>
      </c>
      <c r="H8" s="11">
        <v>13</v>
      </c>
      <c r="I8" s="11">
        <v>1</v>
      </c>
      <c r="J8" s="11">
        <v>1</v>
      </c>
      <c r="K8" s="11" t="s">
        <v>536</v>
      </c>
      <c r="L8" s="11" t="s">
        <v>536</v>
      </c>
      <c r="M8" s="11"/>
      <c r="N8" s="11">
        <v>30</v>
      </c>
      <c r="O8" s="11">
        <v>12</v>
      </c>
      <c r="P8" s="11">
        <v>11</v>
      </c>
      <c r="Q8" s="11">
        <v>5</v>
      </c>
      <c r="R8" s="11">
        <v>7</v>
      </c>
      <c r="S8" s="11">
        <v>13</v>
      </c>
      <c r="T8" s="11">
        <v>9</v>
      </c>
      <c r="U8" s="11">
        <v>4</v>
      </c>
      <c r="V8" s="11">
        <v>15</v>
      </c>
      <c r="W8" s="11">
        <v>17</v>
      </c>
      <c r="X8" s="11">
        <v>3</v>
      </c>
      <c r="Y8" s="11" t="s">
        <v>536</v>
      </c>
      <c r="Z8" s="11"/>
      <c r="AA8" s="11">
        <v>51</v>
      </c>
      <c r="AB8" s="11">
        <v>35</v>
      </c>
      <c r="AC8" s="11">
        <v>23</v>
      </c>
      <c r="AD8" s="11">
        <v>17</v>
      </c>
      <c r="AE8" s="11"/>
      <c r="AF8" s="11">
        <v>24</v>
      </c>
    </row>
    <row r="9" spans="2:32" x14ac:dyDescent="0.2">
      <c r="B9" s="18" t="s">
        <v>554</v>
      </c>
      <c r="C9" s="17">
        <v>0.12696648261625601</v>
      </c>
      <c r="D9" s="17">
        <v>0.112682577432732</v>
      </c>
      <c r="E9" s="17">
        <v>0.14491564814240401</v>
      </c>
      <c r="F9" s="17"/>
      <c r="G9" s="17">
        <v>0.124514198347513</v>
      </c>
      <c r="H9" s="17">
        <v>0.16701463731045901</v>
      </c>
      <c r="I9" s="17">
        <v>0</v>
      </c>
      <c r="J9" s="17">
        <v>0</v>
      </c>
      <c r="K9" s="17" t="s">
        <v>537</v>
      </c>
      <c r="L9" s="17" t="s">
        <v>537</v>
      </c>
      <c r="M9" s="17"/>
      <c r="N9" s="17">
        <v>0.15235005914158101</v>
      </c>
      <c r="O9" s="17">
        <v>0</v>
      </c>
      <c r="P9" s="17">
        <v>0.11467652567819001</v>
      </c>
      <c r="Q9" s="17">
        <v>0</v>
      </c>
      <c r="R9" s="17">
        <v>0.14464955747580099</v>
      </c>
      <c r="S9" s="17">
        <v>0.163313331257355</v>
      </c>
      <c r="T9" s="17">
        <v>0.104653169611513</v>
      </c>
      <c r="U9" s="17">
        <v>0</v>
      </c>
      <c r="V9" s="17">
        <v>0.25824208300350598</v>
      </c>
      <c r="W9" s="17">
        <v>0.12981126076409599</v>
      </c>
      <c r="X9" s="17">
        <v>0</v>
      </c>
      <c r="Y9" s="17" t="s">
        <v>537</v>
      </c>
      <c r="Z9" s="17"/>
      <c r="AA9" s="17">
        <v>0.18928760565674899</v>
      </c>
      <c r="AB9" s="17">
        <v>0.14415050351579001</v>
      </c>
      <c r="AC9" s="17">
        <v>6.08588311536917E-2</v>
      </c>
      <c r="AD9" s="17">
        <v>0</v>
      </c>
      <c r="AE9" s="17"/>
      <c r="AF9" s="17">
        <v>0.15858536332890499</v>
      </c>
    </row>
    <row r="10" spans="2:32" x14ac:dyDescent="0.2">
      <c r="B10" s="18" t="s">
        <v>555</v>
      </c>
      <c r="C10" s="17">
        <v>0.35453583517255599</v>
      </c>
      <c r="D10" s="17">
        <v>0.33652579762012003</v>
      </c>
      <c r="E10" s="17">
        <v>0.37688878878743998</v>
      </c>
      <c r="F10" s="17"/>
      <c r="G10" s="17">
        <v>0.37583955455495399</v>
      </c>
      <c r="H10" s="17">
        <v>0.23299773783776601</v>
      </c>
      <c r="I10" s="17">
        <v>0</v>
      </c>
      <c r="J10" s="17">
        <v>0</v>
      </c>
      <c r="K10" s="17" t="s">
        <v>537</v>
      </c>
      <c r="L10" s="17" t="s">
        <v>537</v>
      </c>
      <c r="M10" s="17"/>
      <c r="N10" s="17">
        <v>0.34113486332916099</v>
      </c>
      <c r="O10" s="17">
        <v>0.27240951362562199</v>
      </c>
      <c r="P10" s="17">
        <v>0.28278696619846</v>
      </c>
      <c r="Q10" s="17">
        <v>0.85352404911857604</v>
      </c>
      <c r="R10" s="17">
        <v>0.59134058865276296</v>
      </c>
      <c r="S10" s="17">
        <v>0.38705424670851302</v>
      </c>
      <c r="T10" s="17">
        <v>0.24576220476494001</v>
      </c>
      <c r="U10" s="17">
        <v>0.68888239406266905</v>
      </c>
      <c r="V10" s="17">
        <v>0.25879783719952298</v>
      </c>
      <c r="W10" s="17">
        <v>0.33643925832203597</v>
      </c>
      <c r="X10" s="17">
        <v>0</v>
      </c>
      <c r="Y10" s="17" t="s">
        <v>537</v>
      </c>
      <c r="Z10" s="17"/>
      <c r="AA10" s="17">
        <v>0.38453078718637201</v>
      </c>
      <c r="AB10" s="17">
        <v>0.31428547692666298</v>
      </c>
      <c r="AC10" s="17">
        <v>0.41412313974213499</v>
      </c>
      <c r="AD10" s="17">
        <v>0.28793514109401602</v>
      </c>
      <c r="AE10" s="17"/>
      <c r="AF10" s="17">
        <v>0.20866259827098199</v>
      </c>
    </row>
    <row r="11" spans="2:32" x14ac:dyDescent="0.2">
      <c r="B11" s="18" t="s">
        <v>556</v>
      </c>
      <c r="C11" s="17">
        <v>0.349692242413426</v>
      </c>
      <c r="D11" s="17">
        <v>0.42178306595000398</v>
      </c>
      <c r="E11" s="17">
        <v>0.30074574966758699</v>
      </c>
      <c r="F11" s="17"/>
      <c r="G11" s="17">
        <v>0.326329213106898</v>
      </c>
      <c r="H11" s="17">
        <v>0.51090749224808696</v>
      </c>
      <c r="I11" s="17">
        <v>1</v>
      </c>
      <c r="J11" s="17">
        <v>0</v>
      </c>
      <c r="K11" s="17" t="s">
        <v>537</v>
      </c>
      <c r="L11" s="17" t="s">
        <v>537</v>
      </c>
      <c r="M11" s="17"/>
      <c r="N11" s="17">
        <v>0.37658878153903103</v>
      </c>
      <c r="O11" s="17">
        <v>0.43131635299280502</v>
      </c>
      <c r="P11" s="17">
        <v>0.33234747511437601</v>
      </c>
      <c r="Q11" s="17">
        <v>0.14647595088142401</v>
      </c>
      <c r="R11" s="17">
        <v>0.128526231743298</v>
      </c>
      <c r="S11" s="17">
        <v>0.359393929934123</v>
      </c>
      <c r="T11" s="17">
        <v>0.54493145601203397</v>
      </c>
      <c r="U11" s="17">
        <v>0</v>
      </c>
      <c r="V11" s="17">
        <v>0.35364619913614198</v>
      </c>
      <c r="W11" s="17">
        <v>0.34876866100749399</v>
      </c>
      <c r="X11" s="17">
        <v>0.5</v>
      </c>
      <c r="Y11" s="17" t="s">
        <v>537</v>
      </c>
      <c r="Z11" s="17"/>
      <c r="AA11" s="17">
        <v>0.25878601417623298</v>
      </c>
      <c r="AB11" s="17">
        <v>0.40549657416851898</v>
      </c>
      <c r="AC11" s="17">
        <v>0.46617570420596699</v>
      </c>
      <c r="AD11" s="17">
        <v>0.315877319428297</v>
      </c>
      <c r="AE11" s="17"/>
      <c r="AF11" s="17">
        <v>0.37264466432103499</v>
      </c>
    </row>
    <row r="12" spans="2:32" ht="27.75" x14ac:dyDescent="0.2">
      <c r="B12" s="18" t="s">
        <v>557</v>
      </c>
      <c r="C12" s="17">
        <v>0.15937400753813799</v>
      </c>
      <c r="D12" s="17">
        <v>0.106494301895929</v>
      </c>
      <c r="E12" s="17">
        <v>0.17744981340256999</v>
      </c>
      <c r="F12" s="17"/>
      <c r="G12" s="17">
        <v>0.173317033990635</v>
      </c>
      <c r="H12" s="17">
        <v>0</v>
      </c>
      <c r="I12" s="17">
        <v>0</v>
      </c>
      <c r="J12" s="17">
        <v>1</v>
      </c>
      <c r="K12" s="17" t="s">
        <v>537</v>
      </c>
      <c r="L12" s="17" t="s">
        <v>537</v>
      </c>
      <c r="M12" s="17"/>
      <c r="N12" s="17">
        <v>0.12992629599022801</v>
      </c>
      <c r="O12" s="17">
        <v>0.29627413338157299</v>
      </c>
      <c r="P12" s="17">
        <v>0.27018903300897401</v>
      </c>
      <c r="Q12" s="17">
        <v>0</v>
      </c>
      <c r="R12" s="17">
        <v>0.135483622128138</v>
      </c>
      <c r="S12" s="17">
        <v>0</v>
      </c>
      <c r="T12" s="17">
        <v>0.104653169611513</v>
      </c>
      <c r="U12" s="17">
        <v>0.31111760593733101</v>
      </c>
      <c r="V12" s="17">
        <v>0.12931388066082899</v>
      </c>
      <c r="W12" s="17">
        <v>0.184980819906373</v>
      </c>
      <c r="X12" s="17">
        <v>0.5</v>
      </c>
      <c r="Y12" s="17" t="s">
        <v>537</v>
      </c>
      <c r="Z12" s="17"/>
      <c r="AA12" s="17">
        <v>0.16739559298064599</v>
      </c>
      <c r="AB12" s="17">
        <v>0.13606744538902801</v>
      </c>
      <c r="AC12" s="17">
        <v>5.88423248982059E-2</v>
      </c>
      <c r="AD12" s="17">
        <v>0.32600649639101398</v>
      </c>
      <c r="AE12" s="17"/>
      <c r="AF12" s="17">
        <v>0.26010737407907802</v>
      </c>
    </row>
    <row r="13" spans="2:32" x14ac:dyDescent="0.2">
      <c r="B13" s="18" t="s">
        <v>92</v>
      </c>
      <c r="C13" s="19">
        <v>9.4314322596249604E-3</v>
      </c>
      <c r="D13" s="19">
        <v>2.2514257101216299E-2</v>
      </c>
      <c r="E13" s="19">
        <v>0</v>
      </c>
      <c r="F13" s="19"/>
      <c r="G13" s="19">
        <v>0</v>
      </c>
      <c r="H13" s="19">
        <v>8.9080132603687801E-2</v>
      </c>
      <c r="I13" s="19">
        <v>0</v>
      </c>
      <c r="J13" s="19">
        <v>0</v>
      </c>
      <c r="K13" s="19" t="s">
        <v>537</v>
      </c>
      <c r="L13" s="19" t="s">
        <v>537</v>
      </c>
      <c r="M13" s="19"/>
      <c r="N13" s="19">
        <v>0</v>
      </c>
      <c r="O13" s="19">
        <v>0</v>
      </c>
      <c r="P13" s="19">
        <v>0</v>
      </c>
      <c r="Q13" s="19">
        <v>0</v>
      </c>
      <c r="R13" s="19">
        <v>0</v>
      </c>
      <c r="S13" s="19">
        <v>9.0238492100008894E-2</v>
      </c>
      <c r="T13" s="19">
        <v>0</v>
      </c>
      <c r="U13" s="19">
        <v>0</v>
      </c>
      <c r="V13" s="19">
        <v>0</v>
      </c>
      <c r="W13" s="19">
        <v>0</v>
      </c>
      <c r="X13" s="19">
        <v>0</v>
      </c>
      <c r="Y13" s="19" t="s">
        <v>537</v>
      </c>
      <c r="Z13" s="19"/>
      <c r="AA13" s="19">
        <v>0</v>
      </c>
      <c r="AB13" s="19">
        <v>0</v>
      </c>
      <c r="AC13" s="19">
        <v>0</v>
      </c>
      <c r="AD13" s="19">
        <v>7.0181043086673806E-2</v>
      </c>
      <c r="AE13" s="19"/>
      <c r="AF13" s="19">
        <v>0</v>
      </c>
    </row>
    <row r="14" spans="2:32" x14ac:dyDescent="0.2">
      <c r="B14" s="16" t="s">
        <v>565</v>
      </c>
    </row>
    <row r="15" spans="2:32" x14ac:dyDescent="0.2">
      <c r="B15" t="s">
        <v>63</v>
      </c>
    </row>
    <row r="16" spans="2:32" x14ac:dyDescent="0.2">
      <c r="B16" t="s">
        <v>64</v>
      </c>
    </row>
    <row r="18" spans="2:2" x14ac:dyDescent="0.2">
      <c r="B18"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B2:G1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7" width="20.71484375" customWidth="1"/>
  </cols>
  <sheetData>
    <row r="2" spans="2:7" ht="39.950000000000003" customHeight="1" x14ac:dyDescent="0.2">
      <c r="D2" s="30" t="s">
        <v>574</v>
      </c>
      <c r="E2" s="26"/>
      <c r="F2" s="26"/>
      <c r="G2" s="26"/>
    </row>
    <row r="6" spans="2:7" ht="50.1" customHeight="1" x14ac:dyDescent="0.2">
      <c r="B6" s="20" t="s">
        <v>15</v>
      </c>
      <c r="C6" s="20" t="s">
        <v>566</v>
      </c>
      <c r="D6" s="20" t="s">
        <v>567</v>
      </c>
      <c r="E6" s="20" t="s">
        <v>568</v>
      </c>
      <c r="F6" s="20" t="s">
        <v>569</v>
      </c>
    </row>
    <row r="7" spans="2:7" x14ac:dyDescent="0.2">
      <c r="B7" s="18" t="s">
        <v>570</v>
      </c>
      <c r="C7" s="17">
        <v>0.28063279266492602</v>
      </c>
      <c r="D7" s="17">
        <v>0.26265447504947698</v>
      </c>
      <c r="E7" s="17">
        <v>0.25142724552246798</v>
      </c>
      <c r="F7" s="17">
        <v>0.29244788953237399</v>
      </c>
    </row>
    <row r="8" spans="2:7" x14ac:dyDescent="0.2">
      <c r="B8" s="18" t="s">
        <v>571</v>
      </c>
      <c r="C8" s="17">
        <v>0.45853174785441903</v>
      </c>
      <c r="D8" s="17">
        <v>0.44630711279715601</v>
      </c>
      <c r="E8" s="17">
        <v>0.46179810553283102</v>
      </c>
      <c r="F8" s="17">
        <v>0.42277879035998001</v>
      </c>
    </row>
    <row r="9" spans="2:7" x14ac:dyDescent="0.2">
      <c r="B9" s="18" t="s">
        <v>572</v>
      </c>
      <c r="C9" s="17">
        <v>0.20008542695474599</v>
      </c>
      <c r="D9" s="17">
        <v>0.22478610315513101</v>
      </c>
      <c r="E9" s="17">
        <v>0.215499706314038</v>
      </c>
      <c r="F9" s="17">
        <v>0.218392293594318</v>
      </c>
    </row>
    <row r="10" spans="2:7" x14ac:dyDescent="0.2">
      <c r="B10" s="18" t="s">
        <v>573</v>
      </c>
      <c r="C10" s="17">
        <v>4.6097433921711797E-2</v>
      </c>
      <c r="D10" s="17">
        <v>4.9592179763590698E-2</v>
      </c>
      <c r="E10" s="17">
        <v>5.66498820640364E-2</v>
      </c>
      <c r="F10" s="17">
        <v>4.9597180381214502E-2</v>
      </c>
    </row>
    <row r="11" spans="2:7" x14ac:dyDescent="0.2">
      <c r="B11" s="18" t="s">
        <v>92</v>
      </c>
      <c r="C11" s="17">
        <v>1.46525986041971E-2</v>
      </c>
      <c r="D11" s="17">
        <v>1.6660129234645198E-2</v>
      </c>
      <c r="E11" s="17">
        <v>1.4625060566626101E-2</v>
      </c>
      <c r="F11" s="17">
        <v>1.6783846132112899E-2</v>
      </c>
    </row>
    <row r="12" spans="2:7" x14ac:dyDescent="0.2">
      <c r="B12" s="16"/>
      <c r="C12" s="16"/>
      <c r="D12" s="16"/>
      <c r="E12" s="16"/>
      <c r="F12" s="16"/>
    </row>
    <row r="13" spans="2:7" x14ac:dyDescent="0.2">
      <c r="B13" t="s">
        <v>63</v>
      </c>
    </row>
    <row r="14" spans="2:7" x14ac:dyDescent="0.2">
      <c r="B14" t="s">
        <v>64</v>
      </c>
    </row>
    <row r="18" spans="2:2" x14ac:dyDescent="0.2">
      <c r="B18" s="8" t="str">
        <f>HYPERLINK("#'Contents'!A1", "Return to Contents")</f>
        <v>Return to Contents</v>
      </c>
    </row>
  </sheetData>
  <mergeCells count="1">
    <mergeCell ref="D2:G2"/>
  </mergeCells>
  <pageMargins left="0.7" right="0.7" top="0.75" bottom="0.75" header="0.3" footer="0.3"/>
  <pageSetup paperSize="9" orientation="portrait" horizontalDpi="300" verticalDpi="300"/>
  <drawing r:id="rId1"/>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B2:AF1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575</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570</v>
      </c>
      <c r="C9" s="17">
        <v>0.28063279266492602</v>
      </c>
      <c r="D9" s="17">
        <v>0.25324406652505699</v>
      </c>
      <c r="E9" s="17">
        <v>0.30750512781829598</v>
      </c>
      <c r="F9" s="17"/>
      <c r="G9" s="17">
        <v>0.28776265848385002</v>
      </c>
      <c r="H9" s="17">
        <v>0.27718378312574399</v>
      </c>
      <c r="I9" s="17">
        <v>0.24551256989991599</v>
      </c>
      <c r="J9" s="17">
        <v>0.29040710096294797</v>
      </c>
      <c r="K9" s="17">
        <v>0.28719980307113002</v>
      </c>
      <c r="L9" s="17">
        <v>0.29494558731595699</v>
      </c>
      <c r="M9" s="17"/>
      <c r="N9" s="17">
        <v>0.33328677480420399</v>
      </c>
      <c r="O9" s="17">
        <v>0.27438678874660899</v>
      </c>
      <c r="P9" s="17">
        <v>0.25233709665708498</v>
      </c>
      <c r="Q9" s="17">
        <v>0.28762579473653599</v>
      </c>
      <c r="R9" s="17">
        <v>0.272739039503891</v>
      </c>
      <c r="S9" s="17">
        <v>0.26496682333045102</v>
      </c>
      <c r="T9" s="17">
        <v>0.280805316172278</v>
      </c>
      <c r="U9" s="17">
        <v>0.29129154463884599</v>
      </c>
      <c r="V9" s="17">
        <v>0.27387613936667199</v>
      </c>
      <c r="W9" s="17">
        <v>0.256945245646304</v>
      </c>
      <c r="X9" s="17">
        <v>0.27973241851955899</v>
      </c>
      <c r="Y9" s="17">
        <v>0.26469790113828401</v>
      </c>
      <c r="Z9" s="17"/>
      <c r="AA9" s="17">
        <v>0.25453800819095401</v>
      </c>
      <c r="AB9" s="17">
        <v>0.26880814168467698</v>
      </c>
      <c r="AC9" s="17">
        <v>0.291729217831943</v>
      </c>
      <c r="AD9" s="17">
        <v>0.30778467021449402</v>
      </c>
      <c r="AE9" s="17"/>
      <c r="AF9" s="17">
        <v>0.31860214675953002</v>
      </c>
    </row>
    <row r="10" spans="2:32" x14ac:dyDescent="0.2">
      <c r="B10" s="18" t="s">
        <v>571</v>
      </c>
      <c r="C10" s="17">
        <v>0.45853174785441903</v>
      </c>
      <c r="D10" s="17">
        <v>0.43221856656725599</v>
      </c>
      <c r="E10" s="17">
        <v>0.48550596579004801</v>
      </c>
      <c r="F10" s="17"/>
      <c r="G10" s="17">
        <v>0.36987233786963902</v>
      </c>
      <c r="H10" s="17">
        <v>0.43436319316718802</v>
      </c>
      <c r="I10" s="17">
        <v>0.46519261506077603</v>
      </c>
      <c r="J10" s="17">
        <v>0.49006667349936101</v>
      </c>
      <c r="K10" s="17">
        <v>0.49269817372277502</v>
      </c>
      <c r="L10" s="17">
        <v>0.48322730241203099</v>
      </c>
      <c r="M10" s="17"/>
      <c r="N10" s="17">
        <v>0.42495340045153901</v>
      </c>
      <c r="O10" s="17">
        <v>0.45825300840688199</v>
      </c>
      <c r="P10" s="17">
        <v>0.49090322696913302</v>
      </c>
      <c r="Q10" s="17">
        <v>0.45687576622887199</v>
      </c>
      <c r="R10" s="17">
        <v>0.47627008381352898</v>
      </c>
      <c r="S10" s="17">
        <v>0.48340593193246001</v>
      </c>
      <c r="T10" s="17">
        <v>0.45273942310412202</v>
      </c>
      <c r="U10" s="17">
        <v>0.42628400873386502</v>
      </c>
      <c r="V10" s="17">
        <v>0.42580424978273002</v>
      </c>
      <c r="W10" s="17">
        <v>0.46619287362918499</v>
      </c>
      <c r="X10" s="17">
        <v>0.51735251728611698</v>
      </c>
      <c r="Y10" s="17">
        <v>0.47652879262203002</v>
      </c>
      <c r="Z10" s="17"/>
      <c r="AA10" s="17">
        <v>0.48437223737847801</v>
      </c>
      <c r="AB10" s="17">
        <v>0.45558302157476699</v>
      </c>
      <c r="AC10" s="17">
        <v>0.44165770262082399</v>
      </c>
      <c r="AD10" s="17">
        <v>0.44928976978040702</v>
      </c>
      <c r="AE10" s="17"/>
      <c r="AF10" s="17">
        <v>0.45768589070645899</v>
      </c>
    </row>
    <row r="11" spans="2:32" x14ac:dyDescent="0.2">
      <c r="B11" s="18" t="s">
        <v>572</v>
      </c>
      <c r="C11" s="17">
        <v>0.20008542695474599</v>
      </c>
      <c r="D11" s="17">
        <v>0.23930632372969701</v>
      </c>
      <c r="E11" s="17">
        <v>0.160522955951652</v>
      </c>
      <c r="F11" s="17"/>
      <c r="G11" s="17">
        <v>0.25987511551972597</v>
      </c>
      <c r="H11" s="17">
        <v>0.194018648735897</v>
      </c>
      <c r="I11" s="17">
        <v>0.214222862814688</v>
      </c>
      <c r="J11" s="17">
        <v>0.17406892200482099</v>
      </c>
      <c r="K11" s="17">
        <v>0.17977536812980199</v>
      </c>
      <c r="L11" s="17">
        <v>0.18852095138521999</v>
      </c>
      <c r="M11" s="17"/>
      <c r="N11" s="17">
        <v>0.19413693556859701</v>
      </c>
      <c r="O11" s="17">
        <v>0.21503311833359401</v>
      </c>
      <c r="P11" s="17">
        <v>0.17003778618042201</v>
      </c>
      <c r="Q11" s="17">
        <v>0.19984478016166801</v>
      </c>
      <c r="R11" s="17">
        <v>0.19816713705727801</v>
      </c>
      <c r="S11" s="17">
        <v>0.175874563281611</v>
      </c>
      <c r="T11" s="17">
        <v>0.18943684503904401</v>
      </c>
      <c r="U11" s="17">
        <v>0.214983603163592</v>
      </c>
      <c r="V11" s="17">
        <v>0.240444555985592</v>
      </c>
      <c r="W11" s="17">
        <v>0.21784804876328001</v>
      </c>
      <c r="X11" s="17">
        <v>0.132195256945978</v>
      </c>
      <c r="Y11" s="17">
        <v>0.241001388276153</v>
      </c>
      <c r="Z11" s="17"/>
      <c r="AA11" s="17">
        <v>0.21365908025586799</v>
      </c>
      <c r="AB11" s="17">
        <v>0.22145371797167501</v>
      </c>
      <c r="AC11" s="17">
        <v>0.191236757420672</v>
      </c>
      <c r="AD11" s="17">
        <v>0.172932630273679</v>
      </c>
      <c r="AE11" s="17"/>
      <c r="AF11" s="17">
        <v>0.183581437362977</v>
      </c>
    </row>
    <row r="12" spans="2:32" x14ac:dyDescent="0.2">
      <c r="B12" s="18" t="s">
        <v>573</v>
      </c>
      <c r="C12" s="17">
        <v>4.6097433921711797E-2</v>
      </c>
      <c r="D12" s="17">
        <v>6.0121365586064901E-2</v>
      </c>
      <c r="E12" s="17">
        <v>3.2172484482616802E-2</v>
      </c>
      <c r="F12" s="17"/>
      <c r="G12" s="17">
        <v>6.1260328309783799E-2</v>
      </c>
      <c r="H12" s="17">
        <v>8.0519061965265704E-2</v>
      </c>
      <c r="I12" s="17">
        <v>5.5354909646126202E-2</v>
      </c>
      <c r="J12" s="17">
        <v>2.7553545570959199E-2</v>
      </c>
      <c r="K12" s="17">
        <v>3.6092250311170297E-2</v>
      </c>
      <c r="L12" s="17">
        <v>2.2202878081565101E-2</v>
      </c>
      <c r="M12" s="17"/>
      <c r="N12" s="17">
        <v>3.4989225736909699E-2</v>
      </c>
      <c r="O12" s="17">
        <v>4.2747586013278098E-2</v>
      </c>
      <c r="P12" s="17">
        <v>6.44980417137931E-2</v>
      </c>
      <c r="Q12" s="17">
        <v>4.7719496240250001E-2</v>
      </c>
      <c r="R12" s="17">
        <v>4.5957353205778803E-2</v>
      </c>
      <c r="S12" s="17">
        <v>4.61417485315406E-2</v>
      </c>
      <c r="T12" s="17">
        <v>5.6860149967706601E-2</v>
      </c>
      <c r="U12" s="17">
        <v>5.9901904421012599E-2</v>
      </c>
      <c r="V12" s="17">
        <v>3.70030238300431E-2</v>
      </c>
      <c r="W12" s="17">
        <v>5.3790151837107697E-2</v>
      </c>
      <c r="X12" s="17">
        <v>4.86213427360793E-2</v>
      </c>
      <c r="Y12" s="17">
        <v>1.7771917963533598E-2</v>
      </c>
      <c r="Z12" s="17"/>
      <c r="AA12" s="17">
        <v>4.03590297817659E-2</v>
      </c>
      <c r="AB12" s="17">
        <v>4.0169290171418501E-2</v>
      </c>
      <c r="AC12" s="17">
        <v>5.2983979242851198E-2</v>
      </c>
      <c r="AD12" s="17">
        <v>5.3057050633349902E-2</v>
      </c>
      <c r="AE12" s="17"/>
      <c r="AF12" s="17">
        <v>3.2823985015600403E-2</v>
      </c>
    </row>
    <row r="13" spans="2:32" x14ac:dyDescent="0.2">
      <c r="B13" s="18" t="s">
        <v>92</v>
      </c>
      <c r="C13" s="19">
        <v>1.46525986041971E-2</v>
      </c>
      <c r="D13" s="19">
        <v>1.5109677591925301E-2</v>
      </c>
      <c r="E13" s="19">
        <v>1.4293465957386699E-2</v>
      </c>
      <c r="F13" s="19"/>
      <c r="G13" s="19">
        <v>2.1229559817000601E-2</v>
      </c>
      <c r="H13" s="19">
        <v>1.39153130059043E-2</v>
      </c>
      <c r="I13" s="19">
        <v>1.9717042578493799E-2</v>
      </c>
      <c r="J13" s="19">
        <v>1.79037579619107E-2</v>
      </c>
      <c r="K13" s="19">
        <v>4.2344047651228303E-3</v>
      </c>
      <c r="L13" s="19">
        <v>1.11032808052265E-2</v>
      </c>
      <c r="M13" s="19"/>
      <c r="N13" s="19">
        <v>1.26336634387503E-2</v>
      </c>
      <c r="O13" s="19">
        <v>9.5794984996366503E-3</v>
      </c>
      <c r="P13" s="19">
        <v>2.2223848479567199E-2</v>
      </c>
      <c r="Q13" s="19">
        <v>7.9341626326741993E-3</v>
      </c>
      <c r="R13" s="19">
        <v>6.8663864195224501E-3</v>
      </c>
      <c r="S13" s="19">
        <v>2.96109329239383E-2</v>
      </c>
      <c r="T13" s="19">
        <v>2.0158265716849501E-2</v>
      </c>
      <c r="U13" s="19">
        <v>7.53893904268423E-3</v>
      </c>
      <c r="V13" s="19">
        <v>2.2872031034963901E-2</v>
      </c>
      <c r="W13" s="19">
        <v>5.2236801241232096E-3</v>
      </c>
      <c r="X13" s="19">
        <v>2.2098464512267199E-2</v>
      </c>
      <c r="Y13" s="19">
        <v>0</v>
      </c>
      <c r="Z13" s="19"/>
      <c r="AA13" s="19">
        <v>7.0716443929345002E-3</v>
      </c>
      <c r="AB13" s="19">
        <v>1.39858285974631E-2</v>
      </c>
      <c r="AC13" s="19">
        <v>2.2392342883709001E-2</v>
      </c>
      <c r="AD13" s="19">
        <v>1.6935879098070199E-2</v>
      </c>
      <c r="AE13" s="19"/>
      <c r="AF13" s="19">
        <v>7.3065401554339004E-3</v>
      </c>
    </row>
    <row r="14" spans="2:32" x14ac:dyDescent="0.2">
      <c r="B14" s="16"/>
    </row>
    <row r="15" spans="2:32" x14ac:dyDescent="0.2">
      <c r="B15" t="s">
        <v>63</v>
      </c>
    </row>
    <row r="16" spans="2:32" x14ac:dyDescent="0.2">
      <c r="B16" t="s">
        <v>64</v>
      </c>
    </row>
    <row r="18" spans="2:2" x14ac:dyDescent="0.2">
      <c r="B18"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B2:AF1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576</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570</v>
      </c>
      <c r="C9" s="17">
        <v>0.26265447504947698</v>
      </c>
      <c r="D9" s="17">
        <v>0.232978771108692</v>
      </c>
      <c r="E9" s="17">
        <v>0.29109837532347499</v>
      </c>
      <c r="F9" s="17"/>
      <c r="G9" s="17">
        <v>0.24457251962297899</v>
      </c>
      <c r="H9" s="17">
        <v>0.24595851039313199</v>
      </c>
      <c r="I9" s="17">
        <v>0.25098240368438901</v>
      </c>
      <c r="J9" s="17">
        <v>0.27812186259709498</v>
      </c>
      <c r="K9" s="17">
        <v>0.27805438343684602</v>
      </c>
      <c r="L9" s="17">
        <v>0.27489129396079698</v>
      </c>
      <c r="M9" s="17"/>
      <c r="N9" s="17">
        <v>0.309703630165649</v>
      </c>
      <c r="O9" s="17">
        <v>0.25548785904752902</v>
      </c>
      <c r="P9" s="17">
        <v>0.236282705516804</v>
      </c>
      <c r="Q9" s="17">
        <v>0.26436701734871498</v>
      </c>
      <c r="R9" s="17">
        <v>0.255173226688304</v>
      </c>
      <c r="S9" s="17">
        <v>0.27276768430944898</v>
      </c>
      <c r="T9" s="17">
        <v>0.23943398931211199</v>
      </c>
      <c r="U9" s="17">
        <v>0.23205014586742401</v>
      </c>
      <c r="V9" s="17">
        <v>0.265482194921351</v>
      </c>
      <c r="W9" s="17">
        <v>0.24295379785002499</v>
      </c>
      <c r="X9" s="17">
        <v>0.28585959047214199</v>
      </c>
      <c r="Y9" s="17">
        <v>0.239476618186585</v>
      </c>
      <c r="Z9" s="17"/>
      <c r="AA9" s="17">
        <v>0.22738937368909001</v>
      </c>
      <c r="AB9" s="17">
        <v>0.23642875656809401</v>
      </c>
      <c r="AC9" s="17">
        <v>0.30345209448875399</v>
      </c>
      <c r="AD9" s="17">
        <v>0.288357679026013</v>
      </c>
      <c r="AE9" s="17"/>
      <c r="AF9" s="17">
        <v>0.32284186576274099</v>
      </c>
    </row>
    <row r="10" spans="2:32" x14ac:dyDescent="0.2">
      <c r="B10" s="18" t="s">
        <v>571</v>
      </c>
      <c r="C10" s="17">
        <v>0.44630711279715601</v>
      </c>
      <c r="D10" s="17">
        <v>0.428140697785927</v>
      </c>
      <c r="E10" s="17">
        <v>0.46628900686436903</v>
      </c>
      <c r="F10" s="17"/>
      <c r="G10" s="17">
        <v>0.337516291569678</v>
      </c>
      <c r="H10" s="17">
        <v>0.42115854800754099</v>
      </c>
      <c r="I10" s="17">
        <v>0.44944246658529602</v>
      </c>
      <c r="J10" s="17">
        <v>0.47869941618685902</v>
      </c>
      <c r="K10" s="17">
        <v>0.47718291198932999</v>
      </c>
      <c r="L10" s="17">
        <v>0.48956917078964801</v>
      </c>
      <c r="M10" s="17"/>
      <c r="N10" s="17">
        <v>0.43554795640565103</v>
      </c>
      <c r="O10" s="17">
        <v>0.45507980403272502</v>
      </c>
      <c r="P10" s="17">
        <v>0.46375490107168199</v>
      </c>
      <c r="Q10" s="17">
        <v>0.46339071847820501</v>
      </c>
      <c r="R10" s="17">
        <v>0.441985433579063</v>
      </c>
      <c r="S10" s="17">
        <v>0.40662164243242299</v>
      </c>
      <c r="T10" s="17">
        <v>0.48395919460357301</v>
      </c>
      <c r="U10" s="17">
        <v>0.42948222719856699</v>
      </c>
      <c r="V10" s="17">
        <v>0.418868135622944</v>
      </c>
      <c r="W10" s="17">
        <v>0.449426573135628</v>
      </c>
      <c r="X10" s="17">
        <v>0.45333849471940202</v>
      </c>
      <c r="Y10" s="17">
        <v>0.49133242653497899</v>
      </c>
      <c r="Z10" s="17"/>
      <c r="AA10" s="17">
        <v>0.47710677197441698</v>
      </c>
      <c r="AB10" s="17">
        <v>0.46896092617912899</v>
      </c>
      <c r="AC10" s="17">
        <v>0.43054643405703702</v>
      </c>
      <c r="AD10" s="17">
        <v>0.40651328367303602</v>
      </c>
      <c r="AE10" s="17"/>
      <c r="AF10" s="17">
        <v>0.40876619807877901</v>
      </c>
    </row>
    <row r="11" spans="2:32" x14ac:dyDescent="0.2">
      <c r="B11" s="18" t="s">
        <v>572</v>
      </c>
      <c r="C11" s="17">
        <v>0.22478610315513101</v>
      </c>
      <c r="D11" s="17">
        <v>0.26453286930658498</v>
      </c>
      <c r="E11" s="17">
        <v>0.18545988178648601</v>
      </c>
      <c r="F11" s="17"/>
      <c r="G11" s="17">
        <v>0.29346401095723601</v>
      </c>
      <c r="H11" s="17">
        <v>0.24235112613865101</v>
      </c>
      <c r="I11" s="17">
        <v>0.22557848083262999</v>
      </c>
      <c r="J11" s="17">
        <v>0.19991715361682999</v>
      </c>
      <c r="K11" s="17">
        <v>0.206312451623827</v>
      </c>
      <c r="L11" s="17">
        <v>0.19675129650383399</v>
      </c>
      <c r="M11" s="17"/>
      <c r="N11" s="17">
        <v>0.19098128287553201</v>
      </c>
      <c r="O11" s="17">
        <v>0.22873373854647999</v>
      </c>
      <c r="P11" s="17">
        <v>0.21978474080118801</v>
      </c>
      <c r="Q11" s="17">
        <v>0.22240887860683101</v>
      </c>
      <c r="R11" s="17">
        <v>0.259781430217631</v>
      </c>
      <c r="S11" s="17">
        <v>0.233658284517129</v>
      </c>
      <c r="T11" s="17">
        <v>0.205508954216825</v>
      </c>
      <c r="U11" s="17">
        <v>0.25560799737199902</v>
      </c>
      <c r="V11" s="17">
        <v>0.249042058625112</v>
      </c>
      <c r="W11" s="17">
        <v>0.24072682239420301</v>
      </c>
      <c r="X11" s="17">
        <v>0.178911794032693</v>
      </c>
      <c r="Y11" s="17">
        <v>0.22743945750651101</v>
      </c>
      <c r="Z11" s="17"/>
      <c r="AA11" s="17">
        <v>0.236421661291772</v>
      </c>
      <c r="AB11" s="17">
        <v>0.237967673666519</v>
      </c>
      <c r="AC11" s="17">
        <v>0.209397715884765</v>
      </c>
      <c r="AD11" s="17">
        <v>0.212631507434139</v>
      </c>
      <c r="AE11" s="17"/>
      <c r="AF11" s="17">
        <v>0.213541636837043</v>
      </c>
    </row>
    <row r="12" spans="2:32" x14ac:dyDescent="0.2">
      <c r="B12" s="18" t="s">
        <v>573</v>
      </c>
      <c r="C12" s="17">
        <v>4.9592179763590698E-2</v>
      </c>
      <c r="D12" s="17">
        <v>6.21835697766134E-2</v>
      </c>
      <c r="E12" s="17">
        <v>3.6008113754593299E-2</v>
      </c>
      <c r="F12" s="17"/>
      <c r="G12" s="17">
        <v>9.9734839945776005E-2</v>
      </c>
      <c r="H12" s="17">
        <v>7.4033956002159604E-2</v>
      </c>
      <c r="I12" s="17">
        <v>5.1042315524850897E-2</v>
      </c>
      <c r="J12" s="17">
        <v>2.7899044200577001E-2</v>
      </c>
      <c r="K12" s="17">
        <v>2.9126418561549499E-2</v>
      </c>
      <c r="L12" s="17">
        <v>2.6499492593057498E-2</v>
      </c>
      <c r="M12" s="17"/>
      <c r="N12" s="17">
        <v>5.1927140805913798E-2</v>
      </c>
      <c r="O12" s="17">
        <v>4.58076135244661E-2</v>
      </c>
      <c r="P12" s="17">
        <v>6.4453570359333703E-2</v>
      </c>
      <c r="Q12" s="17">
        <v>3.5690243874766402E-2</v>
      </c>
      <c r="R12" s="17">
        <v>3.2053379149449598E-2</v>
      </c>
      <c r="S12" s="17">
        <v>6.2193679838231999E-2</v>
      </c>
      <c r="T12" s="17">
        <v>4.2306574837430201E-2</v>
      </c>
      <c r="U12" s="17">
        <v>6.2534641339014999E-2</v>
      </c>
      <c r="V12" s="17">
        <v>4.4489533879263299E-2</v>
      </c>
      <c r="W12" s="17">
        <v>5.90428291419016E-2</v>
      </c>
      <c r="X12" s="17">
        <v>5.6200971220287298E-2</v>
      </c>
      <c r="Y12" s="17">
        <v>4.1751497771924703E-2</v>
      </c>
      <c r="Z12" s="17"/>
      <c r="AA12" s="17">
        <v>5.1407177355851902E-2</v>
      </c>
      <c r="AB12" s="17">
        <v>4.2226554869064903E-2</v>
      </c>
      <c r="AC12" s="17">
        <v>3.9456893672239902E-2</v>
      </c>
      <c r="AD12" s="17">
        <v>6.3983529644282999E-2</v>
      </c>
      <c r="AE12" s="17"/>
      <c r="AF12" s="17">
        <v>4.6400443355277397E-2</v>
      </c>
    </row>
    <row r="13" spans="2:32" x14ac:dyDescent="0.2">
      <c r="B13" s="18" t="s">
        <v>92</v>
      </c>
      <c r="C13" s="19">
        <v>1.6660129234645198E-2</v>
      </c>
      <c r="D13" s="19">
        <v>1.21640920221822E-2</v>
      </c>
      <c r="E13" s="19">
        <v>2.1144622271076701E-2</v>
      </c>
      <c r="F13" s="19"/>
      <c r="G13" s="19">
        <v>2.4712337904331701E-2</v>
      </c>
      <c r="H13" s="19">
        <v>1.6497859458516301E-2</v>
      </c>
      <c r="I13" s="19">
        <v>2.2954333372833501E-2</v>
      </c>
      <c r="J13" s="19">
        <v>1.5362523398639199E-2</v>
      </c>
      <c r="K13" s="19">
        <v>9.3238343884478794E-3</v>
      </c>
      <c r="L13" s="19">
        <v>1.2288746152662899E-2</v>
      </c>
      <c r="M13" s="19"/>
      <c r="N13" s="19">
        <v>1.18399897472539E-2</v>
      </c>
      <c r="O13" s="19">
        <v>1.4890984848800101E-2</v>
      </c>
      <c r="P13" s="19">
        <v>1.57240822509923E-2</v>
      </c>
      <c r="Q13" s="19">
        <v>1.4143141691481301E-2</v>
      </c>
      <c r="R13" s="19">
        <v>1.10065303655516E-2</v>
      </c>
      <c r="S13" s="19">
        <v>2.4758708902766699E-2</v>
      </c>
      <c r="T13" s="19">
        <v>2.8791287030059301E-2</v>
      </c>
      <c r="U13" s="19">
        <v>2.0324988222994399E-2</v>
      </c>
      <c r="V13" s="19">
        <v>2.2118076951328801E-2</v>
      </c>
      <c r="W13" s="19">
        <v>7.8499774782425698E-3</v>
      </c>
      <c r="X13" s="19">
        <v>2.5689149555475101E-2</v>
      </c>
      <c r="Y13" s="19">
        <v>0</v>
      </c>
      <c r="Z13" s="19"/>
      <c r="AA13" s="19">
        <v>7.6750156888695702E-3</v>
      </c>
      <c r="AB13" s="19">
        <v>1.4416088717193199E-2</v>
      </c>
      <c r="AC13" s="19">
        <v>1.7146861897205001E-2</v>
      </c>
      <c r="AD13" s="19">
        <v>2.8514000222528701E-2</v>
      </c>
      <c r="AE13" s="19"/>
      <c r="AF13" s="19">
        <v>8.4498559661595994E-3</v>
      </c>
    </row>
    <row r="14" spans="2:32" x14ac:dyDescent="0.2">
      <c r="B14" s="16"/>
    </row>
    <row r="15" spans="2:32" x14ac:dyDescent="0.2">
      <c r="B15" t="s">
        <v>63</v>
      </c>
    </row>
    <row r="16" spans="2:32" x14ac:dyDescent="0.2">
      <c r="B16" t="s">
        <v>64</v>
      </c>
    </row>
    <row r="18" spans="2:2" x14ac:dyDescent="0.2">
      <c r="B18"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AF22"/>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136</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1741</v>
      </c>
      <c r="D7" s="10">
        <v>778</v>
      </c>
      <c r="E7" s="10">
        <v>958</v>
      </c>
      <c r="F7" s="10"/>
      <c r="G7" s="10">
        <v>217</v>
      </c>
      <c r="H7" s="10">
        <v>93</v>
      </c>
      <c r="I7" s="10">
        <v>96</v>
      </c>
      <c r="J7" s="10">
        <v>152</v>
      </c>
      <c r="K7" s="10">
        <v>313</v>
      </c>
      <c r="L7" s="10">
        <v>870</v>
      </c>
      <c r="M7" s="10"/>
      <c r="N7" s="10">
        <v>152</v>
      </c>
      <c r="O7" s="10">
        <v>232</v>
      </c>
      <c r="P7" s="10">
        <v>148</v>
      </c>
      <c r="Q7" s="10">
        <v>186</v>
      </c>
      <c r="R7" s="10">
        <v>133</v>
      </c>
      <c r="S7" s="10">
        <v>160</v>
      </c>
      <c r="T7" s="10">
        <v>174</v>
      </c>
      <c r="U7" s="10">
        <v>80</v>
      </c>
      <c r="V7" s="10">
        <v>215</v>
      </c>
      <c r="W7" s="10">
        <v>139</v>
      </c>
      <c r="X7" s="10">
        <v>97</v>
      </c>
      <c r="Y7" s="10">
        <v>25</v>
      </c>
      <c r="Z7" s="10"/>
      <c r="AA7" s="10">
        <v>504</v>
      </c>
      <c r="AB7" s="10">
        <v>429</v>
      </c>
      <c r="AC7" s="10">
        <v>238</v>
      </c>
      <c r="AD7" s="10">
        <v>561</v>
      </c>
      <c r="AE7" s="10"/>
      <c r="AF7" s="10">
        <v>453</v>
      </c>
    </row>
    <row r="8" spans="2:32" ht="30" customHeight="1" x14ac:dyDescent="0.2">
      <c r="B8" s="11" t="s">
        <v>20</v>
      </c>
      <c r="C8" s="11">
        <v>1629</v>
      </c>
      <c r="D8" s="11">
        <v>737</v>
      </c>
      <c r="E8" s="11">
        <v>887</v>
      </c>
      <c r="F8" s="11"/>
      <c r="G8" s="11">
        <v>260</v>
      </c>
      <c r="H8" s="11">
        <v>113</v>
      </c>
      <c r="I8" s="11">
        <v>88</v>
      </c>
      <c r="J8" s="11">
        <v>141</v>
      </c>
      <c r="K8" s="11">
        <v>271</v>
      </c>
      <c r="L8" s="11">
        <v>757</v>
      </c>
      <c r="M8" s="11"/>
      <c r="N8" s="11">
        <v>166</v>
      </c>
      <c r="O8" s="11">
        <v>208</v>
      </c>
      <c r="P8" s="11">
        <v>131</v>
      </c>
      <c r="Q8" s="11">
        <v>166</v>
      </c>
      <c r="R8" s="11">
        <v>119</v>
      </c>
      <c r="S8" s="11">
        <v>137</v>
      </c>
      <c r="T8" s="11">
        <v>156</v>
      </c>
      <c r="U8" s="11">
        <v>72</v>
      </c>
      <c r="V8" s="11">
        <v>196</v>
      </c>
      <c r="W8" s="11">
        <v>147</v>
      </c>
      <c r="X8" s="11">
        <v>94</v>
      </c>
      <c r="Y8" s="11">
        <v>37</v>
      </c>
      <c r="Z8" s="11"/>
      <c r="AA8" s="11">
        <v>441</v>
      </c>
      <c r="AB8" s="11">
        <v>378</v>
      </c>
      <c r="AC8" s="11">
        <v>302</v>
      </c>
      <c r="AD8" s="11">
        <v>500</v>
      </c>
      <c r="AE8" s="11"/>
      <c r="AF8" s="11">
        <v>425</v>
      </c>
    </row>
    <row r="9" spans="2:32" x14ac:dyDescent="0.2">
      <c r="B9" s="18" t="s">
        <v>128</v>
      </c>
      <c r="C9" s="17">
        <v>0.20008237101485701</v>
      </c>
      <c r="D9" s="17">
        <v>0.19754908753261899</v>
      </c>
      <c r="E9" s="17">
        <v>0.20112524603885301</v>
      </c>
      <c r="F9" s="17"/>
      <c r="G9" s="17">
        <v>0.77761342867360705</v>
      </c>
      <c r="H9" s="17">
        <v>0.45622901533086901</v>
      </c>
      <c r="I9" s="17">
        <v>0.27074950428484401</v>
      </c>
      <c r="J9" s="17">
        <v>0.225859022182576</v>
      </c>
      <c r="K9" s="17">
        <v>4.0988029773699503E-2</v>
      </c>
      <c r="L9" s="17">
        <v>7.3084846936577602E-3</v>
      </c>
      <c r="M9" s="17"/>
      <c r="N9" s="17">
        <v>0.35516179525257902</v>
      </c>
      <c r="O9" s="17">
        <v>0.14764224461296699</v>
      </c>
      <c r="P9" s="17">
        <v>0.188711227275457</v>
      </c>
      <c r="Q9" s="17">
        <v>0.13212359475993399</v>
      </c>
      <c r="R9" s="17">
        <v>0.204155266592112</v>
      </c>
      <c r="S9" s="17">
        <v>0.229187402808885</v>
      </c>
      <c r="T9" s="17">
        <v>0.21995359526664601</v>
      </c>
      <c r="U9" s="17">
        <v>0.145955561257261</v>
      </c>
      <c r="V9" s="17">
        <v>0.16269861776003799</v>
      </c>
      <c r="W9" s="17">
        <v>0.238974876809707</v>
      </c>
      <c r="X9" s="17">
        <v>0.13291995619931399</v>
      </c>
      <c r="Y9" s="17">
        <v>0.25966113988410999</v>
      </c>
      <c r="Z9" s="17"/>
      <c r="AA9" s="17">
        <v>0.18430265274356999</v>
      </c>
      <c r="AB9" s="17">
        <v>0.19969362256394499</v>
      </c>
      <c r="AC9" s="17">
        <v>0.25179554277901101</v>
      </c>
      <c r="AD9" s="17">
        <v>0.18431956493677401</v>
      </c>
      <c r="AE9" s="17"/>
      <c r="AF9" s="17">
        <v>0.157024337121765</v>
      </c>
    </row>
    <row r="10" spans="2:32" x14ac:dyDescent="0.2">
      <c r="B10" s="18" t="s">
        <v>129</v>
      </c>
      <c r="C10" s="17">
        <v>6.4693116109752993E-2</v>
      </c>
      <c r="D10" s="17">
        <v>5.6475557774188903E-2</v>
      </c>
      <c r="E10" s="17">
        <v>7.1899363519563594E-2</v>
      </c>
      <c r="F10" s="17"/>
      <c r="G10" s="17">
        <v>0.109687548663847</v>
      </c>
      <c r="H10" s="17">
        <v>0.20417698719958799</v>
      </c>
      <c r="I10" s="17">
        <v>0.230481963701826</v>
      </c>
      <c r="J10" s="17">
        <v>0.112371081358519</v>
      </c>
      <c r="K10" s="17">
        <v>4.6185039362540099E-2</v>
      </c>
      <c r="L10" s="17">
        <v>6.8583302060862298E-3</v>
      </c>
      <c r="M10" s="17"/>
      <c r="N10" s="17">
        <v>0.161220896489287</v>
      </c>
      <c r="O10" s="17">
        <v>5.82566390560528E-2</v>
      </c>
      <c r="P10" s="17">
        <v>5.6690119711255503E-2</v>
      </c>
      <c r="Q10" s="17">
        <v>5.4737988513510298E-2</v>
      </c>
      <c r="R10" s="17">
        <v>5.9547032096476701E-2</v>
      </c>
      <c r="S10" s="17">
        <v>8.3331976337256003E-2</v>
      </c>
      <c r="T10" s="17">
        <v>3.3835256222811298E-2</v>
      </c>
      <c r="U10" s="17">
        <v>4.53045272748838E-2</v>
      </c>
      <c r="V10" s="17">
        <v>7.3585679235046997E-2</v>
      </c>
      <c r="W10" s="17">
        <v>1.9455420093648298E-2</v>
      </c>
      <c r="X10" s="17">
        <v>3.3472656772589399E-2</v>
      </c>
      <c r="Y10" s="17">
        <v>6.7121526668787707E-2</v>
      </c>
      <c r="Z10" s="17"/>
      <c r="AA10" s="17">
        <v>4.6369555115797503E-2</v>
      </c>
      <c r="AB10" s="17">
        <v>6.4033500703036497E-2</v>
      </c>
      <c r="AC10" s="17">
        <v>6.4342261661994804E-2</v>
      </c>
      <c r="AD10" s="17">
        <v>8.2611607721369495E-2</v>
      </c>
      <c r="AE10" s="17"/>
      <c r="AF10" s="17">
        <v>7.7209575584940904E-2</v>
      </c>
    </row>
    <row r="11" spans="2:32" x14ac:dyDescent="0.2">
      <c r="B11" s="18" t="s">
        <v>130</v>
      </c>
      <c r="C11" s="17">
        <v>5.1376430809903499E-2</v>
      </c>
      <c r="D11" s="17">
        <v>4.9356433473143599E-2</v>
      </c>
      <c r="E11" s="17">
        <v>5.3353699333066398E-2</v>
      </c>
      <c r="F11" s="17"/>
      <c r="G11" s="17">
        <v>2.0543633484315201E-2</v>
      </c>
      <c r="H11" s="17">
        <v>0.14787418707438599</v>
      </c>
      <c r="I11" s="17">
        <v>8.2733454181453295E-2</v>
      </c>
      <c r="J11" s="17">
        <v>0.13253381855267701</v>
      </c>
      <c r="K11" s="17">
        <v>8.67834858332001E-2</v>
      </c>
      <c r="L11" s="17">
        <v>1.6218956186610099E-2</v>
      </c>
      <c r="M11" s="17"/>
      <c r="N11" s="17">
        <v>4.4367260460162497E-2</v>
      </c>
      <c r="O11" s="17">
        <v>2.5387891119916701E-2</v>
      </c>
      <c r="P11" s="17">
        <v>6.5092610173575302E-2</v>
      </c>
      <c r="Q11" s="17">
        <v>7.5519308391099202E-2</v>
      </c>
      <c r="R11" s="17">
        <v>6.8270628513247902E-2</v>
      </c>
      <c r="S11" s="17">
        <v>6.2091987735922498E-2</v>
      </c>
      <c r="T11" s="17">
        <v>3.7052663989599798E-2</v>
      </c>
      <c r="U11" s="17">
        <v>6.9279880372408106E-2</v>
      </c>
      <c r="V11" s="17">
        <v>5.5608687947022603E-2</v>
      </c>
      <c r="W11" s="17">
        <v>2.26648476590223E-2</v>
      </c>
      <c r="X11" s="17">
        <v>8.8692435296370095E-2</v>
      </c>
      <c r="Y11" s="17">
        <v>0</v>
      </c>
      <c r="Z11" s="17"/>
      <c r="AA11" s="17">
        <v>3.81438512953629E-2</v>
      </c>
      <c r="AB11" s="17">
        <v>5.3962094539232702E-2</v>
      </c>
      <c r="AC11" s="17">
        <v>3.2023352419451798E-2</v>
      </c>
      <c r="AD11" s="17">
        <v>7.3627189561262907E-2</v>
      </c>
      <c r="AE11" s="17"/>
      <c r="AF11" s="17">
        <v>5.43717820692005E-2</v>
      </c>
    </row>
    <row r="12" spans="2:32" x14ac:dyDescent="0.2">
      <c r="B12" s="18" t="s">
        <v>131</v>
      </c>
      <c r="C12" s="17">
        <v>5.5371762196720901E-2</v>
      </c>
      <c r="D12" s="17">
        <v>5.7540985205347298E-2</v>
      </c>
      <c r="E12" s="17">
        <v>5.38899441523377E-2</v>
      </c>
      <c r="F12" s="17"/>
      <c r="G12" s="17">
        <v>9.3819941544428399E-3</v>
      </c>
      <c r="H12" s="17">
        <v>2.1991926685480601E-2</v>
      </c>
      <c r="I12" s="17">
        <v>6.0459486275946599E-2</v>
      </c>
      <c r="J12" s="17">
        <v>8.0251022477862796E-2</v>
      </c>
      <c r="K12" s="17">
        <v>0.12606427394952399</v>
      </c>
      <c r="L12" s="17">
        <v>4.5664093818473299E-2</v>
      </c>
      <c r="M12" s="17"/>
      <c r="N12" s="17">
        <v>5.1978119661793901E-2</v>
      </c>
      <c r="O12" s="17">
        <v>7.4142854569198502E-2</v>
      </c>
      <c r="P12" s="17">
        <v>3.1003127932373399E-2</v>
      </c>
      <c r="Q12" s="17">
        <v>3.6012479993018098E-2</v>
      </c>
      <c r="R12" s="17">
        <v>3.6090852245201401E-2</v>
      </c>
      <c r="S12" s="17">
        <v>4.9622864669568299E-2</v>
      </c>
      <c r="T12" s="17">
        <v>5.6447653919917101E-2</v>
      </c>
      <c r="U12" s="17">
        <v>0.11585076895256</v>
      </c>
      <c r="V12" s="17">
        <v>4.95230128835858E-2</v>
      </c>
      <c r="W12" s="17">
        <v>6.5082023807138206E-2</v>
      </c>
      <c r="X12" s="17">
        <v>9.1036679455101105E-2</v>
      </c>
      <c r="Y12" s="17">
        <v>0</v>
      </c>
      <c r="Z12" s="17"/>
      <c r="AA12" s="17">
        <v>3.6983154644678398E-2</v>
      </c>
      <c r="AB12" s="17">
        <v>6.3572148663299702E-2</v>
      </c>
      <c r="AC12" s="17">
        <v>5.3983761116381299E-2</v>
      </c>
      <c r="AD12" s="17">
        <v>6.55117425950862E-2</v>
      </c>
      <c r="AE12" s="17"/>
      <c r="AF12" s="17">
        <v>6.9200326847222604E-2</v>
      </c>
    </row>
    <row r="13" spans="2:32" x14ac:dyDescent="0.2">
      <c r="B13" s="18" t="s">
        <v>132</v>
      </c>
      <c r="C13" s="17">
        <v>0.58867152933522304</v>
      </c>
      <c r="D13" s="17">
        <v>0.60929230461696904</v>
      </c>
      <c r="E13" s="17">
        <v>0.57250012602677103</v>
      </c>
      <c r="F13" s="17"/>
      <c r="G13" s="17">
        <v>4.2476710683978097E-2</v>
      </c>
      <c r="H13" s="17">
        <v>7.8471364793706894E-2</v>
      </c>
      <c r="I13" s="17">
        <v>0.23015534772561</v>
      </c>
      <c r="J13" s="17">
        <v>0.34105500351041401</v>
      </c>
      <c r="K13" s="17">
        <v>0.65342556479201197</v>
      </c>
      <c r="L13" s="17">
        <v>0.91703805528962101</v>
      </c>
      <c r="M13" s="17"/>
      <c r="N13" s="17">
        <v>0.381234004043702</v>
      </c>
      <c r="O13" s="17">
        <v>0.65380269678893199</v>
      </c>
      <c r="P13" s="17">
        <v>0.60584803056613201</v>
      </c>
      <c r="Q13" s="17">
        <v>0.64535058223682196</v>
      </c>
      <c r="R13" s="17">
        <v>0.59005925192423203</v>
      </c>
      <c r="S13" s="17">
        <v>0.53407037277244696</v>
      </c>
      <c r="T13" s="17">
        <v>0.61383705669390198</v>
      </c>
      <c r="U13" s="17">
        <v>0.57830719523621699</v>
      </c>
      <c r="V13" s="17">
        <v>0.61686968157733402</v>
      </c>
      <c r="W13" s="17">
        <v>0.64458992571553897</v>
      </c>
      <c r="X13" s="17">
        <v>0.56534239256758301</v>
      </c>
      <c r="Y13" s="17">
        <v>0.63970058998005297</v>
      </c>
      <c r="Z13" s="17"/>
      <c r="AA13" s="17">
        <v>0.66613169880705703</v>
      </c>
      <c r="AB13" s="17">
        <v>0.58831496627350599</v>
      </c>
      <c r="AC13" s="17">
        <v>0.54044563846079396</v>
      </c>
      <c r="AD13" s="17">
        <v>0.546679168903488</v>
      </c>
      <c r="AE13" s="17"/>
      <c r="AF13" s="17">
        <v>0.59005794792217703</v>
      </c>
    </row>
    <row r="14" spans="2:32" x14ac:dyDescent="0.2">
      <c r="B14" s="18" t="s">
        <v>92</v>
      </c>
      <c r="C14" s="17">
        <v>3.9804790533541697E-2</v>
      </c>
      <c r="D14" s="17">
        <v>2.9785631397732298E-2</v>
      </c>
      <c r="E14" s="17">
        <v>4.7231620929407997E-2</v>
      </c>
      <c r="F14" s="17"/>
      <c r="G14" s="17">
        <v>4.0296684339809097E-2</v>
      </c>
      <c r="H14" s="17">
        <v>9.1256518915969795E-2</v>
      </c>
      <c r="I14" s="17">
        <v>0.12542024383031999</v>
      </c>
      <c r="J14" s="17">
        <v>0.10793005191795101</v>
      </c>
      <c r="K14" s="17">
        <v>4.6553606289024399E-2</v>
      </c>
      <c r="L14" s="17">
        <v>6.91207980555128E-3</v>
      </c>
      <c r="M14" s="17"/>
      <c r="N14" s="17">
        <v>6.0379240924757103E-3</v>
      </c>
      <c r="O14" s="17">
        <v>4.0767673852933298E-2</v>
      </c>
      <c r="P14" s="17">
        <v>5.26548843412077E-2</v>
      </c>
      <c r="Q14" s="17">
        <v>5.6256046105616103E-2</v>
      </c>
      <c r="R14" s="17">
        <v>4.1876968628729298E-2</v>
      </c>
      <c r="S14" s="17">
        <v>4.1695395675921003E-2</v>
      </c>
      <c r="T14" s="17">
        <v>3.8873773907124001E-2</v>
      </c>
      <c r="U14" s="17">
        <v>4.5302066906670303E-2</v>
      </c>
      <c r="V14" s="17">
        <v>4.1714320596972797E-2</v>
      </c>
      <c r="W14" s="17">
        <v>9.2329059149455894E-3</v>
      </c>
      <c r="X14" s="17">
        <v>8.8535879709041906E-2</v>
      </c>
      <c r="Y14" s="17">
        <v>3.3516743467049998E-2</v>
      </c>
      <c r="Z14" s="17"/>
      <c r="AA14" s="17">
        <v>2.8069087393534999E-2</v>
      </c>
      <c r="AB14" s="17">
        <v>3.0423667256979699E-2</v>
      </c>
      <c r="AC14" s="17">
        <v>5.7409443562367102E-2</v>
      </c>
      <c r="AD14" s="17">
        <v>4.7250726282018901E-2</v>
      </c>
      <c r="AE14" s="17"/>
      <c r="AF14" s="17">
        <v>5.21360304546944E-2</v>
      </c>
    </row>
    <row r="15" spans="2:32" x14ac:dyDescent="0.2">
      <c r="B15" s="18" t="s">
        <v>133</v>
      </c>
      <c r="C15" s="21">
        <v>0.26477548712461002</v>
      </c>
      <c r="D15" s="21">
        <v>0.25402464530680802</v>
      </c>
      <c r="E15" s="21">
        <v>0.27302460955841701</v>
      </c>
      <c r="F15" s="21"/>
      <c r="G15" s="21">
        <v>0.88730097733745505</v>
      </c>
      <c r="H15" s="21">
        <v>0.660406002530457</v>
      </c>
      <c r="I15" s="21">
        <v>0.50123146798666995</v>
      </c>
      <c r="J15" s="21">
        <v>0.33823010354109501</v>
      </c>
      <c r="K15" s="21">
        <v>8.7173069136239706E-2</v>
      </c>
      <c r="L15" s="21">
        <v>1.4166814899744E-2</v>
      </c>
      <c r="M15" s="21"/>
      <c r="N15" s="21">
        <v>0.51638269174186602</v>
      </c>
      <c r="O15" s="21">
        <v>0.20589888366901901</v>
      </c>
      <c r="P15" s="21">
        <v>0.24540134698671201</v>
      </c>
      <c r="Q15" s="21">
        <v>0.18686158327344399</v>
      </c>
      <c r="R15" s="21">
        <v>0.26370229868858902</v>
      </c>
      <c r="S15" s="21">
        <v>0.31251937914614097</v>
      </c>
      <c r="T15" s="21">
        <v>0.25378885148945701</v>
      </c>
      <c r="U15" s="21">
        <v>0.19126008853214499</v>
      </c>
      <c r="V15" s="21">
        <v>0.23628429699508499</v>
      </c>
      <c r="W15" s="21">
        <v>0.25843029690335501</v>
      </c>
      <c r="X15" s="21">
        <v>0.166392612971904</v>
      </c>
      <c r="Y15" s="21">
        <v>0.326782666552898</v>
      </c>
      <c r="Z15" s="21"/>
      <c r="AA15" s="21">
        <v>0.23067220785936701</v>
      </c>
      <c r="AB15" s="21">
        <v>0.263727123266982</v>
      </c>
      <c r="AC15" s="21">
        <v>0.31613780444100598</v>
      </c>
      <c r="AD15" s="21">
        <v>0.26693117265814398</v>
      </c>
      <c r="AE15" s="21"/>
      <c r="AF15" s="21">
        <v>0.23423391270670599</v>
      </c>
    </row>
    <row r="16" spans="2:32" x14ac:dyDescent="0.2">
      <c r="B16" s="18" t="s">
        <v>134</v>
      </c>
      <c r="C16" s="21">
        <v>0.64404329153194395</v>
      </c>
      <c r="D16" s="21">
        <v>0.66683328982231604</v>
      </c>
      <c r="E16" s="21">
        <v>0.62639007017910897</v>
      </c>
      <c r="F16" s="21"/>
      <c r="G16" s="21">
        <v>5.1858704838420901E-2</v>
      </c>
      <c r="H16" s="21">
        <v>0.100463291479188</v>
      </c>
      <c r="I16" s="21">
        <v>0.29061483400155702</v>
      </c>
      <c r="J16" s="21">
        <v>0.42130602598827699</v>
      </c>
      <c r="K16" s="21">
        <v>0.77948983874153599</v>
      </c>
      <c r="L16" s="21">
        <v>0.96270214910809504</v>
      </c>
      <c r="M16" s="21"/>
      <c r="N16" s="21">
        <v>0.433212123705496</v>
      </c>
      <c r="O16" s="21">
        <v>0.72794555135813099</v>
      </c>
      <c r="P16" s="21">
        <v>0.63685115849850504</v>
      </c>
      <c r="Q16" s="21">
        <v>0.68136306222984</v>
      </c>
      <c r="R16" s="21">
        <v>0.62615010416943395</v>
      </c>
      <c r="S16" s="21">
        <v>0.58369323744201496</v>
      </c>
      <c r="T16" s="21">
        <v>0.670284710613819</v>
      </c>
      <c r="U16" s="21">
        <v>0.69415796418877695</v>
      </c>
      <c r="V16" s="21">
        <v>0.66639269446091998</v>
      </c>
      <c r="W16" s="21">
        <v>0.70967194952267698</v>
      </c>
      <c r="X16" s="21">
        <v>0.65637907202268397</v>
      </c>
      <c r="Y16" s="21">
        <v>0.63970058998005297</v>
      </c>
      <c r="Z16" s="21"/>
      <c r="AA16" s="21">
        <v>0.70311485345173497</v>
      </c>
      <c r="AB16" s="21">
        <v>0.65188711493680596</v>
      </c>
      <c r="AC16" s="21">
        <v>0.594429399577175</v>
      </c>
      <c r="AD16" s="21">
        <v>0.61219091149857496</v>
      </c>
      <c r="AE16" s="21"/>
      <c r="AF16" s="21">
        <v>0.65925827476940002</v>
      </c>
    </row>
    <row r="17" spans="2:32" x14ac:dyDescent="0.2">
      <c r="B17" s="18" t="s">
        <v>135</v>
      </c>
      <c r="C17" s="22">
        <v>-0.37926780440733399</v>
      </c>
      <c r="D17" s="22">
        <v>-0.41280864451550803</v>
      </c>
      <c r="E17" s="22">
        <v>-0.35336546062069202</v>
      </c>
      <c r="F17" s="22"/>
      <c r="G17" s="22">
        <v>0.83544227249903402</v>
      </c>
      <c r="H17" s="22">
        <v>0.55994271105126903</v>
      </c>
      <c r="I17" s="22">
        <v>0.21061663398511299</v>
      </c>
      <c r="J17" s="22">
        <v>-8.3075922447181899E-2</v>
      </c>
      <c r="K17" s="22">
        <v>-0.69231676960529598</v>
      </c>
      <c r="L17" s="22">
        <v>-0.94853533420835101</v>
      </c>
      <c r="M17" s="22"/>
      <c r="N17" s="22">
        <v>8.3170568036369505E-2</v>
      </c>
      <c r="O17" s="22">
        <v>-0.52204666768911101</v>
      </c>
      <c r="P17" s="22">
        <v>-0.39144981151179298</v>
      </c>
      <c r="Q17" s="22">
        <v>-0.49450147895639601</v>
      </c>
      <c r="R17" s="22">
        <v>-0.36244780548084499</v>
      </c>
      <c r="S17" s="22">
        <v>-0.27117385829587398</v>
      </c>
      <c r="T17" s="22">
        <v>-0.41649585912436099</v>
      </c>
      <c r="U17" s="22">
        <v>-0.50289787565663202</v>
      </c>
      <c r="V17" s="22">
        <v>-0.43010839746583501</v>
      </c>
      <c r="W17" s="22">
        <v>-0.45124165261932198</v>
      </c>
      <c r="X17" s="22">
        <v>-0.48998645905077998</v>
      </c>
      <c r="Y17" s="22">
        <v>-0.31291792342715502</v>
      </c>
      <c r="Z17" s="22"/>
      <c r="AA17" s="22">
        <v>-0.47244264559236798</v>
      </c>
      <c r="AB17" s="22">
        <v>-0.38815999166982401</v>
      </c>
      <c r="AC17" s="22">
        <v>-0.27829159513616902</v>
      </c>
      <c r="AD17" s="22">
        <v>-0.34525973884043099</v>
      </c>
      <c r="AE17" s="22"/>
      <c r="AF17" s="22">
        <v>-0.42502436206269401</v>
      </c>
    </row>
    <row r="18" spans="2:32" x14ac:dyDescent="0.2">
      <c r="B18" s="16" t="s">
        <v>127</v>
      </c>
    </row>
    <row r="19" spans="2:32" x14ac:dyDescent="0.2">
      <c r="B19" t="s">
        <v>63</v>
      </c>
    </row>
    <row r="20" spans="2:32" x14ac:dyDescent="0.2">
      <c r="B20" t="s">
        <v>64</v>
      </c>
    </row>
    <row r="22" spans="2:32" x14ac:dyDescent="0.2">
      <c r="B22"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B2:AF1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577</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570</v>
      </c>
      <c r="C9" s="17">
        <v>0.25142724552246798</v>
      </c>
      <c r="D9" s="17">
        <v>0.22637657564157901</v>
      </c>
      <c r="E9" s="17">
        <v>0.275292980581614</v>
      </c>
      <c r="F9" s="17"/>
      <c r="G9" s="17">
        <v>0.21638476261270501</v>
      </c>
      <c r="H9" s="17">
        <v>0.24804561579466999</v>
      </c>
      <c r="I9" s="17">
        <v>0.24493394111573699</v>
      </c>
      <c r="J9" s="17">
        <v>0.26805537420508202</v>
      </c>
      <c r="K9" s="17">
        <v>0.24839230706945001</v>
      </c>
      <c r="L9" s="17">
        <v>0.271297951614352</v>
      </c>
      <c r="M9" s="17"/>
      <c r="N9" s="17">
        <v>0.29709076366840698</v>
      </c>
      <c r="O9" s="17">
        <v>0.25606047729852399</v>
      </c>
      <c r="P9" s="17">
        <v>0.237212503232031</v>
      </c>
      <c r="Q9" s="17">
        <v>0.25925105184389102</v>
      </c>
      <c r="R9" s="17">
        <v>0.21896322820578101</v>
      </c>
      <c r="S9" s="17">
        <v>0.25507664456325702</v>
      </c>
      <c r="T9" s="17">
        <v>0.25060853395875898</v>
      </c>
      <c r="U9" s="17">
        <v>0.22605484712541099</v>
      </c>
      <c r="V9" s="17">
        <v>0.26144454039052401</v>
      </c>
      <c r="W9" s="17">
        <v>0.176403268033613</v>
      </c>
      <c r="X9" s="17">
        <v>0.32025090876779999</v>
      </c>
      <c r="Y9" s="17">
        <v>0.20767185549183101</v>
      </c>
      <c r="Z9" s="17"/>
      <c r="AA9" s="17">
        <v>0.21840087452734899</v>
      </c>
      <c r="AB9" s="17">
        <v>0.232206518708475</v>
      </c>
      <c r="AC9" s="17">
        <v>0.28021610112518702</v>
      </c>
      <c r="AD9" s="17">
        <v>0.27957608006847001</v>
      </c>
      <c r="AE9" s="17"/>
      <c r="AF9" s="17">
        <v>0.31113900078426099</v>
      </c>
    </row>
    <row r="10" spans="2:32" x14ac:dyDescent="0.2">
      <c r="B10" s="18" t="s">
        <v>571</v>
      </c>
      <c r="C10" s="17">
        <v>0.46179810553283102</v>
      </c>
      <c r="D10" s="17">
        <v>0.441529823676578</v>
      </c>
      <c r="E10" s="17">
        <v>0.48345459388413697</v>
      </c>
      <c r="F10" s="17"/>
      <c r="G10" s="17">
        <v>0.41167389299622498</v>
      </c>
      <c r="H10" s="17">
        <v>0.45267772776858201</v>
      </c>
      <c r="I10" s="17">
        <v>0.46082655234641401</v>
      </c>
      <c r="J10" s="17">
        <v>0.47262647100939198</v>
      </c>
      <c r="K10" s="17">
        <v>0.48992132480681599</v>
      </c>
      <c r="L10" s="17">
        <v>0.47569393491661599</v>
      </c>
      <c r="M10" s="17"/>
      <c r="N10" s="17">
        <v>0.45639684301598199</v>
      </c>
      <c r="O10" s="17">
        <v>0.465650435868593</v>
      </c>
      <c r="P10" s="17">
        <v>0.48303518056008099</v>
      </c>
      <c r="Q10" s="17">
        <v>0.45532490325627401</v>
      </c>
      <c r="R10" s="17">
        <v>0.47990920178463597</v>
      </c>
      <c r="S10" s="17">
        <v>0.45462176044761399</v>
      </c>
      <c r="T10" s="17">
        <v>0.49503191913546302</v>
      </c>
      <c r="U10" s="17">
        <v>0.435999800736524</v>
      </c>
      <c r="V10" s="17">
        <v>0.43025127989911799</v>
      </c>
      <c r="W10" s="17">
        <v>0.50334103254512796</v>
      </c>
      <c r="X10" s="17">
        <v>0.40498334697403099</v>
      </c>
      <c r="Y10" s="17">
        <v>0.44407699761240199</v>
      </c>
      <c r="Z10" s="17"/>
      <c r="AA10" s="17">
        <v>0.48026738526376</v>
      </c>
      <c r="AB10" s="17">
        <v>0.48476373149486501</v>
      </c>
      <c r="AC10" s="17">
        <v>0.43638823938038102</v>
      </c>
      <c r="AD10" s="17">
        <v>0.44012635397882699</v>
      </c>
      <c r="AE10" s="17"/>
      <c r="AF10" s="17">
        <v>0.45406472415222798</v>
      </c>
    </row>
    <row r="11" spans="2:32" x14ac:dyDescent="0.2">
      <c r="B11" s="18" t="s">
        <v>572</v>
      </c>
      <c r="C11" s="17">
        <v>0.215499706314038</v>
      </c>
      <c r="D11" s="17">
        <v>0.24510423723873101</v>
      </c>
      <c r="E11" s="17">
        <v>0.18646820984853801</v>
      </c>
      <c r="F11" s="17"/>
      <c r="G11" s="17">
        <v>0.25729283722461499</v>
      </c>
      <c r="H11" s="17">
        <v>0.196919982748439</v>
      </c>
      <c r="I11" s="17">
        <v>0.22130913391992099</v>
      </c>
      <c r="J11" s="17">
        <v>0.20179714062808099</v>
      </c>
      <c r="K11" s="17">
        <v>0.21345001369276301</v>
      </c>
      <c r="L11" s="17">
        <v>0.21062758511323801</v>
      </c>
      <c r="M11" s="17"/>
      <c r="N11" s="17">
        <v>0.18581295079476101</v>
      </c>
      <c r="O11" s="17">
        <v>0.21248814918813599</v>
      </c>
      <c r="P11" s="17">
        <v>0.18577003442991299</v>
      </c>
      <c r="Q11" s="17">
        <v>0.219396873122126</v>
      </c>
      <c r="R11" s="17">
        <v>0.240263833103944</v>
      </c>
      <c r="S11" s="17">
        <v>0.18564766561340801</v>
      </c>
      <c r="T11" s="17">
        <v>0.19160383174756801</v>
      </c>
      <c r="U11" s="17">
        <v>0.27058162446772199</v>
      </c>
      <c r="V11" s="17">
        <v>0.24793397697281899</v>
      </c>
      <c r="W11" s="17">
        <v>0.246446000072684</v>
      </c>
      <c r="X11" s="17">
        <v>0.202090479944107</v>
      </c>
      <c r="Y11" s="17">
        <v>0.266507322861257</v>
      </c>
      <c r="Z11" s="17"/>
      <c r="AA11" s="17">
        <v>0.23670053859541601</v>
      </c>
      <c r="AB11" s="17">
        <v>0.22956488650781201</v>
      </c>
      <c r="AC11" s="17">
        <v>0.19061609824968201</v>
      </c>
      <c r="AD11" s="17">
        <v>0.201226661871198</v>
      </c>
      <c r="AE11" s="17"/>
      <c r="AF11" s="17">
        <v>0.18075858725109101</v>
      </c>
    </row>
    <row r="12" spans="2:32" x14ac:dyDescent="0.2">
      <c r="B12" s="18" t="s">
        <v>573</v>
      </c>
      <c r="C12" s="17">
        <v>5.66498820640364E-2</v>
      </c>
      <c r="D12" s="17">
        <v>7.1906755630890801E-2</v>
      </c>
      <c r="E12" s="17">
        <v>4.0518907578676301E-2</v>
      </c>
      <c r="F12" s="17"/>
      <c r="G12" s="17">
        <v>9.0321943564223406E-2</v>
      </c>
      <c r="H12" s="17">
        <v>8.7135366373266701E-2</v>
      </c>
      <c r="I12" s="17">
        <v>5.4347927616546797E-2</v>
      </c>
      <c r="J12" s="17">
        <v>3.9428262254011102E-2</v>
      </c>
      <c r="K12" s="17">
        <v>4.4112219890358698E-2</v>
      </c>
      <c r="L12" s="17">
        <v>3.3688633866931599E-2</v>
      </c>
      <c r="M12" s="17"/>
      <c r="N12" s="17">
        <v>4.3715169696516003E-2</v>
      </c>
      <c r="O12" s="17">
        <v>5.4632918949092203E-2</v>
      </c>
      <c r="P12" s="17">
        <v>7.2164771779698794E-2</v>
      </c>
      <c r="Q12" s="17">
        <v>5.7621364440895301E-2</v>
      </c>
      <c r="R12" s="17">
        <v>5.1895421801826103E-2</v>
      </c>
      <c r="S12" s="17">
        <v>7.9895220472953596E-2</v>
      </c>
      <c r="T12" s="17">
        <v>4.8580145716368803E-2</v>
      </c>
      <c r="U12" s="17">
        <v>4.65979556072297E-2</v>
      </c>
      <c r="V12" s="17">
        <v>4.6229324588119299E-2</v>
      </c>
      <c r="W12" s="17">
        <v>6.8514361443375901E-2</v>
      </c>
      <c r="X12" s="17">
        <v>5.1309728933510199E-2</v>
      </c>
      <c r="Y12" s="17">
        <v>6.9280025383408994E-2</v>
      </c>
      <c r="Z12" s="17"/>
      <c r="AA12" s="17">
        <v>5.7063885082663197E-2</v>
      </c>
      <c r="AB12" s="17">
        <v>4.0905356317394198E-2</v>
      </c>
      <c r="AC12" s="17">
        <v>7.0384531881821505E-2</v>
      </c>
      <c r="AD12" s="17">
        <v>6.1299002612400899E-2</v>
      </c>
      <c r="AE12" s="17"/>
      <c r="AF12" s="17">
        <v>4.7281143404525799E-2</v>
      </c>
    </row>
    <row r="13" spans="2:32" x14ac:dyDescent="0.2">
      <c r="B13" s="18" t="s">
        <v>92</v>
      </c>
      <c r="C13" s="19">
        <v>1.4625060566626101E-2</v>
      </c>
      <c r="D13" s="19">
        <v>1.50826078122213E-2</v>
      </c>
      <c r="E13" s="19">
        <v>1.42653081070347E-2</v>
      </c>
      <c r="F13" s="19"/>
      <c r="G13" s="19">
        <v>2.4326563602231299E-2</v>
      </c>
      <c r="H13" s="19">
        <v>1.52213073150426E-2</v>
      </c>
      <c r="I13" s="19">
        <v>1.8582445001380898E-2</v>
      </c>
      <c r="J13" s="19">
        <v>1.8092751903433402E-2</v>
      </c>
      <c r="K13" s="19">
        <v>4.1241345406122397E-3</v>
      </c>
      <c r="L13" s="19">
        <v>8.6918944888625897E-3</v>
      </c>
      <c r="M13" s="19"/>
      <c r="N13" s="19">
        <v>1.6984272824333901E-2</v>
      </c>
      <c r="O13" s="19">
        <v>1.11680186956557E-2</v>
      </c>
      <c r="P13" s="19">
        <v>2.1817509998276599E-2</v>
      </c>
      <c r="Q13" s="19">
        <v>8.4058073368135193E-3</v>
      </c>
      <c r="R13" s="19">
        <v>8.9683151038126192E-3</v>
      </c>
      <c r="S13" s="19">
        <v>2.4758708902766699E-2</v>
      </c>
      <c r="T13" s="19">
        <v>1.41755694418413E-2</v>
      </c>
      <c r="U13" s="19">
        <v>2.0765772063112899E-2</v>
      </c>
      <c r="V13" s="19">
        <v>1.41408781494189E-2</v>
      </c>
      <c r="W13" s="19">
        <v>5.2953379051990804E-3</v>
      </c>
      <c r="X13" s="19">
        <v>2.1365535380552102E-2</v>
      </c>
      <c r="Y13" s="19">
        <v>1.24637986511019E-2</v>
      </c>
      <c r="Z13" s="19"/>
      <c r="AA13" s="19">
        <v>7.5673165308115997E-3</v>
      </c>
      <c r="AB13" s="19">
        <v>1.25595069714533E-2</v>
      </c>
      <c r="AC13" s="19">
        <v>2.2395029362928399E-2</v>
      </c>
      <c r="AD13" s="19">
        <v>1.7771901469103301E-2</v>
      </c>
      <c r="AE13" s="19"/>
      <c r="AF13" s="19">
        <v>6.7565444078942997E-3</v>
      </c>
    </row>
    <row r="14" spans="2:32" x14ac:dyDescent="0.2">
      <c r="B14" s="16"/>
    </row>
    <row r="15" spans="2:32" x14ac:dyDescent="0.2">
      <c r="B15" t="s">
        <v>63</v>
      </c>
    </row>
    <row r="16" spans="2:32" x14ac:dyDescent="0.2">
      <c r="B16" t="s">
        <v>64</v>
      </c>
    </row>
    <row r="18" spans="2:2" x14ac:dyDescent="0.2">
      <c r="B18"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dimension ref="B2:AF1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578</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570</v>
      </c>
      <c r="C9" s="17">
        <v>0.29244788953237399</v>
      </c>
      <c r="D9" s="17">
        <v>0.25753982558678801</v>
      </c>
      <c r="E9" s="17">
        <v>0.32672524940852099</v>
      </c>
      <c r="F9" s="17"/>
      <c r="G9" s="17">
        <v>0.29863440025086002</v>
      </c>
      <c r="H9" s="17">
        <v>0.303002697856043</v>
      </c>
      <c r="I9" s="17">
        <v>0.26344481487247201</v>
      </c>
      <c r="J9" s="17">
        <v>0.31829248536783</v>
      </c>
      <c r="K9" s="17">
        <v>0.28768348562031698</v>
      </c>
      <c r="L9" s="17">
        <v>0.28553930825551099</v>
      </c>
      <c r="M9" s="17"/>
      <c r="N9" s="17">
        <v>0.32302858272082002</v>
      </c>
      <c r="O9" s="17">
        <v>0.30627555309342702</v>
      </c>
      <c r="P9" s="17">
        <v>0.30142424456251499</v>
      </c>
      <c r="Q9" s="17">
        <v>0.29400905891712098</v>
      </c>
      <c r="R9" s="17">
        <v>0.26702505131047599</v>
      </c>
      <c r="S9" s="17">
        <v>0.30037127445946399</v>
      </c>
      <c r="T9" s="17">
        <v>0.27373682493726598</v>
      </c>
      <c r="U9" s="17">
        <v>0.28003893474507402</v>
      </c>
      <c r="V9" s="17">
        <v>0.28331515318446399</v>
      </c>
      <c r="W9" s="17">
        <v>0.239454578847722</v>
      </c>
      <c r="X9" s="17">
        <v>0.30455896956478101</v>
      </c>
      <c r="Y9" s="17">
        <v>0.33562296780627399</v>
      </c>
      <c r="Z9" s="17"/>
      <c r="AA9" s="17">
        <v>0.246137438752423</v>
      </c>
      <c r="AB9" s="17">
        <v>0.26598803460523501</v>
      </c>
      <c r="AC9" s="17">
        <v>0.317036889665952</v>
      </c>
      <c r="AD9" s="17">
        <v>0.34898637817231098</v>
      </c>
      <c r="AE9" s="17"/>
      <c r="AF9" s="17">
        <v>0.35638236363928599</v>
      </c>
    </row>
    <row r="10" spans="2:32" x14ac:dyDescent="0.2">
      <c r="B10" s="18" t="s">
        <v>571</v>
      </c>
      <c r="C10" s="17">
        <v>0.42277879035998001</v>
      </c>
      <c r="D10" s="17">
        <v>0.41220923212194699</v>
      </c>
      <c r="E10" s="17">
        <v>0.43374331738856597</v>
      </c>
      <c r="F10" s="17"/>
      <c r="G10" s="17">
        <v>0.38155908241819098</v>
      </c>
      <c r="H10" s="17">
        <v>0.415210247921877</v>
      </c>
      <c r="I10" s="17">
        <v>0.448602897665212</v>
      </c>
      <c r="J10" s="17">
        <v>0.41760776826842599</v>
      </c>
      <c r="K10" s="17">
        <v>0.44084915233807997</v>
      </c>
      <c r="L10" s="17">
        <v>0.42741734444790902</v>
      </c>
      <c r="M10" s="17"/>
      <c r="N10" s="17">
        <v>0.40810183760992202</v>
      </c>
      <c r="O10" s="17">
        <v>0.38813780059152903</v>
      </c>
      <c r="P10" s="17">
        <v>0.39844102456650998</v>
      </c>
      <c r="Q10" s="17">
        <v>0.41854937590621599</v>
      </c>
      <c r="R10" s="17">
        <v>0.43989846532697702</v>
      </c>
      <c r="S10" s="17">
        <v>0.42481873784138202</v>
      </c>
      <c r="T10" s="17">
        <v>0.46116958004006398</v>
      </c>
      <c r="U10" s="17">
        <v>0.40600705270147502</v>
      </c>
      <c r="V10" s="17">
        <v>0.40656174038779802</v>
      </c>
      <c r="W10" s="17">
        <v>0.45834993930665502</v>
      </c>
      <c r="X10" s="17">
        <v>0.473612904568257</v>
      </c>
      <c r="Y10" s="17">
        <v>0.46056848508119203</v>
      </c>
      <c r="Z10" s="17"/>
      <c r="AA10" s="17">
        <v>0.43422050665946899</v>
      </c>
      <c r="AB10" s="17">
        <v>0.458543290759648</v>
      </c>
      <c r="AC10" s="17">
        <v>0.40583277663894202</v>
      </c>
      <c r="AD10" s="17">
        <v>0.38528552042761699</v>
      </c>
      <c r="AE10" s="17"/>
      <c r="AF10" s="17">
        <v>0.386018512735605</v>
      </c>
    </row>
    <row r="11" spans="2:32" x14ac:dyDescent="0.2">
      <c r="B11" s="18" t="s">
        <v>572</v>
      </c>
      <c r="C11" s="17">
        <v>0.218392293594318</v>
      </c>
      <c r="D11" s="17">
        <v>0.25536958825051498</v>
      </c>
      <c r="E11" s="17">
        <v>0.181567025078154</v>
      </c>
      <c r="F11" s="17"/>
      <c r="G11" s="17">
        <v>0.228930164588204</v>
      </c>
      <c r="H11" s="17">
        <v>0.203806845035332</v>
      </c>
      <c r="I11" s="17">
        <v>0.21381193663675699</v>
      </c>
      <c r="J11" s="17">
        <v>0.21086959320606</v>
      </c>
      <c r="K11" s="17">
        <v>0.220044217277205</v>
      </c>
      <c r="L11" s="17">
        <v>0.232003803610387</v>
      </c>
      <c r="M11" s="17"/>
      <c r="N11" s="17">
        <v>0.221229775786558</v>
      </c>
      <c r="O11" s="17">
        <v>0.237784736900265</v>
      </c>
      <c r="P11" s="17">
        <v>0.21797302231960899</v>
      </c>
      <c r="Q11" s="17">
        <v>0.23645693493683401</v>
      </c>
      <c r="R11" s="17">
        <v>0.23357085693943999</v>
      </c>
      <c r="S11" s="17">
        <v>0.19310073255424601</v>
      </c>
      <c r="T11" s="17">
        <v>0.20182584633561201</v>
      </c>
      <c r="U11" s="17">
        <v>0.24102555082799201</v>
      </c>
      <c r="V11" s="17">
        <v>0.232103044264241</v>
      </c>
      <c r="W11" s="17">
        <v>0.22448626182101</v>
      </c>
      <c r="X11" s="17">
        <v>0.14840607473895001</v>
      </c>
      <c r="Y11" s="17">
        <v>0.170764623655356</v>
      </c>
      <c r="Z11" s="17"/>
      <c r="AA11" s="17">
        <v>0.26569070656872901</v>
      </c>
      <c r="AB11" s="17">
        <v>0.21919537772297501</v>
      </c>
      <c r="AC11" s="17">
        <v>0.20022264957667599</v>
      </c>
      <c r="AD11" s="17">
        <v>0.18465016575561199</v>
      </c>
      <c r="AE11" s="17"/>
      <c r="AF11" s="17">
        <v>0.205091100897075</v>
      </c>
    </row>
    <row r="12" spans="2:32" x14ac:dyDescent="0.2">
      <c r="B12" s="18" t="s">
        <v>573</v>
      </c>
      <c r="C12" s="17">
        <v>4.9597180381214502E-2</v>
      </c>
      <c r="D12" s="17">
        <v>6.1015865150964202E-2</v>
      </c>
      <c r="E12" s="17">
        <v>3.8234355677848102E-2</v>
      </c>
      <c r="F12" s="17"/>
      <c r="G12" s="17">
        <v>6.8526177085863102E-2</v>
      </c>
      <c r="H12" s="17">
        <v>6.73934982764995E-2</v>
      </c>
      <c r="I12" s="17">
        <v>5.2489092086829503E-2</v>
      </c>
      <c r="J12" s="17">
        <v>3.3308052279436402E-2</v>
      </c>
      <c r="K12" s="17">
        <v>4.2625547680226999E-2</v>
      </c>
      <c r="L12" s="17">
        <v>3.8062399067108697E-2</v>
      </c>
      <c r="M12" s="17"/>
      <c r="N12" s="17">
        <v>3.2713410638231799E-2</v>
      </c>
      <c r="O12" s="17">
        <v>4.9185321894869703E-2</v>
      </c>
      <c r="P12" s="17">
        <v>6.0779369928419202E-2</v>
      </c>
      <c r="Q12" s="17">
        <v>4.3435288331536197E-2</v>
      </c>
      <c r="R12" s="17">
        <v>5.18683789297473E-2</v>
      </c>
      <c r="S12" s="17">
        <v>5.2628109714428398E-2</v>
      </c>
      <c r="T12" s="17">
        <v>3.7079805304623799E-2</v>
      </c>
      <c r="U12" s="17">
        <v>5.9873707633881702E-2</v>
      </c>
      <c r="V12" s="17">
        <v>5.9923076932593702E-2</v>
      </c>
      <c r="W12" s="17">
        <v>6.8581147029244602E-2</v>
      </c>
      <c r="X12" s="17">
        <v>4.7292285033474199E-2</v>
      </c>
      <c r="Y12" s="17">
        <v>3.3043923457177903E-2</v>
      </c>
      <c r="Z12" s="17"/>
      <c r="AA12" s="17">
        <v>4.60865729288958E-2</v>
      </c>
      <c r="AB12" s="17">
        <v>4.2038723650687698E-2</v>
      </c>
      <c r="AC12" s="17">
        <v>5.5970484166297303E-2</v>
      </c>
      <c r="AD12" s="17">
        <v>5.5418758173759901E-2</v>
      </c>
      <c r="AE12" s="17"/>
      <c r="AF12" s="17">
        <v>4.0484557339810497E-2</v>
      </c>
    </row>
    <row r="13" spans="2:32" x14ac:dyDescent="0.2">
      <c r="B13" s="18" t="s">
        <v>92</v>
      </c>
      <c r="C13" s="19">
        <v>1.6783846132112899E-2</v>
      </c>
      <c r="D13" s="19">
        <v>1.38654888897864E-2</v>
      </c>
      <c r="E13" s="19">
        <v>1.9730052446910999E-2</v>
      </c>
      <c r="F13" s="19"/>
      <c r="G13" s="19">
        <v>2.23501756568814E-2</v>
      </c>
      <c r="H13" s="19">
        <v>1.05867109102492E-2</v>
      </c>
      <c r="I13" s="19">
        <v>2.1651258738729199E-2</v>
      </c>
      <c r="J13" s="19">
        <v>1.9922100878248399E-2</v>
      </c>
      <c r="K13" s="19">
        <v>8.7975970841701404E-3</v>
      </c>
      <c r="L13" s="19">
        <v>1.69771446190848E-2</v>
      </c>
      <c r="M13" s="19"/>
      <c r="N13" s="19">
        <v>1.49263932444681E-2</v>
      </c>
      <c r="O13" s="19">
        <v>1.8616587519909501E-2</v>
      </c>
      <c r="P13" s="19">
        <v>2.1382338622947E-2</v>
      </c>
      <c r="Q13" s="19">
        <v>7.5493419082930703E-3</v>
      </c>
      <c r="R13" s="19">
        <v>7.6372474933599404E-3</v>
      </c>
      <c r="S13" s="19">
        <v>2.90811454304792E-2</v>
      </c>
      <c r="T13" s="19">
        <v>2.6187943382434398E-2</v>
      </c>
      <c r="U13" s="19">
        <v>1.30547540915773E-2</v>
      </c>
      <c r="V13" s="19">
        <v>1.8096985230903799E-2</v>
      </c>
      <c r="W13" s="19">
        <v>9.1280729953694805E-3</v>
      </c>
      <c r="X13" s="19">
        <v>2.61297660945383E-2</v>
      </c>
      <c r="Y13" s="19">
        <v>0</v>
      </c>
      <c r="Z13" s="19"/>
      <c r="AA13" s="19">
        <v>7.8647750904841593E-3</v>
      </c>
      <c r="AB13" s="19">
        <v>1.4234573261455099E-2</v>
      </c>
      <c r="AC13" s="19">
        <v>2.0937199952132599E-2</v>
      </c>
      <c r="AD13" s="19">
        <v>2.56591774707003E-2</v>
      </c>
      <c r="AE13" s="19"/>
      <c r="AF13" s="19">
        <v>1.2023465388223201E-2</v>
      </c>
    </row>
    <row r="14" spans="2:32" x14ac:dyDescent="0.2">
      <c r="B14" s="16"/>
    </row>
    <row r="15" spans="2:32" x14ac:dyDescent="0.2">
      <c r="B15" t="s">
        <v>63</v>
      </c>
    </row>
    <row r="16" spans="2:32" x14ac:dyDescent="0.2">
      <c r="B16" t="s">
        <v>64</v>
      </c>
    </row>
    <row r="18" spans="2:2" x14ac:dyDescent="0.2">
      <c r="B18"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dimension ref="B2:AF20"/>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584</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579</v>
      </c>
      <c r="C9" s="17">
        <v>0.15342646046689501</v>
      </c>
      <c r="D9" s="17">
        <v>0.18066743859573001</v>
      </c>
      <c r="E9" s="17">
        <v>0.127289818058379</v>
      </c>
      <c r="F9" s="17"/>
      <c r="G9" s="17">
        <v>0.19704022713283501</v>
      </c>
      <c r="H9" s="17">
        <v>0.201551019760221</v>
      </c>
      <c r="I9" s="17">
        <v>0.16993466858706799</v>
      </c>
      <c r="J9" s="17">
        <v>0.14100435933423699</v>
      </c>
      <c r="K9" s="17">
        <v>0.120280148286228</v>
      </c>
      <c r="L9" s="17">
        <v>0.104089623204701</v>
      </c>
      <c r="M9" s="17"/>
      <c r="N9" s="17">
        <v>0.18306396074643599</v>
      </c>
      <c r="O9" s="17">
        <v>0.12733615453232999</v>
      </c>
      <c r="P9" s="17">
        <v>0.141181158534263</v>
      </c>
      <c r="Q9" s="17">
        <v>0.115372182877575</v>
      </c>
      <c r="R9" s="17">
        <v>0.12690248348980501</v>
      </c>
      <c r="S9" s="17">
        <v>0.156215176695429</v>
      </c>
      <c r="T9" s="17">
        <v>0.156222799285342</v>
      </c>
      <c r="U9" s="17">
        <v>0.16564183760482401</v>
      </c>
      <c r="V9" s="17">
        <v>0.18239250262172199</v>
      </c>
      <c r="W9" s="17">
        <v>0.172971850323974</v>
      </c>
      <c r="X9" s="17">
        <v>0.15741476510467001</v>
      </c>
      <c r="Y9" s="17">
        <v>0.133045720626081</v>
      </c>
      <c r="Z9" s="17"/>
      <c r="AA9" s="17">
        <v>0.151127771607101</v>
      </c>
      <c r="AB9" s="17">
        <v>0.152041040098746</v>
      </c>
      <c r="AC9" s="17">
        <v>0.14278488489166599</v>
      </c>
      <c r="AD9" s="17">
        <v>0.16723913727730999</v>
      </c>
      <c r="AE9" s="17"/>
      <c r="AF9" s="17">
        <v>0.153449592251966</v>
      </c>
    </row>
    <row r="10" spans="2:32" x14ac:dyDescent="0.2">
      <c r="B10" s="18" t="s">
        <v>580</v>
      </c>
      <c r="C10" s="17">
        <v>0.62213043673550095</v>
      </c>
      <c r="D10" s="17">
        <v>0.62051704772611904</v>
      </c>
      <c r="E10" s="17">
        <v>0.62406826592258402</v>
      </c>
      <c r="F10" s="17"/>
      <c r="G10" s="17">
        <v>0.53821180921627698</v>
      </c>
      <c r="H10" s="17">
        <v>0.52260920288702495</v>
      </c>
      <c r="I10" s="17">
        <v>0.61665192937400504</v>
      </c>
      <c r="J10" s="17">
        <v>0.64308709596190405</v>
      </c>
      <c r="K10" s="17">
        <v>0.69078112528601299</v>
      </c>
      <c r="L10" s="17">
        <v>0.70043024163196599</v>
      </c>
      <c r="M10" s="17"/>
      <c r="N10" s="17">
        <v>0.58036913058537598</v>
      </c>
      <c r="O10" s="17">
        <v>0.62122090457317702</v>
      </c>
      <c r="P10" s="17">
        <v>0.66746625557329198</v>
      </c>
      <c r="Q10" s="17">
        <v>0.65266378723182905</v>
      </c>
      <c r="R10" s="17">
        <v>0.68511679242557399</v>
      </c>
      <c r="S10" s="17">
        <v>0.63850300287067296</v>
      </c>
      <c r="T10" s="17">
        <v>0.603730302216269</v>
      </c>
      <c r="U10" s="17">
        <v>0.63767161334828204</v>
      </c>
      <c r="V10" s="17">
        <v>0.59913618464729201</v>
      </c>
      <c r="W10" s="17">
        <v>0.61171264686551996</v>
      </c>
      <c r="X10" s="17">
        <v>0.58873911587068495</v>
      </c>
      <c r="Y10" s="17">
        <v>0.612302915936771</v>
      </c>
      <c r="Z10" s="17"/>
      <c r="AA10" s="17">
        <v>0.65474638163256604</v>
      </c>
      <c r="AB10" s="17">
        <v>0.64297260992782101</v>
      </c>
      <c r="AC10" s="17">
        <v>0.60797292267077796</v>
      </c>
      <c r="AD10" s="17">
        <v>0.580090708825308</v>
      </c>
      <c r="AE10" s="17"/>
      <c r="AF10" s="17">
        <v>0.59284676187013696</v>
      </c>
    </row>
    <row r="11" spans="2:32" x14ac:dyDescent="0.2">
      <c r="B11" s="18" t="s">
        <v>581</v>
      </c>
      <c r="C11" s="17">
        <v>0.166673044466978</v>
      </c>
      <c r="D11" s="17">
        <v>0.13944832505218399</v>
      </c>
      <c r="E11" s="17">
        <v>0.19421735657224901</v>
      </c>
      <c r="F11" s="17"/>
      <c r="G11" s="17">
        <v>0.18529808099266801</v>
      </c>
      <c r="H11" s="17">
        <v>0.202685421744041</v>
      </c>
      <c r="I11" s="17">
        <v>0.15192975795886099</v>
      </c>
      <c r="J11" s="17">
        <v>0.155922642376874</v>
      </c>
      <c r="K11" s="17">
        <v>0.14848289996014999</v>
      </c>
      <c r="L11" s="17">
        <v>0.157875185476545</v>
      </c>
      <c r="M11" s="17"/>
      <c r="N11" s="17">
        <v>0.16802900897350001</v>
      </c>
      <c r="O11" s="17">
        <v>0.18565187239800099</v>
      </c>
      <c r="P11" s="17">
        <v>0.12701915424834101</v>
      </c>
      <c r="Q11" s="17">
        <v>0.172559940464518</v>
      </c>
      <c r="R11" s="17">
        <v>0.13765021487434501</v>
      </c>
      <c r="S11" s="17">
        <v>0.13682204314909499</v>
      </c>
      <c r="T11" s="17">
        <v>0.19595590014297301</v>
      </c>
      <c r="U11" s="17">
        <v>0.117137400751418</v>
      </c>
      <c r="V11" s="17">
        <v>0.17126076609437901</v>
      </c>
      <c r="W11" s="17">
        <v>0.184357936818526</v>
      </c>
      <c r="X11" s="17">
        <v>0.17401207711380601</v>
      </c>
      <c r="Y11" s="17">
        <v>0.228957224631685</v>
      </c>
      <c r="Z11" s="17"/>
      <c r="AA11" s="17">
        <v>0.15221639900801601</v>
      </c>
      <c r="AB11" s="17">
        <v>0.14966702298342599</v>
      </c>
      <c r="AC11" s="17">
        <v>0.18413748085503301</v>
      </c>
      <c r="AD11" s="17">
        <v>0.18084927825106001</v>
      </c>
      <c r="AE11" s="17"/>
      <c r="AF11" s="17">
        <v>0.183717031902182</v>
      </c>
    </row>
    <row r="12" spans="2:32" x14ac:dyDescent="0.2">
      <c r="B12" s="18" t="s">
        <v>582</v>
      </c>
      <c r="C12" s="17">
        <v>2.6270077103326201E-2</v>
      </c>
      <c r="D12" s="17">
        <v>3.1078370075490601E-2</v>
      </c>
      <c r="E12" s="17">
        <v>2.0197145496006399E-2</v>
      </c>
      <c r="F12" s="17"/>
      <c r="G12" s="17">
        <v>3.43185849069262E-2</v>
      </c>
      <c r="H12" s="17">
        <v>4.3219324572586801E-2</v>
      </c>
      <c r="I12" s="17">
        <v>2.30326460135372E-2</v>
      </c>
      <c r="J12" s="17">
        <v>2.56628015019035E-2</v>
      </c>
      <c r="K12" s="17">
        <v>2.0210817099829002E-2</v>
      </c>
      <c r="L12" s="17">
        <v>1.42976686568575E-2</v>
      </c>
      <c r="M12" s="17"/>
      <c r="N12" s="17">
        <v>4.4428329064903897E-2</v>
      </c>
      <c r="O12" s="17">
        <v>2.9440917549418199E-2</v>
      </c>
      <c r="P12" s="17">
        <v>4.1882135051061101E-2</v>
      </c>
      <c r="Q12" s="17">
        <v>2.5483643780562799E-2</v>
      </c>
      <c r="R12" s="17">
        <v>1.51188433440587E-2</v>
      </c>
      <c r="S12" s="17">
        <v>2.52863937880725E-2</v>
      </c>
      <c r="T12" s="17">
        <v>1.13305810960067E-2</v>
      </c>
      <c r="U12" s="17">
        <v>3.2660654815873498E-2</v>
      </c>
      <c r="V12" s="17">
        <v>1.4796507572683699E-2</v>
      </c>
      <c r="W12" s="17">
        <v>1.53282661299437E-2</v>
      </c>
      <c r="X12" s="17">
        <v>4.0589021867937398E-2</v>
      </c>
      <c r="Y12" s="17">
        <v>0</v>
      </c>
      <c r="Z12" s="17"/>
      <c r="AA12" s="17">
        <v>2.10013987555174E-2</v>
      </c>
      <c r="AB12" s="17">
        <v>1.9997794188662502E-2</v>
      </c>
      <c r="AC12" s="17">
        <v>3.4405438233854897E-2</v>
      </c>
      <c r="AD12" s="17">
        <v>3.17036281960539E-2</v>
      </c>
      <c r="AE12" s="17"/>
      <c r="AF12" s="17">
        <v>3.0820994680012301E-2</v>
      </c>
    </row>
    <row r="13" spans="2:32" x14ac:dyDescent="0.2">
      <c r="B13" s="18" t="s">
        <v>92</v>
      </c>
      <c r="C13" s="21">
        <v>3.1499981227299703E-2</v>
      </c>
      <c r="D13" s="21">
        <v>2.82888185504752E-2</v>
      </c>
      <c r="E13" s="21">
        <v>3.4227413950781202E-2</v>
      </c>
      <c r="F13" s="21"/>
      <c r="G13" s="21">
        <v>4.5131297751293202E-2</v>
      </c>
      <c r="H13" s="21">
        <v>2.99350310361251E-2</v>
      </c>
      <c r="I13" s="21">
        <v>3.8450998066528498E-2</v>
      </c>
      <c r="J13" s="21">
        <v>3.43231008250807E-2</v>
      </c>
      <c r="K13" s="21">
        <v>2.0245009367780599E-2</v>
      </c>
      <c r="L13" s="21">
        <v>2.3307281029929999E-2</v>
      </c>
      <c r="M13" s="21"/>
      <c r="N13" s="21">
        <v>2.4109570629784201E-2</v>
      </c>
      <c r="O13" s="21">
        <v>3.6350150947073501E-2</v>
      </c>
      <c r="P13" s="21">
        <v>2.2451296593042399E-2</v>
      </c>
      <c r="Q13" s="21">
        <v>3.39204456455156E-2</v>
      </c>
      <c r="R13" s="21">
        <v>3.5211665866216497E-2</v>
      </c>
      <c r="S13" s="21">
        <v>4.3173383496730902E-2</v>
      </c>
      <c r="T13" s="21">
        <v>3.27604172594093E-2</v>
      </c>
      <c r="U13" s="21">
        <v>4.6888493479602097E-2</v>
      </c>
      <c r="V13" s="21">
        <v>3.2414039063923601E-2</v>
      </c>
      <c r="W13" s="21">
        <v>1.5629299862036899E-2</v>
      </c>
      <c r="X13" s="21">
        <v>3.9245020042902201E-2</v>
      </c>
      <c r="Y13" s="21">
        <v>2.56941388054636E-2</v>
      </c>
      <c r="Z13" s="21"/>
      <c r="AA13" s="21">
        <v>2.0908048996799801E-2</v>
      </c>
      <c r="AB13" s="21">
        <v>3.5321532801345097E-2</v>
      </c>
      <c r="AC13" s="21">
        <v>3.0699273348668E-2</v>
      </c>
      <c r="AD13" s="21">
        <v>4.0117247450266999E-2</v>
      </c>
      <c r="AE13" s="21"/>
      <c r="AF13" s="21">
        <v>3.9165619295702503E-2</v>
      </c>
    </row>
    <row r="14" spans="2:32" x14ac:dyDescent="0.2">
      <c r="B14" s="18" t="s">
        <v>583</v>
      </c>
      <c r="C14" s="21">
        <v>0.77555689720239596</v>
      </c>
      <c r="D14" s="21">
        <v>0.80118448632185002</v>
      </c>
      <c r="E14" s="21">
        <v>0.75135808398096404</v>
      </c>
      <c r="F14" s="21"/>
      <c r="G14" s="21">
        <v>0.73525203634911196</v>
      </c>
      <c r="H14" s="21">
        <v>0.724160222647247</v>
      </c>
      <c r="I14" s="21">
        <v>0.786586597961073</v>
      </c>
      <c r="J14" s="21">
        <v>0.78409145529614199</v>
      </c>
      <c r="K14" s="21">
        <v>0.811061273572241</v>
      </c>
      <c r="L14" s="21">
        <v>0.80451986483666704</v>
      </c>
      <c r="M14" s="21"/>
      <c r="N14" s="21">
        <v>0.76343309133181203</v>
      </c>
      <c r="O14" s="21">
        <v>0.74855705910550696</v>
      </c>
      <c r="P14" s="21">
        <v>0.80864741410755503</v>
      </c>
      <c r="Q14" s="21">
        <v>0.76803597010940405</v>
      </c>
      <c r="R14" s="21">
        <v>0.81201927591537904</v>
      </c>
      <c r="S14" s="21">
        <v>0.79471817956610202</v>
      </c>
      <c r="T14" s="21">
        <v>0.75995310150161099</v>
      </c>
      <c r="U14" s="21">
        <v>0.80331345095310602</v>
      </c>
      <c r="V14" s="21">
        <v>0.78152868726901403</v>
      </c>
      <c r="W14" s="21">
        <v>0.78468449718949396</v>
      </c>
      <c r="X14" s="21">
        <v>0.74615388097535496</v>
      </c>
      <c r="Y14" s="21">
        <v>0.745348636562851</v>
      </c>
      <c r="Z14" s="21"/>
      <c r="AA14" s="21">
        <v>0.80587415323966605</v>
      </c>
      <c r="AB14" s="21">
        <v>0.79501365002656699</v>
      </c>
      <c r="AC14" s="21">
        <v>0.75075780756244404</v>
      </c>
      <c r="AD14" s="21">
        <v>0.74732984610261899</v>
      </c>
      <c r="AE14" s="21"/>
      <c r="AF14" s="21">
        <v>0.74629635412210305</v>
      </c>
    </row>
    <row r="15" spans="2:32" x14ac:dyDescent="0.2">
      <c r="B15" s="18" t="s">
        <v>135</v>
      </c>
      <c r="C15" s="22">
        <v>-0.74405691597509704</v>
      </c>
      <c r="D15" s="22">
        <v>-0.77289566777137497</v>
      </c>
      <c r="E15" s="22">
        <v>-0.71713067003018205</v>
      </c>
      <c r="F15" s="22"/>
      <c r="G15" s="22">
        <v>-0.69012073859781897</v>
      </c>
      <c r="H15" s="22">
        <v>-0.69422519161112195</v>
      </c>
      <c r="I15" s="22">
        <v>-0.74813559989454503</v>
      </c>
      <c r="J15" s="22">
        <v>-0.74976835447106105</v>
      </c>
      <c r="K15" s="22">
        <v>-0.79081626420446005</v>
      </c>
      <c r="L15" s="22">
        <v>-0.78121258380673697</v>
      </c>
      <c r="M15" s="22"/>
      <c r="N15" s="22">
        <v>-0.739323520702028</v>
      </c>
      <c r="O15" s="22">
        <v>-0.71220690815843302</v>
      </c>
      <c r="P15" s="22">
        <v>-0.78619611751451302</v>
      </c>
      <c r="Q15" s="22">
        <v>-0.73411552446388795</v>
      </c>
      <c r="R15" s="22">
        <v>-0.77680761004916299</v>
      </c>
      <c r="S15" s="22">
        <v>-0.75154479606937097</v>
      </c>
      <c r="T15" s="22">
        <v>-0.72719268424220196</v>
      </c>
      <c r="U15" s="22">
        <v>-0.75642495747350402</v>
      </c>
      <c r="V15" s="22">
        <v>-0.74911464820508999</v>
      </c>
      <c r="W15" s="22">
        <v>-0.76905519732745697</v>
      </c>
      <c r="X15" s="22">
        <v>-0.70690886093245298</v>
      </c>
      <c r="Y15" s="22">
        <v>-0.71965449775738799</v>
      </c>
      <c r="Z15" s="22"/>
      <c r="AA15" s="22">
        <v>-0.78496610424286695</v>
      </c>
      <c r="AB15" s="22">
        <v>-0.75969211722522201</v>
      </c>
      <c r="AC15" s="22">
        <v>-0.72005853421377597</v>
      </c>
      <c r="AD15" s="22">
        <v>-0.70721259865235198</v>
      </c>
      <c r="AE15" s="22"/>
      <c r="AF15" s="22">
        <v>-0.70713073482640099</v>
      </c>
    </row>
    <row r="16" spans="2:32" x14ac:dyDescent="0.2">
      <c r="B16" s="16"/>
    </row>
    <row r="17" spans="2:2" x14ac:dyDescent="0.2">
      <c r="B17" t="s">
        <v>63</v>
      </c>
    </row>
    <row r="18" spans="2:2" x14ac:dyDescent="0.2">
      <c r="B18" t="s">
        <v>64</v>
      </c>
    </row>
    <row r="20" spans="2:2" x14ac:dyDescent="0.2">
      <c r="B20"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dimension ref="B2:AF20"/>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591</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ht="41.25" x14ac:dyDescent="0.2">
      <c r="B9" s="18" t="s">
        <v>585</v>
      </c>
      <c r="C9" s="17">
        <v>0.57156896509353605</v>
      </c>
      <c r="D9" s="17">
        <v>0.57481387869914502</v>
      </c>
      <c r="E9" s="17">
        <v>0.56940089650315695</v>
      </c>
      <c r="F9" s="17"/>
      <c r="G9" s="17">
        <v>0.53013886518890196</v>
      </c>
      <c r="H9" s="17">
        <v>0.58728825370633297</v>
      </c>
      <c r="I9" s="17">
        <v>0.56156857026720597</v>
      </c>
      <c r="J9" s="17">
        <v>0.58044082027916399</v>
      </c>
      <c r="K9" s="17">
        <v>0.606323057523946</v>
      </c>
      <c r="L9" s="17">
        <v>0.56393183687650705</v>
      </c>
      <c r="M9" s="17"/>
      <c r="N9" s="17">
        <v>0.56457908085986996</v>
      </c>
      <c r="O9" s="17">
        <v>0.57393786324638296</v>
      </c>
      <c r="P9" s="17">
        <v>0.62747590632067696</v>
      </c>
      <c r="Q9" s="17">
        <v>0.57925579049417097</v>
      </c>
      <c r="R9" s="17">
        <v>0.54222500024305498</v>
      </c>
      <c r="S9" s="17">
        <v>0.55807529004853096</v>
      </c>
      <c r="T9" s="17">
        <v>0.54047038231317701</v>
      </c>
      <c r="U9" s="17">
        <v>0.61871284249493996</v>
      </c>
      <c r="V9" s="17">
        <v>0.55410088461907603</v>
      </c>
      <c r="W9" s="17">
        <v>0.60732292127140097</v>
      </c>
      <c r="X9" s="17">
        <v>0.54400811687542105</v>
      </c>
      <c r="Y9" s="17">
        <v>0.55337524777340796</v>
      </c>
      <c r="Z9" s="17"/>
      <c r="AA9" s="17">
        <v>0.64663674541618099</v>
      </c>
      <c r="AB9" s="17">
        <v>0.59530288395178899</v>
      </c>
      <c r="AC9" s="17">
        <v>0.53322891968569597</v>
      </c>
      <c r="AD9" s="17">
        <v>0.49727057329499302</v>
      </c>
      <c r="AE9" s="17"/>
      <c r="AF9" s="17">
        <v>0.55692008197702503</v>
      </c>
    </row>
    <row r="10" spans="2:32" x14ac:dyDescent="0.2">
      <c r="B10" s="18" t="s">
        <v>586</v>
      </c>
      <c r="C10" s="17">
        <v>0.56298241875324595</v>
      </c>
      <c r="D10" s="17">
        <v>0.59227504711137602</v>
      </c>
      <c r="E10" s="17">
        <v>0.53391804471108395</v>
      </c>
      <c r="F10" s="17"/>
      <c r="G10" s="17">
        <v>0.52032071516007505</v>
      </c>
      <c r="H10" s="17">
        <v>0.53637833740937302</v>
      </c>
      <c r="I10" s="17">
        <v>0.60066350641698396</v>
      </c>
      <c r="J10" s="17">
        <v>0.60241804442721703</v>
      </c>
      <c r="K10" s="17">
        <v>0.59515772017922297</v>
      </c>
      <c r="L10" s="17">
        <v>0.52873885923458297</v>
      </c>
      <c r="M10" s="17"/>
      <c r="N10" s="17">
        <v>0.56323048118937302</v>
      </c>
      <c r="O10" s="17">
        <v>0.56010309200869601</v>
      </c>
      <c r="P10" s="17">
        <v>0.57642621430666197</v>
      </c>
      <c r="Q10" s="17">
        <v>0.57898158335474204</v>
      </c>
      <c r="R10" s="17">
        <v>0.60681938906658195</v>
      </c>
      <c r="S10" s="17">
        <v>0.54655252134221599</v>
      </c>
      <c r="T10" s="17">
        <v>0.52610153112512004</v>
      </c>
      <c r="U10" s="17">
        <v>0.50090052589870804</v>
      </c>
      <c r="V10" s="17">
        <v>0.51958812837923596</v>
      </c>
      <c r="W10" s="17">
        <v>0.623190364527615</v>
      </c>
      <c r="X10" s="17">
        <v>0.589703959451362</v>
      </c>
      <c r="Y10" s="17">
        <v>0.55249937141385996</v>
      </c>
      <c r="Z10" s="17"/>
      <c r="AA10" s="17">
        <v>0.61625010614332099</v>
      </c>
      <c r="AB10" s="17">
        <v>0.55968841673328595</v>
      </c>
      <c r="AC10" s="17">
        <v>0.53265510402203398</v>
      </c>
      <c r="AD10" s="17">
        <v>0.53374385527924995</v>
      </c>
      <c r="AE10" s="17"/>
      <c r="AF10" s="17">
        <v>0.53596884224031405</v>
      </c>
    </row>
    <row r="11" spans="2:32" ht="27.75" x14ac:dyDescent="0.2">
      <c r="B11" s="18" t="s">
        <v>587</v>
      </c>
      <c r="C11" s="17">
        <v>0.55025112849673996</v>
      </c>
      <c r="D11" s="17">
        <v>0.53170089607294302</v>
      </c>
      <c r="E11" s="17">
        <v>0.56848229159715902</v>
      </c>
      <c r="F11" s="17"/>
      <c r="G11" s="17">
        <v>0.40866558923016999</v>
      </c>
      <c r="H11" s="17">
        <v>0.43932129026880701</v>
      </c>
      <c r="I11" s="17">
        <v>0.48474890219809602</v>
      </c>
      <c r="J11" s="17">
        <v>0.55925239242964098</v>
      </c>
      <c r="K11" s="17">
        <v>0.67593430424048295</v>
      </c>
      <c r="L11" s="17">
        <v>0.69651970691133303</v>
      </c>
      <c r="M11" s="17"/>
      <c r="N11" s="17">
        <v>0.49269639218372202</v>
      </c>
      <c r="O11" s="17">
        <v>0.55971768579090797</v>
      </c>
      <c r="P11" s="17">
        <v>0.55635946629965904</v>
      </c>
      <c r="Q11" s="17">
        <v>0.58647206026241805</v>
      </c>
      <c r="R11" s="17">
        <v>0.56295169689150903</v>
      </c>
      <c r="S11" s="17">
        <v>0.56244349766982604</v>
      </c>
      <c r="T11" s="17">
        <v>0.53871325530999503</v>
      </c>
      <c r="U11" s="17">
        <v>0.53309855195933098</v>
      </c>
      <c r="V11" s="17">
        <v>0.56241373943825002</v>
      </c>
      <c r="W11" s="17">
        <v>0.57901292332328502</v>
      </c>
      <c r="X11" s="17">
        <v>0.59377074749258096</v>
      </c>
      <c r="Y11" s="17">
        <v>0.43723320657826797</v>
      </c>
      <c r="Z11" s="17"/>
      <c r="AA11" s="17">
        <v>0.57288394530339304</v>
      </c>
      <c r="AB11" s="17">
        <v>0.56517314916620198</v>
      </c>
      <c r="AC11" s="17">
        <v>0.53452972281851396</v>
      </c>
      <c r="AD11" s="17">
        <v>0.52480111523418904</v>
      </c>
      <c r="AE11" s="17"/>
      <c r="AF11" s="17">
        <v>0.55279162922898994</v>
      </c>
    </row>
    <row r="12" spans="2:32" ht="41.25" x14ac:dyDescent="0.2">
      <c r="B12" s="18" t="s">
        <v>588</v>
      </c>
      <c r="C12" s="17">
        <v>0.30404657202347402</v>
      </c>
      <c r="D12" s="17">
        <v>0.31762408455591501</v>
      </c>
      <c r="E12" s="17">
        <v>0.290713589948489</v>
      </c>
      <c r="F12" s="17"/>
      <c r="G12" s="17">
        <v>0.30021685080035898</v>
      </c>
      <c r="H12" s="17">
        <v>0.26909889251591801</v>
      </c>
      <c r="I12" s="17">
        <v>0.29408340655050402</v>
      </c>
      <c r="J12" s="17">
        <v>0.299508321997424</v>
      </c>
      <c r="K12" s="17">
        <v>0.34406303069350103</v>
      </c>
      <c r="L12" s="17">
        <v>0.32003226042634197</v>
      </c>
      <c r="M12" s="17"/>
      <c r="N12" s="17">
        <v>0.28274101632896698</v>
      </c>
      <c r="O12" s="17">
        <v>0.33354272311302502</v>
      </c>
      <c r="P12" s="17">
        <v>0.297247123326153</v>
      </c>
      <c r="Q12" s="17">
        <v>0.30336839617777001</v>
      </c>
      <c r="R12" s="17">
        <v>0.315613867931615</v>
      </c>
      <c r="S12" s="17">
        <v>0.28715714088455802</v>
      </c>
      <c r="T12" s="17">
        <v>0.301547146302724</v>
      </c>
      <c r="U12" s="17">
        <v>0.29515847825194902</v>
      </c>
      <c r="V12" s="17">
        <v>0.29946369480345397</v>
      </c>
      <c r="W12" s="17">
        <v>0.344940684447053</v>
      </c>
      <c r="X12" s="17">
        <v>0.31131630617407902</v>
      </c>
      <c r="Y12" s="17">
        <v>0.220106491823756</v>
      </c>
      <c r="Z12" s="17"/>
      <c r="AA12" s="17">
        <v>0.33132479810617499</v>
      </c>
      <c r="AB12" s="17">
        <v>0.29082112606570498</v>
      </c>
      <c r="AC12" s="17">
        <v>0.314683883698188</v>
      </c>
      <c r="AD12" s="17">
        <v>0.27889487491472198</v>
      </c>
      <c r="AE12" s="17"/>
      <c r="AF12" s="17">
        <v>0.325945782271995</v>
      </c>
    </row>
    <row r="13" spans="2:32" ht="41.25" x14ac:dyDescent="0.2">
      <c r="B13" s="18" t="s">
        <v>589</v>
      </c>
      <c r="C13" s="17">
        <v>0.28759607640906698</v>
      </c>
      <c r="D13" s="17">
        <v>0.30941066175167897</v>
      </c>
      <c r="E13" s="17">
        <v>0.26659628541267499</v>
      </c>
      <c r="F13" s="17"/>
      <c r="G13" s="17">
        <v>0.34826450676040899</v>
      </c>
      <c r="H13" s="17">
        <v>0.32736342911708699</v>
      </c>
      <c r="I13" s="17">
        <v>0.299678057642011</v>
      </c>
      <c r="J13" s="17">
        <v>0.30017912204973601</v>
      </c>
      <c r="K13" s="17">
        <v>0.27921691178999097</v>
      </c>
      <c r="L13" s="17">
        <v>0.200403977186736</v>
      </c>
      <c r="M13" s="17"/>
      <c r="N13" s="17">
        <v>0.33575145262726702</v>
      </c>
      <c r="O13" s="17">
        <v>0.24084852131753401</v>
      </c>
      <c r="P13" s="17">
        <v>0.274896841036118</v>
      </c>
      <c r="Q13" s="17">
        <v>0.29673262140601703</v>
      </c>
      <c r="R13" s="17">
        <v>0.32919239283156199</v>
      </c>
      <c r="S13" s="17">
        <v>0.29119221008636598</v>
      </c>
      <c r="T13" s="17">
        <v>0.283651963979558</v>
      </c>
      <c r="U13" s="17">
        <v>0.247685630949043</v>
      </c>
      <c r="V13" s="17">
        <v>0.28336185887760301</v>
      </c>
      <c r="W13" s="17">
        <v>0.32269237132824902</v>
      </c>
      <c r="X13" s="17">
        <v>0.25384295493555098</v>
      </c>
      <c r="Y13" s="17">
        <v>0.19480469498803901</v>
      </c>
      <c r="Z13" s="17"/>
      <c r="AA13" s="17">
        <v>0.33149471090985599</v>
      </c>
      <c r="AB13" s="17">
        <v>0.26913782988101798</v>
      </c>
      <c r="AC13" s="17">
        <v>0.273562523324127</v>
      </c>
      <c r="AD13" s="17">
        <v>0.27290885860126901</v>
      </c>
      <c r="AE13" s="17"/>
      <c r="AF13" s="17">
        <v>0.29017483873757299</v>
      </c>
    </row>
    <row r="14" spans="2:32" ht="27.75" x14ac:dyDescent="0.2">
      <c r="B14" s="18" t="s">
        <v>590</v>
      </c>
      <c r="C14" s="17">
        <v>0.22679133652067299</v>
      </c>
      <c r="D14" s="17">
        <v>0.23990462680792399</v>
      </c>
      <c r="E14" s="17">
        <v>0.214846498061911</v>
      </c>
      <c r="F14" s="17"/>
      <c r="G14" s="17">
        <v>0.23277850277961401</v>
      </c>
      <c r="H14" s="17">
        <v>0.22241922774766401</v>
      </c>
      <c r="I14" s="17">
        <v>0.225083175421492</v>
      </c>
      <c r="J14" s="17">
        <v>0.238726045582521</v>
      </c>
      <c r="K14" s="17">
        <v>0.24698665687726601</v>
      </c>
      <c r="L14" s="17">
        <v>0.20452146358457099</v>
      </c>
      <c r="M14" s="17"/>
      <c r="N14" s="17">
        <v>0.21527177361602601</v>
      </c>
      <c r="O14" s="17">
        <v>0.215592080099336</v>
      </c>
      <c r="P14" s="17">
        <v>0.25927904570336402</v>
      </c>
      <c r="Q14" s="17">
        <v>0.20063478964345499</v>
      </c>
      <c r="R14" s="17">
        <v>0.17832595374448201</v>
      </c>
      <c r="S14" s="17">
        <v>0.21391794561035599</v>
      </c>
      <c r="T14" s="17">
        <v>0.23943790931890699</v>
      </c>
      <c r="U14" s="17">
        <v>0.22913910673454899</v>
      </c>
      <c r="V14" s="17">
        <v>0.248093171040009</v>
      </c>
      <c r="W14" s="17">
        <v>0.26367553856034198</v>
      </c>
      <c r="X14" s="17">
        <v>0.241012555493271</v>
      </c>
      <c r="Y14" s="17">
        <v>0.222962905953834</v>
      </c>
      <c r="Z14" s="17"/>
      <c r="AA14" s="17">
        <v>0.23153006102887699</v>
      </c>
      <c r="AB14" s="17">
        <v>0.212621208615665</v>
      </c>
      <c r="AC14" s="17">
        <v>0.22858693677706901</v>
      </c>
      <c r="AD14" s="17">
        <v>0.23312833028799501</v>
      </c>
      <c r="AE14" s="17"/>
      <c r="AF14" s="17">
        <v>0.234954578263875</v>
      </c>
    </row>
    <row r="15" spans="2:32" x14ac:dyDescent="0.2">
      <c r="B15" s="18" t="s">
        <v>60</v>
      </c>
      <c r="C15" s="19">
        <v>7.9481817010117098E-2</v>
      </c>
      <c r="D15" s="19">
        <v>7.4882677982584397E-2</v>
      </c>
      <c r="E15" s="19">
        <v>8.3485606169648202E-2</v>
      </c>
      <c r="F15" s="19"/>
      <c r="G15" s="19">
        <v>8.81115324414284E-2</v>
      </c>
      <c r="H15" s="19">
        <v>7.5185460498321796E-2</v>
      </c>
      <c r="I15" s="19">
        <v>8.6995232419978002E-2</v>
      </c>
      <c r="J15" s="19">
        <v>9.1749347091595698E-2</v>
      </c>
      <c r="K15" s="19">
        <v>6.1053352731428798E-2</v>
      </c>
      <c r="L15" s="19">
        <v>7.3521416627142303E-2</v>
      </c>
      <c r="M15" s="19"/>
      <c r="N15" s="19">
        <v>7.1017062070354797E-2</v>
      </c>
      <c r="O15" s="19">
        <v>8.0176859912711396E-2</v>
      </c>
      <c r="P15" s="19">
        <v>7.0445315044652901E-2</v>
      </c>
      <c r="Q15" s="19">
        <v>9.2391211687376504E-2</v>
      </c>
      <c r="R15" s="19">
        <v>7.2022442105028395E-2</v>
      </c>
      <c r="S15" s="19">
        <v>7.9492121991869003E-2</v>
      </c>
      <c r="T15" s="19">
        <v>9.6599677981685797E-2</v>
      </c>
      <c r="U15" s="19">
        <v>9.1365255991071995E-2</v>
      </c>
      <c r="V15" s="19">
        <v>7.7432001674941797E-2</v>
      </c>
      <c r="W15" s="19">
        <v>5.9464162365375002E-2</v>
      </c>
      <c r="X15" s="19">
        <v>7.9474005222965396E-2</v>
      </c>
      <c r="Y15" s="19">
        <v>0.12471775111738399</v>
      </c>
      <c r="Z15" s="19"/>
      <c r="AA15" s="19">
        <v>4.6474751277449898E-2</v>
      </c>
      <c r="AB15" s="19">
        <v>8.7250020860395405E-2</v>
      </c>
      <c r="AC15" s="19">
        <v>8.5263115727958097E-2</v>
      </c>
      <c r="AD15" s="19">
        <v>0.103100957425432</v>
      </c>
      <c r="AE15" s="19"/>
      <c r="AF15" s="19">
        <v>8.3843619625584107E-2</v>
      </c>
    </row>
    <row r="16" spans="2:32" x14ac:dyDescent="0.2">
      <c r="B16" s="16"/>
    </row>
    <row r="17" spans="2:2" x14ac:dyDescent="0.2">
      <c r="B17" t="s">
        <v>63</v>
      </c>
    </row>
    <row r="18" spans="2:2" x14ac:dyDescent="0.2">
      <c r="B18" t="s">
        <v>64</v>
      </c>
    </row>
    <row r="20" spans="2:2" x14ac:dyDescent="0.2">
      <c r="B20"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594</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349</v>
      </c>
      <c r="D7" s="10">
        <v>170</v>
      </c>
      <c r="E7" s="10">
        <v>177</v>
      </c>
      <c r="F7" s="10"/>
      <c r="G7" s="10">
        <v>40</v>
      </c>
      <c r="H7" s="10">
        <v>60</v>
      </c>
      <c r="I7" s="10">
        <v>57</v>
      </c>
      <c r="J7" s="10">
        <v>54</v>
      </c>
      <c r="K7" s="10">
        <v>55</v>
      </c>
      <c r="L7" s="10">
        <v>83</v>
      </c>
      <c r="M7" s="10"/>
      <c r="N7" s="10">
        <v>44</v>
      </c>
      <c r="O7" s="10">
        <v>50</v>
      </c>
      <c r="P7" s="10">
        <v>32</v>
      </c>
      <c r="Q7" s="10">
        <v>26</v>
      </c>
      <c r="R7" s="10">
        <v>33</v>
      </c>
      <c r="S7" s="10">
        <v>33</v>
      </c>
      <c r="T7" s="10">
        <v>26</v>
      </c>
      <c r="U7" s="10">
        <v>17</v>
      </c>
      <c r="V7" s="10">
        <v>38</v>
      </c>
      <c r="W7" s="10">
        <v>20</v>
      </c>
      <c r="X7" s="10">
        <v>24</v>
      </c>
      <c r="Y7" s="10">
        <v>6</v>
      </c>
      <c r="Z7" s="10"/>
      <c r="AA7" s="10">
        <v>99</v>
      </c>
      <c r="AB7" s="10">
        <v>107</v>
      </c>
      <c r="AC7" s="10">
        <v>59</v>
      </c>
      <c r="AD7" s="10">
        <v>84</v>
      </c>
      <c r="AE7" s="10"/>
      <c r="AF7" s="10">
        <v>46</v>
      </c>
    </row>
    <row r="8" spans="2:32" ht="30" customHeight="1" x14ac:dyDescent="0.2">
      <c r="B8" s="11" t="s">
        <v>20</v>
      </c>
      <c r="C8" s="11">
        <v>357</v>
      </c>
      <c r="D8" s="11">
        <v>181</v>
      </c>
      <c r="E8" s="11">
        <v>174</v>
      </c>
      <c r="F8" s="11"/>
      <c r="G8" s="11">
        <v>48</v>
      </c>
      <c r="H8" s="11">
        <v>79</v>
      </c>
      <c r="I8" s="11">
        <v>55</v>
      </c>
      <c r="J8" s="11">
        <v>54</v>
      </c>
      <c r="K8" s="11">
        <v>49</v>
      </c>
      <c r="L8" s="11">
        <v>73</v>
      </c>
      <c r="M8" s="11"/>
      <c r="N8" s="11">
        <v>50</v>
      </c>
      <c r="O8" s="11">
        <v>48</v>
      </c>
      <c r="P8" s="11">
        <v>30</v>
      </c>
      <c r="Q8" s="11">
        <v>23</v>
      </c>
      <c r="R8" s="11">
        <v>32</v>
      </c>
      <c r="S8" s="11">
        <v>31</v>
      </c>
      <c r="T8" s="11">
        <v>26</v>
      </c>
      <c r="U8" s="11">
        <v>18</v>
      </c>
      <c r="V8" s="11">
        <v>40</v>
      </c>
      <c r="W8" s="11">
        <v>23</v>
      </c>
      <c r="X8" s="11">
        <v>26</v>
      </c>
      <c r="Y8" s="11">
        <v>9</v>
      </c>
      <c r="Z8" s="11"/>
      <c r="AA8" s="11">
        <v>91</v>
      </c>
      <c r="AB8" s="11">
        <v>100</v>
      </c>
      <c r="AC8" s="11">
        <v>78</v>
      </c>
      <c r="AD8" s="11">
        <v>89</v>
      </c>
      <c r="AE8" s="11"/>
      <c r="AF8" s="11">
        <v>48</v>
      </c>
    </row>
    <row r="9" spans="2:32" ht="41.25" x14ac:dyDescent="0.2">
      <c r="B9" s="18" t="s">
        <v>592</v>
      </c>
      <c r="C9" s="17">
        <v>0.129236500597533</v>
      </c>
      <c r="D9" s="17">
        <v>0.131991848046247</v>
      </c>
      <c r="E9" s="17">
        <v>0.122051364903009</v>
      </c>
      <c r="F9" s="17"/>
      <c r="G9" s="17">
        <v>0.18196802454926</v>
      </c>
      <c r="H9" s="17">
        <v>0.12785968638272499</v>
      </c>
      <c r="I9" s="17">
        <v>0.14757873056465201</v>
      </c>
      <c r="J9" s="17">
        <v>0.17965904249918099</v>
      </c>
      <c r="K9" s="17">
        <v>9.5507047857621499E-2</v>
      </c>
      <c r="L9" s="17">
        <v>6.74709924690753E-2</v>
      </c>
      <c r="M9" s="17"/>
      <c r="N9" s="17">
        <v>0.161496828701089</v>
      </c>
      <c r="O9" s="17">
        <v>0.12526927732822599</v>
      </c>
      <c r="P9" s="17">
        <v>0.15577455911372001</v>
      </c>
      <c r="Q9" s="17">
        <v>0.174925473146848</v>
      </c>
      <c r="R9" s="17">
        <v>3.65038625558817E-2</v>
      </c>
      <c r="S9" s="17">
        <v>0.25451514228425198</v>
      </c>
      <c r="T9" s="17">
        <v>6.7513186769199499E-2</v>
      </c>
      <c r="U9" s="17">
        <v>0</v>
      </c>
      <c r="V9" s="17">
        <v>0.14849094413171801</v>
      </c>
      <c r="W9" s="17">
        <v>0.14685152136694599</v>
      </c>
      <c r="X9" s="17">
        <v>0.12133843366189</v>
      </c>
      <c r="Y9" s="17">
        <v>0</v>
      </c>
      <c r="Z9" s="17"/>
      <c r="AA9" s="17">
        <v>0.105093820396204</v>
      </c>
      <c r="AB9" s="17">
        <v>9.5577467832623497E-2</v>
      </c>
      <c r="AC9" s="17">
        <v>0.216515367109051</v>
      </c>
      <c r="AD9" s="17">
        <v>0.115543682226214</v>
      </c>
      <c r="AE9" s="17"/>
      <c r="AF9" s="17">
        <v>9.69181562759866E-2</v>
      </c>
    </row>
    <row r="10" spans="2:32" ht="27.75" x14ac:dyDescent="0.2">
      <c r="B10" s="18" t="s">
        <v>593</v>
      </c>
      <c r="C10" s="17">
        <v>0.75248479215445696</v>
      </c>
      <c r="D10" s="17">
        <v>0.78136376963418797</v>
      </c>
      <c r="E10" s="17">
        <v>0.72538506372588496</v>
      </c>
      <c r="F10" s="17"/>
      <c r="G10" s="17">
        <v>0.75092911234322801</v>
      </c>
      <c r="H10" s="17">
        <v>0.74829017436498302</v>
      </c>
      <c r="I10" s="17">
        <v>0.67949461699177804</v>
      </c>
      <c r="J10" s="17">
        <v>0.78351497484771304</v>
      </c>
      <c r="K10" s="17">
        <v>0.73880382888784202</v>
      </c>
      <c r="L10" s="17">
        <v>0.799396050395901</v>
      </c>
      <c r="M10" s="17"/>
      <c r="N10" s="17">
        <v>0.764670299474004</v>
      </c>
      <c r="O10" s="17">
        <v>0.74440986778528595</v>
      </c>
      <c r="P10" s="17">
        <v>0.62010975397861401</v>
      </c>
      <c r="Q10" s="17">
        <v>0.68802545585104402</v>
      </c>
      <c r="R10" s="17">
        <v>0.77370243865514199</v>
      </c>
      <c r="S10" s="17">
        <v>0.61339184285414805</v>
      </c>
      <c r="T10" s="17">
        <v>0.79887245752303604</v>
      </c>
      <c r="U10" s="17">
        <v>0.84064166839439503</v>
      </c>
      <c r="V10" s="17">
        <v>0.79576682697805001</v>
      </c>
      <c r="W10" s="17">
        <v>0.85314847863305399</v>
      </c>
      <c r="X10" s="17">
        <v>0.74183537774707398</v>
      </c>
      <c r="Y10" s="17">
        <v>1</v>
      </c>
      <c r="Z10" s="17"/>
      <c r="AA10" s="17">
        <v>0.78940255423592398</v>
      </c>
      <c r="AB10" s="17">
        <v>0.79359492383115404</v>
      </c>
      <c r="AC10" s="17">
        <v>0.60330674134931095</v>
      </c>
      <c r="AD10" s="17">
        <v>0.79867182877184495</v>
      </c>
      <c r="AE10" s="17"/>
      <c r="AF10" s="17">
        <v>0.82684127650148098</v>
      </c>
    </row>
    <row r="11" spans="2:32" x14ac:dyDescent="0.2">
      <c r="B11" s="18" t="s">
        <v>92</v>
      </c>
      <c r="C11" s="19">
        <v>0.118278707248011</v>
      </c>
      <c r="D11" s="19">
        <v>8.6644382319564797E-2</v>
      </c>
      <c r="E11" s="19">
        <v>0.15256357137110599</v>
      </c>
      <c r="F11" s="19"/>
      <c r="G11" s="19">
        <v>6.7102863107511401E-2</v>
      </c>
      <c r="H11" s="19">
        <v>0.123850139252292</v>
      </c>
      <c r="I11" s="19">
        <v>0.17292665244357</v>
      </c>
      <c r="J11" s="19">
        <v>3.6825982653106E-2</v>
      </c>
      <c r="K11" s="19">
        <v>0.165689123254537</v>
      </c>
      <c r="L11" s="19">
        <v>0.13313295713502399</v>
      </c>
      <c r="M11" s="19"/>
      <c r="N11" s="19">
        <v>7.3832871824906998E-2</v>
      </c>
      <c r="O11" s="19">
        <v>0.13032085488648801</v>
      </c>
      <c r="P11" s="19">
        <v>0.22411568690766601</v>
      </c>
      <c r="Q11" s="19">
        <v>0.137049071002108</v>
      </c>
      <c r="R11" s="19">
        <v>0.18979369878897601</v>
      </c>
      <c r="S11" s="19">
        <v>0.13209301486159999</v>
      </c>
      <c r="T11" s="19">
        <v>0.133614355707764</v>
      </c>
      <c r="U11" s="19">
        <v>0.159358331605605</v>
      </c>
      <c r="V11" s="19">
        <v>5.5742228890232899E-2</v>
      </c>
      <c r="W11" s="19">
        <v>0</v>
      </c>
      <c r="X11" s="19">
        <v>0.13682618859103601</v>
      </c>
      <c r="Y11" s="19">
        <v>0</v>
      </c>
      <c r="Z11" s="19"/>
      <c r="AA11" s="19">
        <v>0.105503625367872</v>
      </c>
      <c r="AB11" s="19">
        <v>0.110827608336223</v>
      </c>
      <c r="AC11" s="19">
        <v>0.18017789154163699</v>
      </c>
      <c r="AD11" s="19">
        <v>8.5784489001941397E-2</v>
      </c>
      <c r="AE11" s="19"/>
      <c r="AF11" s="19">
        <v>7.6240567222532599E-2</v>
      </c>
    </row>
    <row r="12" spans="2:32" x14ac:dyDescent="0.2">
      <c r="B12" s="16" t="s">
        <v>595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597</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411</v>
      </c>
      <c r="D7" s="10">
        <v>183</v>
      </c>
      <c r="E7" s="10">
        <v>226</v>
      </c>
      <c r="F7" s="10"/>
      <c r="G7" s="10">
        <v>53</v>
      </c>
      <c r="H7" s="10">
        <v>52</v>
      </c>
      <c r="I7" s="10">
        <v>62</v>
      </c>
      <c r="J7" s="10">
        <v>76</v>
      </c>
      <c r="K7" s="10">
        <v>77</v>
      </c>
      <c r="L7" s="10">
        <v>91</v>
      </c>
      <c r="M7" s="10"/>
      <c r="N7" s="10">
        <v>46</v>
      </c>
      <c r="O7" s="10">
        <v>48</v>
      </c>
      <c r="P7" s="10">
        <v>31</v>
      </c>
      <c r="Q7" s="10">
        <v>47</v>
      </c>
      <c r="R7" s="10">
        <v>34</v>
      </c>
      <c r="S7" s="10">
        <v>40</v>
      </c>
      <c r="T7" s="10">
        <v>39</v>
      </c>
      <c r="U7" s="10">
        <v>19</v>
      </c>
      <c r="V7" s="10">
        <v>44</v>
      </c>
      <c r="W7" s="10">
        <v>34</v>
      </c>
      <c r="X7" s="10">
        <v>19</v>
      </c>
      <c r="Y7" s="10">
        <v>10</v>
      </c>
      <c r="Z7" s="10"/>
      <c r="AA7" s="10">
        <v>119</v>
      </c>
      <c r="AB7" s="10">
        <v>124</v>
      </c>
      <c r="AC7" s="10">
        <v>61</v>
      </c>
      <c r="AD7" s="10">
        <v>106</v>
      </c>
      <c r="AE7" s="10"/>
      <c r="AF7" s="10">
        <v>85</v>
      </c>
    </row>
    <row r="8" spans="2:32" ht="30" customHeight="1" x14ac:dyDescent="0.2">
      <c r="B8" s="11" t="s">
        <v>20</v>
      </c>
      <c r="C8" s="11">
        <v>403</v>
      </c>
      <c r="D8" s="11">
        <v>187</v>
      </c>
      <c r="E8" s="11">
        <v>214</v>
      </c>
      <c r="F8" s="11"/>
      <c r="G8" s="11">
        <v>61</v>
      </c>
      <c r="H8" s="11">
        <v>59</v>
      </c>
      <c r="I8" s="11">
        <v>60</v>
      </c>
      <c r="J8" s="11">
        <v>74</v>
      </c>
      <c r="K8" s="11">
        <v>71</v>
      </c>
      <c r="L8" s="11">
        <v>79</v>
      </c>
      <c r="M8" s="11"/>
      <c r="N8" s="11">
        <v>51</v>
      </c>
      <c r="O8" s="11">
        <v>44</v>
      </c>
      <c r="P8" s="11">
        <v>28</v>
      </c>
      <c r="Q8" s="11">
        <v>42</v>
      </c>
      <c r="R8" s="11">
        <v>32</v>
      </c>
      <c r="S8" s="11">
        <v>37</v>
      </c>
      <c r="T8" s="11">
        <v>37</v>
      </c>
      <c r="U8" s="11">
        <v>18</v>
      </c>
      <c r="V8" s="11">
        <v>43</v>
      </c>
      <c r="W8" s="11">
        <v>38</v>
      </c>
      <c r="X8" s="11">
        <v>19</v>
      </c>
      <c r="Y8" s="11">
        <v>15</v>
      </c>
      <c r="Z8" s="11"/>
      <c r="AA8" s="11">
        <v>110</v>
      </c>
      <c r="AB8" s="11">
        <v>112</v>
      </c>
      <c r="AC8" s="11">
        <v>79</v>
      </c>
      <c r="AD8" s="11">
        <v>102</v>
      </c>
      <c r="AE8" s="11"/>
      <c r="AF8" s="11">
        <v>80</v>
      </c>
    </row>
    <row r="9" spans="2:32" ht="27.75" x14ac:dyDescent="0.2">
      <c r="B9" s="18" t="s">
        <v>596</v>
      </c>
      <c r="C9" s="17">
        <v>0.167256607981279</v>
      </c>
      <c r="D9" s="17">
        <v>0.18749005056034901</v>
      </c>
      <c r="E9" s="17">
        <v>0.151057568853778</v>
      </c>
      <c r="F9" s="17"/>
      <c r="G9" s="17">
        <v>0.131147467803022</v>
      </c>
      <c r="H9" s="17">
        <v>0.27851483573282199</v>
      </c>
      <c r="I9" s="17">
        <v>0.25411265604702399</v>
      </c>
      <c r="J9" s="17">
        <v>0.13827953920866801</v>
      </c>
      <c r="K9" s="17">
        <v>0.113030681798814</v>
      </c>
      <c r="L9" s="17">
        <v>0.121918813984656</v>
      </c>
      <c r="M9" s="17"/>
      <c r="N9" s="17">
        <v>0.17900385337595601</v>
      </c>
      <c r="O9" s="17">
        <v>0.18766402608794999</v>
      </c>
      <c r="P9" s="17">
        <v>0.156324947922307</v>
      </c>
      <c r="Q9" s="17">
        <v>8.3143579881651997E-2</v>
      </c>
      <c r="R9" s="17">
        <v>0.26481973550065502</v>
      </c>
      <c r="S9" s="17">
        <v>5.8829237652895099E-2</v>
      </c>
      <c r="T9" s="17">
        <v>0.23944148033079199</v>
      </c>
      <c r="U9" s="17">
        <v>0.13698901730711599</v>
      </c>
      <c r="V9" s="17">
        <v>0.25680434254753098</v>
      </c>
      <c r="W9" s="17">
        <v>0.13732871728514101</v>
      </c>
      <c r="X9" s="17">
        <v>0.110298813029983</v>
      </c>
      <c r="Y9" s="17">
        <v>0.13142744632365999</v>
      </c>
      <c r="Z9" s="17"/>
      <c r="AA9" s="17">
        <v>0.135627823048627</v>
      </c>
      <c r="AB9" s="17">
        <v>0.203554175528289</v>
      </c>
      <c r="AC9" s="17">
        <v>0.19298102402975101</v>
      </c>
      <c r="AD9" s="17">
        <v>0.143267173652838</v>
      </c>
      <c r="AE9" s="17"/>
      <c r="AF9" s="17">
        <v>9.0126223994805105E-2</v>
      </c>
    </row>
    <row r="10" spans="2:32" ht="27.75" x14ac:dyDescent="0.2">
      <c r="B10" s="18" t="s">
        <v>593</v>
      </c>
      <c r="C10" s="17">
        <v>0.74865456437002098</v>
      </c>
      <c r="D10" s="17">
        <v>0.73495828360233195</v>
      </c>
      <c r="E10" s="17">
        <v>0.75840034183435201</v>
      </c>
      <c r="F10" s="17"/>
      <c r="G10" s="17">
        <v>0.84929694258306199</v>
      </c>
      <c r="H10" s="17">
        <v>0.673025727616959</v>
      </c>
      <c r="I10" s="17">
        <v>0.66423720728689695</v>
      </c>
      <c r="J10" s="17">
        <v>0.77954929688285801</v>
      </c>
      <c r="K10" s="17">
        <v>0.76018153487785001</v>
      </c>
      <c r="L10" s="17">
        <v>0.75284970171031695</v>
      </c>
      <c r="M10" s="17"/>
      <c r="N10" s="17">
        <v>0.73378543389480499</v>
      </c>
      <c r="O10" s="17">
        <v>0.71604877078796902</v>
      </c>
      <c r="P10" s="17">
        <v>0.79131074755533404</v>
      </c>
      <c r="Q10" s="17">
        <v>0.831660714488341</v>
      </c>
      <c r="R10" s="17">
        <v>0.67536759640723798</v>
      </c>
      <c r="S10" s="17">
        <v>0.84199967213278704</v>
      </c>
      <c r="T10" s="17">
        <v>0.69054144766057801</v>
      </c>
      <c r="U10" s="17">
        <v>0.77101745787251397</v>
      </c>
      <c r="V10" s="17">
        <v>0.64513444759008098</v>
      </c>
      <c r="W10" s="17">
        <v>0.78522065042484601</v>
      </c>
      <c r="X10" s="17">
        <v>0.77722259484827305</v>
      </c>
      <c r="Y10" s="17">
        <v>0.79347821008456898</v>
      </c>
      <c r="Z10" s="17"/>
      <c r="AA10" s="17">
        <v>0.75654350625517697</v>
      </c>
      <c r="AB10" s="17">
        <v>0.72924677394118398</v>
      </c>
      <c r="AC10" s="17">
        <v>0.75076256625317395</v>
      </c>
      <c r="AD10" s="17">
        <v>0.75748928845249996</v>
      </c>
      <c r="AE10" s="17"/>
      <c r="AF10" s="17">
        <v>0.83585648936967405</v>
      </c>
    </row>
    <row r="11" spans="2:32" x14ac:dyDescent="0.2">
      <c r="B11" s="18" t="s">
        <v>92</v>
      </c>
      <c r="C11" s="19">
        <v>8.4088827648700806E-2</v>
      </c>
      <c r="D11" s="19">
        <v>7.7551665837318706E-2</v>
      </c>
      <c r="E11" s="19">
        <v>9.05420893118698E-2</v>
      </c>
      <c r="F11" s="19"/>
      <c r="G11" s="19">
        <v>1.95555896139167E-2</v>
      </c>
      <c r="H11" s="19">
        <v>4.8459436650219199E-2</v>
      </c>
      <c r="I11" s="19">
        <v>8.1650136666078899E-2</v>
      </c>
      <c r="J11" s="19">
        <v>8.2171163908473996E-2</v>
      </c>
      <c r="K11" s="19">
        <v>0.12678778332333601</v>
      </c>
      <c r="L11" s="19">
        <v>0.12523148430502701</v>
      </c>
      <c r="M11" s="19"/>
      <c r="N11" s="19">
        <v>8.7210712729238499E-2</v>
      </c>
      <c r="O11" s="19">
        <v>9.6287203124081802E-2</v>
      </c>
      <c r="P11" s="19">
        <v>5.23643045223589E-2</v>
      </c>
      <c r="Q11" s="19">
        <v>8.5195705630007404E-2</v>
      </c>
      <c r="R11" s="19">
        <v>5.9812668092107002E-2</v>
      </c>
      <c r="S11" s="19">
        <v>9.9171090214317706E-2</v>
      </c>
      <c r="T11" s="19">
        <v>7.0017072008629402E-2</v>
      </c>
      <c r="U11" s="19">
        <v>9.1993524820369293E-2</v>
      </c>
      <c r="V11" s="19">
        <v>9.8061209862387394E-2</v>
      </c>
      <c r="W11" s="19">
        <v>7.7450632290012797E-2</v>
      </c>
      <c r="X11" s="19">
        <v>0.11247859212174401</v>
      </c>
      <c r="Y11" s="19">
        <v>7.5094343591771501E-2</v>
      </c>
      <c r="Z11" s="19"/>
      <c r="AA11" s="19">
        <v>0.10782867069619501</v>
      </c>
      <c r="AB11" s="19">
        <v>6.7199050530527202E-2</v>
      </c>
      <c r="AC11" s="19">
        <v>5.6256409717075802E-2</v>
      </c>
      <c r="AD11" s="19">
        <v>9.9243537894662198E-2</v>
      </c>
      <c r="AE11" s="19"/>
      <c r="AF11" s="19">
        <v>7.4017286635521304E-2</v>
      </c>
    </row>
    <row r="12" spans="2:32" x14ac:dyDescent="0.2">
      <c r="B12" s="16" t="s">
        <v>595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599</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409</v>
      </c>
      <c r="D7" s="10">
        <v>194</v>
      </c>
      <c r="E7" s="10">
        <v>215</v>
      </c>
      <c r="F7" s="10"/>
      <c r="G7" s="10">
        <v>45</v>
      </c>
      <c r="H7" s="10">
        <v>44</v>
      </c>
      <c r="I7" s="10">
        <v>77</v>
      </c>
      <c r="J7" s="10">
        <v>66</v>
      </c>
      <c r="K7" s="10">
        <v>73</v>
      </c>
      <c r="L7" s="10">
        <v>104</v>
      </c>
      <c r="M7" s="10"/>
      <c r="N7" s="10">
        <v>49</v>
      </c>
      <c r="O7" s="10">
        <v>43</v>
      </c>
      <c r="P7" s="10">
        <v>40</v>
      </c>
      <c r="Q7" s="10">
        <v>43</v>
      </c>
      <c r="R7" s="10">
        <v>35</v>
      </c>
      <c r="S7" s="10">
        <v>34</v>
      </c>
      <c r="T7" s="10">
        <v>34</v>
      </c>
      <c r="U7" s="10">
        <v>21</v>
      </c>
      <c r="V7" s="10">
        <v>45</v>
      </c>
      <c r="W7" s="10">
        <v>34</v>
      </c>
      <c r="X7" s="10">
        <v>18</v>
      </c>
      <c r="Y7" s="10">
        <v>13</v>
      </c>
      <c r="Z7" s="10"/>
      <c r="AA7" s="10">
        <v>115</v>
      </c>
      <c r="AB7" s="10">
        <v>114</v>
      </c>
      <c r="AC7" s="10">
        <v>67</v>
      </c>
      <c r="AD7" s="10">
        <v>113</v>
      </c>
      <c r="AE7" s="10"/>
      <c r="AF7" s="10">
        <v>76</v>
      </c>
    </row>
    <row r="8" spans="2:32" ht="30" customHeight="1" x14ac:dyDescent="0.2">
      <c r="B8" s="11" t="s">
        <v>20</v>
      </c>
      <c r="C8" s="11">
        <v>407</v>
      </c>
      <c r="D8" s="11">
        <v>202</v>
      </c>
      <c r="E8" s="11">
        <v>205</v>
      </c>
      <c r="F8" s="11"/>
      <c r="G8" s="11">
        <v>54</v>
      </c>
      <c r="H8" s="11">
        <v>54</v>
      </c>
      <c r="I8" s="11">
        <v>75</v>
      </c>
      <c r="J8" s="11">
        <v>66</v>
      </c>
      <c r="K8" s="11">
        <v>66</v>
      </c>
      <c r="L8" s="11">
        <v>91</v>
      </c>
      <c r="M8" s="11"/>
      <c r="N8" s="11">
        <v>56</v>
      </c>
      <c r="O8" s="11">
        <v>42</v>
      </c>
      <c r="P8" s="11">
        <v>37</v>
      </c>
      <c r="Q8" s="11">
        <v>38</v>
      </c>
      <c r="R8" s="11">
        <v>33</v>
      </c>
      <c r="S8" s="11">
        <v>31</v>
      </c>
      <c r="T8" s="11">
        <v>31</v>
      </c>
      <c r="U8" s="11">
        <v>20</v>
      </c>
      <c r="V8" s="11">
        <v>43</v>
      </c>
      <c r="W8" s="11">
        <v>38</v>
      </c>
      <c r="X8" s="11">
        <v>17</v>
      </c>
      <c r="Y8" s="11">
        <v>20</v>
      </c>
      <c r="Z8" s="11"/>
      <c r="AA8" s="11">
        <v>107</v>
      </c>
      <c r="AB8" s="11">
        <v>102</v>
      </c>
      <c r="AC8" s="11">
        <v>84</v>
      </c>
      <c r="AD8" s="11">
        <v>114</v>
      </c>
      <c r="AE8" s="11"/>
      <c r="AF8" s="11">
        <v>74</v>
      </c>
    </row>
    <row r="9" spans="2:32" ht="41.25" x14ac:dyDescent="0.2">
      <c r="B9" s="18" t="s">
        <v>598</v>
      </c>
      <c r="C9" s="17">
        <v>0.194765722092923</v>
      </c>
      <c r="D9" s="17">
        <v>0.235488830418245</v>
      </c>
      <c r="E9" s="17">
        <v>0.154747864839267</v>
      </c>
      <c r="F9" s="17"/>
      <c r="G9" s="17">
        <v>0.16999905305766599</v>
      </c>
      <c r="H9" s="17">
        <v>0.17319634057719599</v>
      </c>
      <c r="I9" s="17">
        <v>0.161149801637792</v>
      </c>
      <c r="J9" s="17">
        <v>0.22365712497935</v>
      </c>
      <c r="K9" s="17">
        <v>0.21384099458669201</v>
      </c>
      <c r="L9" s="17">
        <v>0.21494788019380801</v>
      </c>
      <c r="M9" s="17"/>
      <c r="N9" s="17">
        <v>0.15474079512825301</v>
      </c>
      <c r="O9" s="17">
        <v>0.18434873299617199</v>
      </c>
      <c r="P9" s="17">
        <v>9.3820129046549905E-2</v>
      </c>
      <c r="Q9" s="17">
        <v>0.23369213145744</v>
      </c>
      <c r="R9" s="17">
        <v>0.14564286035980101</v>
      </c>
      <c r="S9" s="17">
        <v>0.12856457407132099</v>
      </c>
      <c r="T9" s="17">
        <v>0.37976739879243299</v>
      </c>
      <c r="U9" s="17">
        <v>0.25310276037853702</v>
      </c>
      <c r="V9" s="17">
        <v>0.21930612268574401</v>
      </c>
      <c r="W9" s="17">
        <v>0.28900921476415797</v>
      </c>
      <c r="X9" s="17">
        <v>0.17494699122932</v>
      </c>
      <c r="Y9" s="17">
        <v>6.2301173008282001E-2</v>
      </c>
      <c r="Z9" s="17"/>
      <c r="AA9" s="17">
        <v>0.21159009521578501</v>
      </c>
      <c r="AB9" s="17">
        <v>0.118801421418854</v>
      </c>
      <c r="AC9" s="17">
        <v>0.20986994634358599</v>
      </c>
      <c r="AD9" s="17">
        <v>0.23622609467750399</v>
      </c>
      <c r="AE9" s="17"/>
      <c r="AF9" s="17">
        <v>0.181837304988089</v>
      </c>
    </row>
    <row r="10" spans="2:32" ht="27.75" x14ac:dyDescent="0.2">
      <c r="B10" s="18" t="s">
        <v>593</v>
      </c>
      <c r="C10" s="17">
        <v>0.69260051322146998</v>
      </c>
      <c r="D10" s="17">
        <v>0.66940321412473802</v>
      </c>
      <c r="E10" s="17">
        <v>0.71539607677490602</v>
      </c>
      <c r="F10" s="17"/>
      <c r="G10" s="17">
        <v>0.71980078453880103</v>
      </c>
      <c r="H10" s="17">
        <v>0.80527389966964302</v>
      </c>
      <c r="I10" s="17">
        <v>0.73437494451049801</v>
      </c>
      <c r="J10" s="17">
        <v>0.70197671244269999</v>
      </c>
      <c r="K10" s="17">
        <v>0.64409644759809204</v>
      </c>
      <c r="L10" s="17">
        <v>0.60382680206440298</v>
      </c>
      <c r="M10" s="17"/>
      <c r="N10" s="17">
        <v>0.72331579438240301</v>
      </c>
      <c r="O10" s="17">
        <v>0.74979393531718097</v>
      </c>
      <c r="P10" s="17">
        <v>0.732397029387856</v>
      </c>
      <c r="Q10" s="17">
        <v>0.701551674848369</v>
      </c>
      <c r="R10" s="17">
        <v>0.77210641004053004</v>
      </c>
      <c r="S10" s="17">
        <v>0.64622039041435497</v>
      </c>
      <c r="T10" s="17">
        <v>0.50343635706911705</v>
      </c>
      <c r="U10" s="17">
        <v>0.62242260876306199</v>
      </c>
      <c r="V10" s="17">
        <v>0.73411361600109204</v>
      </c>
      <c r="W10" s="17">
        <v>0.57742283248526405</v>
      </c>
      <c r="X10" s="17">
        <v>0.71690369915359897</v>
      </c>
      <c r="Y10" s="17">
        <v>0.81031444498704897</v>
      </c>
      <c r="Z10" s="17"/>
      <c r="AA10" s="17">
        <v>0.67142961483596797</v>
      </c>
      <c r="AB10" s="17">
        <v>0.763888309683731</v>
      </c>
      <c r="AC10" s="17">
        <v>0.68971103669966205</v>
      </c>
      <c r="AD10" s="17">
        <v>0.65046798820210705</v>
      </c>
      <c r="AE10" s="17"/>
      <c r="AF10" s="17">
        <v>0.71987535024698202</v>
      </c>
    </row>
    <row r="11" spans="2:32" x14ac:dyDescent="0.2">
      <c r="B11" s="18" t="s">
        <v>92</v>
      </c>
      <c r="C11" s="19">
        <v>0.112633764685608</v>
      </c>
      <c r="D11" s="19">
        <v>9.5107955457016696E-2</v>
      </c>
      <c r="E11" s="19">
        <v>0.12985605838582701</v>
      </c>
      <c r="F11" s="19"/>
      <c r="G11" s="19">
        <v>0.110200162403533</v>
      </c>
      <c r="H11" s="19">
        <v>2.1529759753160401E-2</v>
      </c>
      <c r="I11" s="19">
        <v>0.10447525385171</v>
      </c>
      <c r="J11" s="19">
        <v>7.4366162577950201E-2</v>
      </c>
      <c r="K11" s="19">
        <v>0.14206255781521601</v>
      </c>
      <c r="L11" s="19">
        <v>0.18122531774178899</v>
      </c>
      <c r="M11" s="19"/>
      <c r="N11" s="19">
        <v>0.121943410489343</v>
      </c>
      <c r="O11" s="19">
        <v>6.5857331686647202E-2</v>
      </c>
      <c r="P11" s="19">
        <v>0.17378284156559501</v>
      </c>
      <c r="Q11" s="19">
        <v>6.4756193694190306E-2</v>
      </c>
      <c r="R11" s="19">
        <v>8.2250729599669198E-2</v>
      </c>
      <c r="S11" s="19">
        <v>0.22521503551432301</v>
      </c>
      <c r="T11" s="19">
        <v>0.11679624413845099</v>
      </c>
      <c r="U11" s="19">
        <v>0.12447463085840101</v>
      </c>
      <c r="V11" s="19">
        <v>4.6580261313163403E-2</v>
      </c>
      <c r="W11" s="19">
        <v>0.13356795275057801</v>
      </c>
      <c r="X11" s="19">
        <v>0.108149309617081</v>
      </c>
      <c r="Y11" s="19">
        <v>0.12738438200466901</v>
      </c>
      <c r="Z11" s="19"/>
      <c r="AA11" s="19">
        <v>0.116980289948246</v>
      </c>
      <c r="AB11" s="19">
        <v>0.117310268897415</v>
      </c>
      <c r="AC11" s="19">
        <v>0.100419016956753</v>
      </c>
      <c r="AD11" s="19">
        <v>0.113305917120389</v>
      </c>
      <c r="AE11" s="19"/>
      <c r="AF11" s="19">
        <v>9.8287344764928897E-2</v>
      </c>
    </row>
    <row r="12" spans="2:32" x14ac:dyDescent="0.2">
      <c r="B12" s="16" t="s">
        <v>595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601</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410</v>
      </c>
      <c r="D7" s="10">
        <v>205</v>
      </c>
      <c r="E7" s="10">
        <v>203</v>
      </c>
      <c r="F7" s="10"/>
      <c r="G7" s="10">
        <v>39</v>
      </c>
      <c r="H7" s="10">
        <v>53</v>
      </c>
      <c r="I7" s="10">
        <v>75</v>
      </c>
      <c r="J7" s="10">
        <v>78</v>
      </c>
      <c r="K7" s="10">
        <v>67</v>
      </c>
      <c r="L7" s="10">
        <v>98</v>
      </c>
      <c r="M7" s="10"/>
      <c r="N7" s="10">
        <v>55</v>
      </c>
      <c r="O7" s="10">
        <v>73</v>
      </c>
      <c r="P7" s="10">
        <v>34</v>
      </c>
      <c r="Q7" s="10">
        <v>40</v>
      </c>
      <c r="R7" s="10">
        <v>17</v>
      </c>
      <c r="S7" s="10">
        <v>42</v>
      </c>
      <c r="T7" s="10">
        <v>40</v>
      </c>
      <c r="U7" s="10">
        <v>16</v>
      </c>
      <c r="V7" s="10">
        <v>44</v>
      </c>
      <c r="W7" s="10">
        <v>19</v>
      </c>
      <c r="X7" s="10">
        <v>23</v>
      </c>
      <c r="Y7" s="10">
        <v>7</v>
      </c>
      <c r="Z7" s="10"/>
      <c r="AA7" s="10">
        <v>119</v>
      </c>
      <c r="AB7" s="10">
        <v>124</v>
      </c>
      <c r="AC7" s="10">
        <v>65</v>
      </c>
      <c r="AD7" s="10">
        <v>101</v>
      </c>
      <c r="AE7" s="10"/>
      <c r="AF7" s="10">
        <v>73</v>
      </c>
    </row>
    <row r="8" spans="2:32" ht="30" customHeight="1" x14ac:dyDescent="0.2">
      <c r="B8" s="11" t="s">
        <v>20</v>
      </c>
      <c r="C8" s="11">
        <v>401</v>
      </c>
      <c r="D8" s="11">
        <v>205</v>
      </c>
      <c r="E8" s="11">
        <v>194</v>
      </c>
      <c r="F8" s="11"/>
      <c r="G8" s="11">
        <v>47</v>
      </c>
      <c r="H8" s="11">
        <v>63</v>
      </c>
      <c r="I8" s="11">
        <v>74</v>
      </c>
      <c r="J8" s="11">
        <v>74</v>
      </c>
      <c r="K8" s="11">
        <v>59</v>
      </c>
      <c r="L8" s="11">
        <v>84</v>
      </c>
      <c r="M8" s="11"/>
      <c r="N8" s="11">
        <v>61</v>
      </c>
      <c r="O8" s="11">
        <v>69</v>
      </c>
      <c r="P8" s="11">
        <v>32</v>
      </c>
      <c r="Q8" s="11">
        <v>40</v>
      </c>
      <c r="R8" s="11">
        <v>16</v>
      </c>
      <c r="S8" s="11">
        <v>39</v>
      </c>
      <c r="T8" s="11">
        <v>35</v>
      </c>
      <c r="U8" s="11">
        <v>16</v>
      </c>
      <c r="V8" s="11">
        <v>40</v>
      </c>
      <c r="W8" s="11">
        <v>21</v>
      </c>
      <c r="X8" s="11">
        <v>24</v>
      </c>
      <c r="Y8" s="11">
        <v>9</v>
      </c>
      <c r="Z8" s="11"/>
      <c r="AA8" s="11">
        <v>110</v>
      </c>
      <c r="AB8" s="11">
        <v>110</v>
      </c>
      <c r="AC8" s="11">
        <v>81</v>
      </c>
      <c r="AD8" s="11">
        <v>99</v>
      </c>
      <c r="AE8" s="11"/>
      <c r="AF8" s="11">
        <v>70</v>
      </c>
    </row>
    <row r="9" spans="2:32" ht="27.75" x14ac:dyDescent="0.2">
      <c r="B9" s="18" t="s">
        <v>600</v>
      </c>
      <c r="C9" s="17">
        <v>0.25228132075920201</v>
      </c>
      <c r="D9" s="17">
        <v>0.30690829739048597</v>
      </c>
      <c r="E9" s="17">
        <v>0.19718575577707501</v>
      </c>
      <c r="F9" s="17"/>
      <c r="G9" s="17">
        <v>0.228647163460523</v>
      </c>
      <c r="H9" s="17">
        <v>0.409264863701297</v>
      </c>
      <c r="I9" s="17">
        <v>0.22569554624417401</v>
      </c>
      <c r="J9" s="17">
        <v>0.272501172045579</v>
      </c>
      <c r="K9" s="17">
        <v>0.21789205629115899</v>
      </c>
      <c r="L9" s="17">
        <v>0.178753093806195</v>
      </c>
      <c r="M9" s="17"/>
      <c r="N9" s="17">
        <v>0.24720881567151001</v>
      </c>
      <c r="O9" s="17">
        <v>0.27329979764698298</v>
      </c>
      <c r="P9" s="17">
        <v>0.25856150361633901</v>
      </c>
      <c r="Q9" s="17">
        <v>0.21368595327531201</v>
      </c>
      <c r="R9" s="17">
        <v>4.8499598208107203E-2</v>
      </c>
      <c r="S9" s="17">
        <v>0.16994971127783301</v>
      </c>
      <c r="T9" s="17">
        <v>0.25803878160173099</v>
      </c>
      <c r="U9" s="17">
        <v>0.44280079068873401</v>
      </c>
      <c r="V9" s="17">
        <v>0.31835617014988898</v>
      </c>
      <c r="W9" s="17">
        <v>0.316409809656514</v>
      </c>
      <c r="X9" s="17">
        <v>0.28387404760511598</v>
      </c>
      <c r="Y9" s="17">
        <v>0.129623233790295</v>
      </c>
      <c r="Z9" s="17"/>
      <c r="AA9" s="17">
        <v>0.24448663771288201</v>
      </c>
      <c r="AB9" s="17">
        <v>0.27501909289753801</v>
      </c>
      <c r="AC9" s="17">
        <v>0.25327696281184697</v>
      </c>
      <c r="AD9" s="17">
        <v>0.23703983882285701</v>
      </c>
      <c r="AE9" s="17"/>
      <c r="AF9" s="17">
        <v>0.28197990723038802</v>
      </c>
    </row>
    <row r="10" spans="2:32" ht="27.75" x14ac:dyDescent="0.2">
      <c r="B10" s="18" t="s">
        <v>593</v>
      </c>
      <c r="C10" s="17">
        <v>0.62049685462831905</v>
      </c>
      <c r="D10" s="17">
        <v>0.61514314456058095</v>
      </c>
      <c r="E10" s="17">
        <v>0.62193934068897805</v>
      </c>
      <c r="F10" s="17"/>
      <c r="G10" s="17">
        <v>0.69834668469240402</v>
      </c>
      <c r="H10" s="17">
        <v>0.53708701985449303</v>
      </c>
      <c r="I10" s="17">
        <v>0.66838786056433497</v>
      </c>
      <c r="J10" s="17">
        <v>0.61182585362647302</v>
      </c>
      <c r="K10" s="17">
        <v>0.55848660159001795</v>
      </c>
      <c r="L10" s="17">
        <v>0.64811890219683099</v>
      </c>
      <c r="M10" s="17"/>
      <c r="N10" s="17">
        <v>0.65490337355958395</v>
      </c>
      <c r="O10" s="17">
        <v>0.59428683984515396</v>
      </c>
      <c r="P10" s="17">
        <v>0.64576195937302105</v>
      </c>
      <c r="Q10" s="17">
        <v>0.69140120429963803</v>
      </c>
      <c r="R10" s="17">
        <v>0.88221873250044003</v>
      </c>
      <c r="S10" s="17">
        <v>0.69159663506343205</v>
      </c>
      <c r="T10" s="17">
        <v>0.52757236633424198</v>
      </c>
      <c r="U10" s="17">
        <v>0.45746473742493099</v>
      </c>
      <c r="V10" s="17">
        <v>0.62201129960134005</v>
      </c>
      <c r="W10" s="17">
        <v>0.425776709800958</v>
      </c>
      <c r="X10" s="17">
        <v>0.58523059712506498</v>
      </c>
      <c r="Y10" s="17">
        <v>0.58183344433072803</v>
      </c>
      <c r="Z10" s="17"/>
      <c r="AA10" s="17">
        <v>0.65513655289404604</v>
      </c>
      <c r="AB10" s="17">
        <v>0.58367657297034803</v>
      </c>
      <c r="AC10" s="17">
        <v>0.64396037953739405</v>
      </c>
      <c r="AD10" s="17">
        <v>0.60879764549413895</v>
      </c>
      <c r="AE10" s="17"/>
      <c r="AF10" s="17">
        <v>0.58115925383961098</v>
      </c>
    </row>
    <row r="11" spans="2:32" x14ac:dyDescent="0.2">
      <c r="B11" s="18" t="s">
        <v>92</v>
      </c>
      <c r="C11" s="19">
        <v>0.127221824612479</v>
      </c>
      <c r="D11" s="19">
        <v>7.7948558048932998E-2</v>
      </c>
      <c r="E11" s="19">
        <v>0.180874903533947</v>
      </c>
      <c r="F11" s="19"/>
      <c r="G11" s="19">
        <v>7.3006151847072806E-2</v>
      </c>
      <c r="H11" s="19">
        <v>5.3648116444209297E-2</v>
      </c>
      <c r="I11" s="19">
        <v>0.10591659319149101</v>
      </c>
      <c r="J11" s="19">
        <v>0.115672974327948</v>
      </c>
      <c r="K11" s="19">
        <v>0.22362134211882301</v>
      </c>
      <c r="L11" s="19">
        <v>0.17312800399697501</v>
      </c>
      <c r="M11" s="19"/>
      <c r="N11" s="19">
        <v>9.7887810768906E-2</v>
      </c>
      <c r="O11" s="19">
        <v>0.13241336250786301</v>
      </c>
      <c r="P11" s="19">
        <v>9.5676537010640106E-2</v>
      </c>
      <c r="Q11" s="19">
        <v>9.4912842425050006E-2</v>
      </c>
      <c r="R11" s="19">
        <v>6.9281669291453199E-2</v>
      </c>
      <c r="S11" s="19">
        <v>0.13845365365873399</v>
      </c>
      <c r="T11" s="19">
        <v>0.214388852064027</v>
      </c>
      <c r="U11" s="19">
        <v>9.9734471886334997E-2</v>
      </c>
      <c r="V11" s="19">
        <v>5.96325302487705E-2</v>
      </c>
      <c r="W11" s="19">
        <v>0.25781348054252801</v>
      </c>
      <c r="X11" s="19">
        <v>0.13089535526981899</v>
      </c>
      <c r="Y11" s="19">
        <v>0.28854332187897702</v>
      </c>
      <c r="Z11" s="19"/>
      <c r="AA11" s="19">
        <v>0.100376809393072</v>
      </c>
      <c r="AB11" s="19">
        <v>0.14130433413211499</v>
      </c>
      <c r="AC11" s="19">
        <v>0.102762657650759</v>
      </c>
      <c r="AD11" s="19">
        <v>0.15416251568300399</v>
      </c>
      <c r="AE11" s="19"/>
      <c r="AF11" s="19">
        <v>0.13686083893000101</v>
      </c>
    </row>
    <row r="12" spans="2:32" x14ac:dyDescent="0.2">
      <c r="B12" s="16" t="s">
        <v>595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603</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374</v>
      </c>
      <c r="D7" s="10">
        <v>174</v>
      </c>
      <c r="E7" s="10">
        <v>200</v>
      </c>
      <c r="F7" s="10"/>
      <c r="G7" s="10">
        <v>40</v>
      </c>
      <c r="H7" s="10">
        <v>55</v>
      </c>
      <c r="I7" s="10">
        <v>80</v>
      </c>
      <c r="J7" s="10">
        <v>60</v>
      </c>
      <c r="K7" s="10">
        <v>50</v>
      </c>
      <c r="L7" s="10">
        <v>89</v>
      </c>
      <c r="M7" s="10"/>
      <c r="N7" s="10">
        <v>55</v>
      </c>
      <c r="O7" s="10">
        <v>60</v>
      </c>
      <c r="P7" s="10">
        <v>36</v>
      </c>
      <c r="Q7" s="10">
        <v>34</v>
      </c>
      <c r="R7" s="10">
        <v>26</v>
      </c>
      <c r="S7" s="10">
        <v>30</v>
      </c>
      <c r="T7" s="10">
        <v>26</v>
      </c>
      <c r="U7" s="10">
        <v>16</v>
      </c>
      <c r="V7" s="10">
        <v>37</v>
      </c>
      <c r="W7" s="10">
        <v>34</v>
      </c>
      <c r="X7" s="10">
        <v>15</v>
      </c>
      <c r="Y7" s="10">
        <v>5</v>
      </c>
      <c r="Z7" s="10"/>
      <c r="AA7" s="10">
        <v>122</v>
      </c>
      <c r="AB7" s="10">
        <v>104</v>
      </c>
      <c r="AC7" s="10">
        <v>66</v>
      </c>
      <c r="AD7" s="10">
        <v>80</v>
      </c>
      <c r="AE7" s="10"/>
      <c r="AF7" s="10">
        <v>75</v>
      </c>
    </row>
    <row r="8" spans="2:32" ht="30" customHeight="1" x14ac:dyDescent="0.2">
      <c r="B8" s="11" t="s">
        <v>20</v>
      </c>
      <c r="C8" s="11">
        <v>373</v>
      </c>
      <c r="D8" s="11">
        <v>179</v>
      </c>
      <c r="E8" s="11">
        <v>194</v>
      </c>
      <c r="F8" s="11"/>
      <c r="G8" s="11">
        <v>53</v>
      </c>
      <c r="H8" s="11">
        <v>65</v>
      </c>
      <c r="I8" s="11">
        <v>76</v>
      </c>
      <c r="J8" s="11">
        <v>53</v>
      </c>
      <c r="K8" s="11">
        <v>48</v>
      </c>
      <c r="L8" s="11">
        <v>77</v>
      </c>
      <c r="M8" s="11"/>
      <c r="N8" s="11">
        <v>61</v>
      </c>
      <c r="O8" s="11">
        <v>57</v>
      </c>
      <c r="P8" s="11">
        <v>32</v>
      </c>
      <c r="Q8" s="11">
        <v>30</v>
      </c>
      <c r="R8" s="11">
        <v>24</v>
      </c>
      <c r="S8" s="11">
        <v>28</v>
      </c>
      <c r="T8" s="11">
        <v>24</v>
      </c>
      <c r="U8" s="11">
        <v>16</v>
      </c>
      <c r="V8" s="11">
        <v>34</v>
      </c>
      <c r="W8" s="11">
        <v>41</v>
      </c>
      <c r="X8" s="11">
        <v>16</v>
      </c>
      <c r="Y8" s="11">
        <v>11</v>
      </c>
      <c r="Z8" s="11"/>
      <c r="AA8" s="11">
        <v>109</v>
      </c>
      <c r="AB8" s="11">
        <v>96</v>
      </c>
      <c r="AC8" s="11">
        <v>86</v>
      </c>
      <c r="AD8" s="11">
        <v>81</v>
      </c>
      <c r="AE8" s="11"/>
      <c r="AF8" s="11">
        <v>70</v>
      </c>
    </row>
    <row r="9" spans="2:32" ht="41.25" x14ac:dyDescent="0.2">
      <c r="B9" s="18" t="s">
        <v>602</v>
      </c>
      <c r="C9" s="17">
        <v>0.27782287899304697</v>
      </c>
      <c r="D9" s="17">
        <v>0.30331025517131299</v>
      </c>
      <c r="E9" s="17">
        <v>0.25432210945569</v>
      </c>
      <c r="F9" s="17"/>
      <c r="G9" s="17">
        <v>0.25867606256508702</v>
      </c>
      <c r="H9" s="17">
        <v>0.210122553519691</v>
      </c>
      <c r="I9" s="17">
        <v>0.29192459634839502</v>
      </c>
      <c r="J9" s="17">
        <v>0.39012414838200099</v>
      </c>
      <c r="K9" s="17">
        <v>0.22573168945968899</v>
      </c>
      <c r="L9" s="17">
        <v>0.28899507390827101</v>
      </c>
      <c r="M9" s="17"/>
      <c r="N9" s="17">
        <v>0.22095364232152401</v>
      </c>
      <c r="O9" s="17">
        <v>0.31312167746068698</v>
      </c>
      <c r="P9" s="17">
        <v>0.241697562990496</v>
      </c>
      <c r="Q9" s="17">
        <v>0.28957073874696898</v>
      </c>
      <c r="R9" s="17">
        <v>0.39501751555502301</v>
      </c>
      <c r="S9" s="17">
        <v>0.320575959330617</v>
      </c>
      <c r="T9" s="17">
        <v>0.218247908438091</v>
      </c>
      <c r="U9" s="17">
        <v>0.22439233060319899</v>
      </c>
      <c r="V9" s="17">
        <v>0.39127153632101702</v>
      </c>
      <c r="W9" s="17">
        <v>0.27228662785310498</v>
      </c>
      <c r="X9" s="17">
        <v>0.164882856876158</v>
      </c>
      <c r="Y9" s="17">
        <v>0.149114881568221</v>
      </c>
      <c r="Z9" s="17"/>
      <c r="AA9" s="17">
        <v>0.26322323590103203</v>
      </c>
      <c r="AB9" s="17">
        <v>0.249439254489628</v>
      </c>
      <c r="AC9" s="17">
        <v>0.30054064142833498</v>
      </c>
      <c r="AD9" s="17">
        <v>0.302913793214455</v>
      </c>
      <c r="AE9" s="17"/>
      <c r="AF9" s="17">
        <v>0.33451455714595502</v>
      </c>
    </row>
    <row r="10" spans="2:32" ht="27.75" x14ac:dyDescent="0.2">
      <c r="B10" s="18" t="s">
        <v>593</v>
      </c>
      <c r="C10" s="17">
        <v>0.62035774737452498</v>
      </c>
      <c r="D10" s="17">
        <v>0.61333857087652399</v>
      </c>
      <c r="E10" s="17">
        <v>0.62682981605934296</v>
      </c>
      <c r="F10" s="17"/>
      <c r="G10" s="17">
        <v>0.67751752296012802</v>
      </c>
      <c r="H10" s="17">
        <v>0.70795292609994798</v>
      </c>
      <c r="I10" s="17">
        <v>0.648319232404868</v>
      </c>
      <c r="J10" s="17">
        <v>0.49235661742901898</v>
      </c>
      <c r="K10" s="17">
        <v>0.64227671279146203</v>
      </c>
      <c r="L10" s="17">
        <v>0.55443699292035298</v>
      </c>
      <c r="M10" s="17"/>
      <c r="N10" s="17">
        <v>0.61521573464247403</v>
      </c>
      <c r="O10" s="17">
        <v>0.63562787633943196</v>
      </c>
      <c r="P10" s="17">
        <v>0.69191930367516497</v>
      </c>
      <c r="Q10" s="17">
        <v>0.62117274957471702</v>
      </c>
      <c r="R10" s="17">
        <v>0.48997367167542699</v>
      </c>
      <c r="S10" s="17">
        <v>0.65115099185959402</v>
      </c>
      <c r="T10" s="17">
        <v>0.74919625556504899</v>
      </c>
      <c r="U10" s="17">
        <v>0.55259521795088296</v>
      </c>
      <c r="V10" s="17">
        <v>0.40600830150969403</v>
      </c>
      <c r="W10" s="17">
        <v>0.68341965623766399</v>
      </c>
      <c r="X10" s="17">
        <v>0.60182805174822096</v>
      </c>
      <c r="Y10" s="17">
        <v>0.85088511843177905</v>
      </c>
      <c r="Z10" s="17"/>
      <c r="AA10" s="17">
        <v>0.66134779116615705</v>
      </c>
      <c r="AB10" s="17">
        <v>0.60175504527605805</v>
      </c>
      <c r="AC10" s="17">
        <v>0.61429272166446602</v>
      </c>
      <c r="AD10" s="17">
        <v>0.60656870526551698</v>
      </c>
      <c r="AE10" s="17"/>
      <c r="AF10" s="17">
        <v>0.52419495740817001</v>
      </c>
    </row>
    <row r="11" spans="2:32" x14ac:dyDescent="0.2">
      <c r="B11" s="18" t="s">
        <v>92</v>
      </c>
      <c r="C11" s="19">
        <v>0.101819373632428</v>
      </c>
      <c r="D11" s="19">
        <v>8.3351173952162905E-2</v>
      </c>
      <c r="E11" s="19">
        <v>0.118848074484966</v>
      </c>
      <c r="F11" s="19"/>
      <c r="G11" s="19">
        <v>6.3806414474785605E-2</v>
      </c>
      <c r="H11" s="19">
        <v>8.1924520380361104E-2</v>
      </c>
      <c r="I11" s="19">
        <v>5.97561712467371E-2</v>
      </c>
      <c r="J11" s="19">
        <v>0.11751923418898</v>
      </c>
      <c r="K11" s="19">
        <v>0.131991597748848</v>
      </c>
      <c r="L11" s="19">
        <v>0.15656793317137699</v>
      </c>
      <c r="M11" s="19"/>
      <c r="N11" s="19">
        <v>0.16383062303600199</v>
      </c>
      <c r="O11" s="19">
        <v>5.1250446199881602E-2</v>
      </c>
      <c r="P11" s="19">
        <v>6.6383133334338595E-2</v>
      </c>
      <c r="Q11" s="19">
        <v>8.9256511678313194E-2</v>
      </c>
      <c r="R11" s="19">
        <v>0.11500881276955</v>
      </c>
      <c r="S11" s="19">
        <v>2.82730488097899E-2</v>
      </c>
      <c r="T11" s="19">
        <v>3.2555835996859697E-2</v>
      </c>
      <c r="U11" s="19">
        <v>0.223012451445917</v>
      </c>
      <c r="V11" s="19">
        <v>0.20272016216928901</v>
      </c>
      <c r="W11" s="19">
        <v>4.4293715909230903E-2</v>
      </c>
      <c r="X11" s="19">
        <v>0.23328909137562001</v>
      </c>
      <c r="Y11" s="19">
        <v>0</v>
      </c>
      <c r="Z11" s="19"/>
      <c r="AA11" s="19">
        <v>7.5428972932810395E-2</v>
      </c>
      <c r="AB11" s="19">
        <v>0.148805700234314</v>
      </c>
      <c r="AC11" s="19">
        <v>8.5166636907198806E-2</v>
      </c>
      <c r="AD11" s="19">
        <v>9.0517501520028104E-2</v>
      </c>
      <c r="AE11" s="19"/>
      <c r="AF11" s="19">
        <v>0.141290485445875</v>
      </c>
    </row>
    <row r="12" spans="2:32" x14ac:dyDescent="0.2">
      <c r="B12" s="16" t="s">
        <v>595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605</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400</v>
      </c>
      <c r="D7" s="10">
        <v>182</v>
      </c>
      <c r="E7" s="10">
        <v>217</v>
      </c>
      <c r="F7" s="10"/>
      <c r="G7" s="10">
        <v>41</v>
      </c>
      <c r="H7" s="10">
        <v>57</v>
      </c>
      <c r="I7" s="10">
        <v>88</v>
      </c>
      <c r="J7" s="10">
        <v>67</v>
      </c>
      <c r="K7" s="10">
        <v>50</v>
      </c>
      <c r="L7" s="10">
        <v>97</v>
      </c>
      <c r="M7" s="10"/>
      <c r="N7" s="10">
        <v>48</v>
      </c>
      <c r="O7" s="10">
        <v>57</v>
      </c>
      <c r="P7" s="10">
        <v>32</v>
      </c>
      <c r="Q7" s="10">
        <v>48</v>
      </c>
      <c r="R7" s="10">
        <v>35</v>
      </c>
      <c r="S7" s="10">
        <v>35</v>
      </c>
      <c r="T7" s="10">
        <v>33</v>
      </c>
      <c r="U7" s="10">
        <v>20</v>
      </c>
      <c r="V7" s="10">
        <v>44</v>
      </c>
      <c r="W7" s="10">
        <v>27</v>
      </c>
      <c r="X7" s="10">
        <v>15</v>
      </c>
      <c r="Y7" s="10">
        <v>6</v>
      </c>
      <c r="Z7" s="10"/>
      <c r="AA7" s="10">
        <v>108</v>
      </c>
      <c r="AB7" s="10">
        <v>120</v>
      </c>
      <c r="AC7" s="10">
        <v>72</v>
      </c>
      <c r="AD7" s="10">
        <v>95</v>
      </c>
      <c r="AE7" s="10"/>
      <c r="AF7" s="10">
        <v>78</v>
      </c>
    </row>
    <row r="8" spans="2:32" ht="30" customHeight="1" x14ac:dyDescent="0.2">
      <c r="B8" s="11" t="s">
        <v>20</v>
      </c>
      <c r="C8" s="11">
        <v>398</v>
      </c>
      <c r="D8" s="11">
        <v>191</v>
      </c>
      <c r="E8" s="11">
        <v>206</v>
      </c>
      <c r="F8" s="11"/>
      <c r="G8" s="11">
        <v>53</v>
      </c>
      <c r="H8" s="11">
        <v>64</v>
      </c>
      <c r="I8" s="11">
        <v>84</v>
      </c>
      <c r="J8" s="11">
        <v>66</v>
      </c>
      <c r="K8" s="11">
        <v>46</v>
      </c>
      <c r="L8" s="11">
        <v>85</v>
      </c>
      <c r="M8" s="11"/>
      <c r="N8" s="11">
        <v>54</v>
      </c>
      <c r="O8" s="11">
        <v>51</v>
      </c>
      <c r="P8" s="11">
        <v>29</v>
      </c>
      <c r="Q8" s="11">
        <v>46</v>
      </c>
      <c r="R8" s="11">
        <v>32</v>
      </c>
      <c r="S8" s="11">
        <v>31</v>
      </c>
      <c r="T8" s="11">
        <v>33</v>
      </c>
      <c r="U8" s="11">
        <v>19</v>
      </c>
      <c r="V8" s="11">
        <v>41</v>
      </c>
      <c r="W8" s="11">
        <v>35</v>
      </c>
      <c r="X8" s="11">
        <v>16</v>
      </c>
      <c r="Y8" s="11">
        <v>10</v>
      </c>
      <c r="Z8" s="11"/>
      <c r="AA8" s="11">
        <v>100</v>
      </c>
      <c r="AB8" s="11">
        <v>105</v>
      </c>
      <c r="AC8" s="11">
        <v>93</v>
      </c>
      <c r="AD8" s="11">
        <v>97</v>
      </c>
      <c r="AE8" s="11"/>
      <c r="AF8" s="11">
        <v>77</v>
      </c>
    </row>
    <row r="9" spans="2:32" ht="41.25" x14ac:dyDescent="0.2">
      <c r="B9" s="18" t="s">
        <v>604</v>
      </c>
      <c r="C9" s="17">
        <v>0.38634900723228899</v>
      </c>
      <c r="D9" s="17">
        <v>0.409177206721133</v>
      </c>
      <c r="E9" s="17">
        <v>0.36214656693835201</v>
      </c>
      <c r="F9" s="17"/>
      <c r="G9" s="17">
        <v>0.46883176037171997</v>
      </c>
      <c r="H9" s="17">
        <v>0.42843427351170799</v>
      </c>
      <c r="I9" s="17">
        <v>0.350613290500287</v>
      </c>
      <c r="J9" s="17">
        <v>0.34149846091372199</v>
      </c>
      <c r="K9" s="17">
        <v>0.36730244470826601</v>
      </c>
      <c r="L9" s="17">
        <v>0.38367495740049701</v>
      </c>
      <c r="M9" s="17"/>
      <c r="N9" s="17">
        <v>0.34542482205166702</v>
      </c>
      <c r="O9" s="17">
        <v>0.53981221148328395</v>
      </c>
      <c r="P9" s="17">
        <v>0.38520984032468603</v>
      </c>
      <c r="Q9" s="17">
        <v>0.396755526272211</v>
      </c>
      <c r="R9" s="17">
        <v>0.32043430511186299</v>
      </c>
      <c r="S9" s="17">
        <v>0.28255335383186098</v>
      </c>
      <c r="T9" s="17">
        <v>0.20546241031408199</v>
      </c>
      <c r="U9" s="17">
        <v>0.300466729005403</v>
      </c>
      <c r="V9" s="17">
        <v>0.35339011277756999</v>
      </c>
      <c r="W9" s="17">
        <v>0.524206076496462</v>
      </c>
      <c r="X9" s="17">
        <v>0.51897885012191702</v>
      </c>
      <c r="Y9" s="17">
        <v>0.50818763816206003</v>
      </c>
      <c r="Z9" s="17"/>
      <c r="AA9" s="17">
        <v>0.399506654066551</v>
      </c>
      <c r="AB9" s="17">
        <v>0.37815785854392497</v>
      </c>
      <c r="AC9" s="17">
        <v>0.34626585786971198</v>
      </c>
      <c r="AD9" s="17">
        <v>0.41938872251194997</v>
      </c>
      <c r="AE9" s="17"/>
      <c r="AF9" s="17">
        <v>0.447396727444487</v>
      </c>
    </row>
    <row r="10" spans="2:32" ht="27.75" x14ac:dyDescent="0.2">
      <c r="B10" s="18" t="s">
        <v>593</v>
      </c>
      <c r="C10" s="17">
        <v>0.50790745407245996</v>
      </c>
      <c r="D10" s="17">
        <v>0.50054193717426299</v>
      </c>
      <c r="E10" s="17">
        <v>0.51720075400143095</v>
      </c>
      <c r="F10" s="17"/>
      <c r="G10" s="17">
        <v>0.508112995232467</v>
      </c>
      <c r="H10" s="17">
        <v>0.51937630646952704</v>
      </c>
      <c r="I10" s="17">
        <v>0.52741808051372996</v>
      </c>
      <c r="J10" s="17">
        <v>0.55609209071031696</v>
      </c>
      <c r="K10" s="17">
        <v>0.49567161276234201</v>
      </c>
      <c r="L10" s="17">
        <v>0.44931337652491099</v>
      </c>
      <c r="M10" s="17"/>
      <c r="N10" s="17">
        <v>0.56656860434701695</v>
      </c>
      <c r="O10" s="17">
        <v>0.37132919086056898</v>
      </c>
      <c r="P10" s="17">
        <v>0.52357819123054905</v>
      </c>
      <c r="Q10" s="17">
        <v>0.52941318061293596</v>
      </c>
      <c r="R10" s="17">
        <v>0.56284992844045401</v>
      </c>
      <c r="S10" s="17">
        <v>0.65920358061054396</v>
      </c>
      <c r="T10" s="17">
        <v>0.69001367733984198</v>
      </c>
      <c r="U10" s="17">
        <v>0.52814284526454303</v>
      </c>
      <c r="V10" s="17">
        <v>0.51157278592713795</v>
      </c>
      <c r="W10" s="17">
        <v>0.32268303164277101</v>
      </c>
      <c r="X10" s="17">
        <v>0.36931999704156399</v>
      </c>
      <c r="Y10" s="17">
        <v>0.31632117318124903</v>
      </c>
      <c r="Z10" s="17"/>
      <c r="AA10" s="17">
        <v>0.52086947437922904</v>
      </c>
      <c r="AB10" s="17">
        <v>0.49406095916170201</v>
      </c>
      <c r="AC10" s="17">
        <v>0.54288148222278498</v>
      </c>
      <c r="AD10" s="17">
        <v>0.48213122338916597</v>
      </c>
      <c r="AE10" s="17"/>
      <c r="AF10" s="17">
        <v>0.46217890817714402</v>
      </c>
    </row>
    <row r="11" spans="2:32" x14ac:dyDescent="0.2">
      <c r="B11" s="18" t="s">
        <v>92</v>
      </c>
      <c r="C11" s="19">
        <v>0.10574353869525099</v>
      </c>
      <c r="D11" s="19">
        <v>9.0280856104603804E-2</v>
      </c>
      <c r="E11" s="19">
        <v>0.120652679060217</v>
      </c>
      <c r="F11" s="19"/>
      <c r="G11" s="19">
        <v>2.3055244395812899E-2</v>
      </c>
      <c r="H11" s="19">
        <v>5.2189420018764303E-2</v>
      </c>
      <c r="I11" s="19">
        <v>0.121968628985983</v>
      </c>
      <c r="J11" s="19">
        <v>0.102409448375961</v>
      </c>
      <c r="K11" s="19">
        <v>0.13702594252939199</v>
      </c>
      <c r="L11" s="19">
        <v>0.167011666074592</v>
      </c>
      <c r="M11" s="19"/>
      <c r="N11" s="19">
        <v>8.8006573601317098E-2</v>
      </c>
      <c r="O11" s="19">
        <v>8.8858597656147204E-2</v>
      </c>
      <c r="P11" s="19">
        <v>9.1211968444765604E-2</v>
      </c>
      <c r="Q11" s="19">
        <v>7.3831293114853494E-2</v>
      </c>
      <c r="R11" s="19">
        <v>0.116715766447683</v>
      </c>
      <c r="S11" s="19">
        <v>5.8243065557594703E-2</v>
      </c>
      <c r="T11" s="19">
        <v>0.104523912346076</v>
      </c>
      <c r="U11" s="19">
        <v>0.171390425730055</v>
      </c>
      <c r="V11" s="19">
        <v>0.13503710129529201</v>
      </c>
      <c r="W11" s="19">
        <v>0.15311089186076701</v>
      </c>
      <c r="X11" s="19">
        <v>0.111701152836519</v>
      </c>
      <c r="Y11" s="19">
        <v>0.175491188656692</v>
      </c>
      <c r="Z11" s="19"/>
      <c r="AA11" s="19">
        <v>7.9623871554220002E-2</v>
      </c>
      <c r="AB11" s="19">
        <v>0.12778118229437299</v>
      </c>
      <c r="AC11" s="19">
        <v>0.110852659907503</v>
      </c>
      <c r="AD11" s="19">
        <v>9.8480054098883704E-2</v>
      </c>
      <c r="AE11" s="19"/>
      <c r="AF11" s="19">
        <v>9.0424364378368594E-2</v>
      </c>
    </row>
    <row r="12" spans="2:32" x14ac:dyDescent="0.2">
      <c r="B12" s="16" t="s">
        <v>595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I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9" width="20.71484375" customWidth="1"/>
  </cols>
  <sheetData>
    <row r="2" spans="2:9" ht="39.950000000000003" customHeight="1" x14ac:dyDescent="0.2">
      <c r="D2" s="30" t="s">
        <v>145</v>
      </c>
      <c r="E2" s="26"/>
      <c r="F2" s="26"/>
      <c r="G2" s="26"/>
      <c r="H2" s="26"/>
      <c r="I2" s="26"/>
    </row>
    <row r="6" spans="2:9" ht="50.1" customHeight="1" x14ac:dyDescent="0.2">
      <c r="B6" s="20" t="s">
        <v>15</v>
      </c>
      <c r="C6" s="20" t="s">
        <v>137</v>
      </c>
      <c r="D6" s="20" t="s">
        <v>138</v>
      </c>
      <c r="E6" s="20" t="s">
        <v>139</v>
      </c>
      <c r="F6" s="20" t="s">
        <v>140</v>
      </c>
      <c r="G6" s="20" t="s">
        <v>141</v>
      </c>
      <c r="H6" s="20" t="s">
        <v>142</v>
      </c>
    </row>
    <row r="7" spans="2:9" ht="27.75" x14ac:dyDescent="0.2">
      <c r="B7" s="18" t="s">
        <v>143</v>
      </c>
      <c r="C7" s="17">
        <v>0.17854253957139599</v>
      </c>
      <c r="D7" s="17">
        <v>9.2537685730557803E-2</v>
      </c>
      <c r="E7" s="17">
        <v>0.28574863783302601</v>
      </c>
      <c r="F7" s="17">
        <v>0.38436751070575298</v>
      </c>
      <c r="G7" s="17">
        <v>7.1286464379372194E-2</v>
      </c>
      <c r="H7" s="17">
        <v>0.17809493624108999</v>
      </c>
    </row>
    <row r="8" spans="2:9" ht="27.75" x14ac:dyDescent="0.2">
      <c r="B8" s="18" t="s">
        <v>144</v>
      </c>
      <c r="C8" s="17">
        <v>0.73987133820808604</v>
      </c>
      <c r="D8" s="17">
        <v>0.84752999153776198</v>
      </c>
      <c r="E8" s="17">
        <v>0.64629905078023597</v>
      </c>
      <c r="F8" s="17">
        <v>0.549719841455658</v>
      </c>
      <c r="G8" s="17">
        <v>0.87897693683467204</v>
      </c>
      <c r="H8" s="17">
        <v>0.774958272017645</v>
      </c>
    </row>
    <row r="9" spans="2:9" x14ac:dyDescent="0.2">
      <c r="B9" s="18" t="s">
        <v>92</v>
      </c>
      <c r="C9" s="17">
        <v>8.1586122220518503E-2</v>
      </c>
      <c r="D9" s="17">
        <v>5.9932322731680303E-2</v>
      </c>
      <c r="E9" s="17">
        <v>6.7952311386738601E-2</v>
      </c>
      <c r="F9" s="17">
        <v>6.5912647838588995E-2</v>
      </c>
      <c r="G9" s="17">
        <v>4.9736598785956002E-2</v>
      </c>
      <c r="H9" s="17">
        <v>4.6946791741265301E-2</v>
      </c>
    </row>
    <row r="10" spans="2:9" x14ac:dyDescent="0.2">
      <c r="B10" s="16" t="s">
        <v>146</v>
      </c>
      <c r="C10" s="16"/>
      <c r="D10" s="16"/>
      <c r="E10" s="16"/>
      <c r="F10" s="16"/>
      <c r="G10" s="16"/>
      <c r="H10" s="16"/>
    </row>
    <row r="11" spans="2:9" x14ac:dyDescent="0.2">
      <c r="B11" t="s">
        <v>63</v>
      </c>
    </row>
    <row r="12" spans="2:9" x14ac:dyDescent="0.2">
      <c r="B12" t="s">
        <v>64</v>
      </c>
    </row>
    <row r="16" spans="2:9" x14ac:dyDescent="0.2">
      <c r="B16" s="8" t="str">
        <f>HYPERLINK("#'Contents'!A1", "Return to Contents")</f>
        <v>Return to Contents</v>
      </c>
    </row>
  </sheetData>
  <mergeCells count="1">
    <mergeCell ref="D2:I2"/>
  </mergeCells>
  <pageMargins left="0.7" right="0.7" top="0.75" bottom="0.75" header="0.3" footer="0.3"/>
  <pageSetup paperSize="9" orientation="portrait" horizontalDpi="300" verticalDpi="300"/>
  <drawing r:id="rId1"/>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607</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421</v>
      </c>
      <c r="D7" s="10">
        <v>211</v>
      </c>
      <c r="E7" s="10">
        <v>210</v>
      </c>
      <c r="F7" s="10"/>
      <c r="G7" s="10">
        <v>49</v>
      </c>
      <c r="H7" s="10">
        <v>57</v>
      </c>
      <c r="I7" s="10">
        <v>80</v>
      </c>
      <c r="J7" s="10">
        <v>72</v>
      </c>
      <c r="K7" s="10">
        <v>61</v>
      </c>
      <c r="L7" s="10">
        <v>102</v>
      </c>
      <c r="M7" s="10"/>
      <c r="N7" s="10">
        <v>59</v>
      </c>
      <c r="O7" s="10">
        <v>54</v>
      </c>
      <c r="P7" s="10">
        <v>34</v>
      </c>
      <c r="Q7" s="10">
        <v>30</v>
      </c>
      <c r="R7" s="10">
        <v>35</v>
      </c>
      <c r="S7" s="10">
        <v>48</v>
      </c>
      <c r="T7" s="10">
        <v>33</v>
      </c>
      <c r="U7" s="10">
        <v>10</v>
      </c>
      <c r="V7" s="10">
        <v>49</v>
      </c>
      <c r="W7" s="10">
        <v>42</v>
      </c>
      <c r="X7" s="10">
        <v>22</v>
      </c>
      <c r="Y7" s="10">
        <v>5</v>
      </c>
      <c r="Z7" s="10"/>
      <c r="AA7" s="10">
        <v>135</v>
      </c>
      <c r="AB7" s="10">
        <v>103</v>
      </c>
      <c r="AC7" s="10">
        <v>80</v>
      </c>
      <c r="AD7" s="10">
        <v>101</v>
      </c>
      <c r="AE7" s="10"/>
      <c r="AF7" s="10">
        <v>81</v>
      </c>
    </row>
    <row r="8" spans="2:32" ht="30" customHeight="1" x14ac:dyDescent="0.2">
      <c r="B8" s="11" t="s">
        <v>20</v>
      </c>
      <c r="C8" s="11">
        <v>427</v>
      </c>
      <c r="D8" s="11">
        <v>224</v>
      </c>
      <c r="E8" s="11">
        <v>203</v>
      </c>
      <c r="F8" s="11"/>
      <c r="G8" s="11">
        <v>64</v>
      </c>
      <c r="H8" s="11">
        <v>76</v>
      </c>
      <c r="I8" s="11">
        <v>76</v>
      </c>
      <c r="J8" s="11">
        <v>67</v>
      </c>
      <c r="K8" s="11">
        <v>54</v>
      </c>
      <c r="L8" s="11">
        <v>90</v>
      </c>
      <c r="M8" s="11"/>
      <c r="N8" s="11">
        <v>68</v>
      </c>
      <c r="O8" s="11">
        <v>51</v>
      </c>
      <c r="P8" s="11">
        <v>33</v>
      </c>
      <c r="Q8" s="11">
        <v>29</v>
      </c>
      <c r="R8" s="11">
        <v>32</v>
      </c>
      <c r="S8" s="11">
        <v>46</v>
      </c>
      <c r="T8" s="11">
        <v>34</v>
      </c>
      <c r="U8" s="11">
        <v>10</v>
      </c>
      <c r="V8" s="11">
        <v>50</v>
      </c>
      <c r="W8" s="11">
        <v>45</v>
      </c>
      <c r="X8" s="11">
        <v>23</v>
      </c>
      <c r="Y8" s="11">
        <v>7</v>
      </c>
      <c r="Z8" s="11"/>
      <c r="AA8" s="11">
        <v>124</v>
      </c>
      <c r="AB8" s="11">
        <v>94</v>
      </c>
      <c r="AC8" s="11">
        <v>106</v>
      </c>
      <c r="AD8" s="11">
        <v>102</v>
      </c>
      <c r="AE8" s="11"/>
      <c r="AF8" s="11">
        <v>81</v>
      </c>
    </row>
    <row r="9" spans="2:32" ht="41.25" x14ac:dyDescent="0.2">
      <c r="B9" s="18" t="s">
        <v>606</v>
      </c>
      <c r="C9" s="17">
        <v>0.44435598806320897</v>
      </c>
      <c r="D9" s="17">
        <v>0.433010796165676</v>
      </c>
      <c r="E9" s="17">
        <v>0.45688680804315301</v>
      </c>
      <c r="F9" s="17"/>
      <c r="G9" s="17">
        <v>0.53783811408363902</v>
      </c>
      <c r="H9" s="17">
        <v>0.53548385727272296</v>
      </c>
      <c r="I9" s="17">
        <v>0.468772138493457</v>
      </c>
      <c r="J9" s="17">
        <v>0.35913681702410299</v>
      </c>
      <c r="K9" s="17">
        <v>0.35669373196963799</v>
      </c>
      <c r="L9" s="17">
        <v>0.39575863373981301</v>
      </c>
      <c r="M9" s="17"/>
      <c r="N9" s="17">
        <v>0.47674576522270901</v>
      </c>
      <c r="O9" s="17">
        <v>0.49771218985736898</v>
      </c>
      <c r="P9" s="17">
        <v>0.54131665504218895</v>
      </c>
      <c r="Q9" s="17">
        <v>0.202390217779787</v>
      </c>
      <c r="R9" s="17">
        <v>0.48284930637152801</v>
      </c>
      <c r="S9" s="17">
        <v>0.34338285949893099</v>
      </c>
      <c r="T9" s="17">
        <v>0.49753453486139398</v>
      </c>
      <c r="U9" s="17">
        <v>0.58679340412215197</v>
      </c>
      <c r="V9" s="17">
        <v>0.49109795904412901</v>
      </c>
      <c r="W9" s="17">
        <v>0.32807545107807401</v>
      </c>
      <c r="X9" s="17">
        <v>0.40738545889479399</v>
      </c>
      <c r="Y9" s="17">
        <v>0.83096167370196095</v>
      </c>
      <c r="Z9" s="17"/>
      <c r="AA9" s="17">
        <v>0.40375992498205099</v>
      </c>
      <c r="AB9" s="17">
        <v>0.48895496416221501</v>
      </c>
      <c r="AC9" s="17">
        <v>0.36587272140641203</v>
      </c>
      <c r="AD9" s="17">
        <v>0.53325392844134201</v>
      </c>
      <c r="AE9" s="17"/>
      <c r="AF9" s="17">
        <v>0.39469124607220402</v>
      </c>
    </row>
    <row r="10" spans="2:32" ht="27.75" x14ac:dyDescent="0.2">
      <c r="B10" s="18" t="s">
        <v>593</v>
      </c>
      <c r="C10" s="17">
        <v>0.42152832542075402</v>
      </c>
      <c r="D10" s="17">
        <v>0.458998561880056</v>
      </c>
      <c r="E10" s="17">
        <v>0.38014226585312899</v>
      </c>
      <c r="F10" s="17"/>
      <c r="G10" s="17">
        <v>0.43862023631469899</v>
      </c>
      <c r="H10" s="17">
        <v>0.40548730031409302</v>
      </c>
      <c r="I10" s="17">
        <v>0.40478899087515402</v>
      </c>
      <c r="J10" s="17">
        <v>0.48015450554364503</v>
      </c>
      <c r="K10" s="17">
        <v>0.44547197910305403</v>
      </c>
      <c r="L10" s="17">
        <v>0.37872588313706401</v>
      </c>
      <c r="M10" s="17"/>
      <c r="N10" s="17">
        <v>0.38538805009692501</v>
      </c>
      <c r="O10" s="17">
        <v>0.38854242035620101</v>
      </c>
      <c r="P10" s="17">
        <v>0.355056072733204</v>
      </c>
      <c r="Q10" s="17">
        <v>0.52216242207480401</v>
      </c>
      <c r="R10" s="17">
        <v>0.38032734233607501</v>
      </c>
      <c r="S10" s="17">
        <v>0.47782635635276999</v>
      </c>
      <c r="T10" s="17">
        <v>0.429489705677991</v>
      </c>
      <c r="U10" s="17">
        <v>0.41320659587784703</v>
      </c>
      <c r="V10" s="17">
        <v>0.43533889497237799</v>
      </c>
      <c r="W10" s="17">
        <v>0.50014401925137497</v>
      </c>
      <c r="X10" s="17">
        <v>0.45807152243225102</v>
      </c>
      <c r="Y10" s="17">
        <v>0</v>
      </c>
      <c r="Z10" s="17"/>
      <c r="AA10" s="17">
        <v>0.47427474134915498</v>
      </c>
      <c r="AB10" s="17">
        <v>0.417398052315955</v>
      </c>
      <c r="AC10" s="17">
        <v>0.44565596024304099</v>
      </c>
      <c r="AD10" s="17">
        <v>0.33464362893833699</v>
      </c>
      <c r="AE10" s="17"/>
      <c r="AF10" s="17">
        <v>0.47751686763979501</v>
      </c>
    </row>
    <row r="11" spans="2:32" x14ac:dyDescent="0.2">
      <c r="B11" s="18" t="s">
        <v>92</v>
      </c>
      <c r="C11" s="19">
        <v>0.134115686516037</v>
      </c>
      <c r="D11" s="19">
        <v>0.107990641954268</v>
      </c>
      <c r="E11" s="19">
        <v>0.16297092610371799</v>
      </c>
      <c r="F11" s="19"/>
      <c r="G11" s="19">
        <v>2.3541649601661701E-2</v>
      </c>
      <c r="H11" s="19">
        <v>5.9028842413183298E-2</v>
      </c>
      <c r="I11" s="19">
        <v>0.12643887063138901</v>
      </c>
      <c r="J11" s="19">
        <v>0.16070867743225201</v>
      </c>
      <c r="K11" s="19">
        <v>0.19783428892730801</v>
      </c>
      <c r="L11" s="19">
        <v>0.225515483123123</v>
      </c>
      <c r="M11" s="19"/>
      <c r="N11" s="19">
        <v>0.13786618468036599</v>
      </c>
      <c r="O11" s="19">
        <v>0.11374538978643001</v>
      </c>
      <c r="P11" s="19">
        <v>0.10362727222460701</v>
      </c>
      <c r="Q11" s="19">
        <v>0.27544736014540899</v>
      </c>
      <c r="R11" s="19">
        <v>0.13682335129239701</v>
      </c>
      <c r="S11" s="19">
        <v>0.17879078414829799</v>
      </c>
      <c r="T11" s="19">
        <v>7.29757594606147E-2</v>
      </c>
      <c r="U11" s="19">
        <v>0</v>
      </c>
      <c r="V11" s="19">
        <v>7.3563145983492895E-2</v>
      </c>
      <c r="W11" s="19">
        <v>0.17178052967055099</v>
      </c>
      <c r="X11" s="19">
        <v>0.13454301867295501</v>
      </c>
      <c r="Y11" s="19">
        <v>0.169038326298039</v>
      </c>
      <c r="Z11" s="19"/>
      <c r="AA11" s="19">
        <v>0.121965333668794</v>
      </c>
      <c r="AB11" s="19">
        <v>9.3646983521830401E-2</v>
      </c>
      <c r="AC11" s="19">
        <v>0.18847131835054701</v>
      </c>
      <c r="AD11" s="19">
        <v>0.132102442620321</v>
      </c>
      <c r="AE11" s="19"/>
      <c r="AF11" s="19">
        <v>0.12779188628800101</v>
      </c>
    </row>
    <row r="12" spans="2:32" x14ac:dyDescent="0.2">
      <c r="B12" s="16" t="s">
        <v>595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609</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428</v>
      </c>
      <c r="D7" s="10">
        <v>202</v>
      </c>
      <c r="E7" s="10">
        <v>225</v>
      </c>
      <c r="F7" s="10"/>
      <c r="G7" s="10">
        <v>46</v>
      </c>
      <c r="H7" s="10">
        <v>62</v>
      </c>
      <c r="I7" s="10">
        <v>75</v>
      </c>
      <c r="J7" s="10">
        <v>86</v>
      </c>
      <c r="K7" s="10">
        <v>62</v>
      </c>
      <c r="L7" s="10">
        <v>97</v>
      </c>
      <c r="M7" s="10"/>
      <c r="N7" s="10">
        <v>52</v>
      </c>
      <c r="O7" s="10">
        <v>58</v>
      </c>
      <c r="P7" s="10">
        <v>34</v>
      </c>
      <c r="Q7" s="10">
        <v>37</v>
      </c>
      <c r="R7" s="10">
        <v>23</v>
      </c>
      <c r="S7" s="10">
        <v>50</v>
      </c>
      <c r="T7" s="10">
        <v>44</v>
      </c>
      <c r="U7" s="10">
        <v>9</v>
      </c>
      <c r="V7" s="10">
        <v>52</v>
      </c>
      <c r="W7" s="10">
        <v>39</v>
      </c>
      <c r="X7" s="10">
        <v>21</v>
      </c>
      <c r="Y7" s="10">
        <v>9</v>
      </c>
      <c r="Z7" s="10"/>
      <c r="AA7" s="10">
        <v>123</v>
      </c>
      <c r="AB7" s="10">
        <v>128</v>
      </c>
      <c r="AC7" s="10">
        <v>61</v>
      </c>
      <c r="AD7" s="10">
        <v>116</v>
      </c>
      <c r="AE7" s="10"/>
      <c r="AF7" s="10">
        <v>74</v>
      </c>
    </row>
    <row r="8" spans="2:32" ht="30" customHeight="1" x14ac:dyDescent="0.2">
      <c r="B8" s="11" t="s">
        <v>20</v>
      </c>
      <c r="C8" s="11">
        <v>432</v>
      </c>
      <c r="D8" s="11">
        <v>215</v>
      </c>
      <c r="E8" s="11">
        <v>216</v>
      </c>
      <c r="F8" s="11"/>
      <c r="G8" s="11">
        <v>60</v>
      </c>
      <c r="H8" s="11">
        <v>78</v>
      </c>
      <c r="I8" s="11">
        <v>72</v>
      </c>
      <c r="J8" s="11">
        <v>81</v>
      </c>
      <c r="K8" s="11">
        <v>55</v>
      </c>
      <c r="L8" s="11">
        <v>85</v>
      </c>
      <c r="M8" s="11"/>
      <c r="N8" s="11">
        <v>58</v>
      </c>
      <c r="O8" s="11">
        <v>55</v>
      </c>
      <c r="P8" s="11">
        <v>31</v>
      </c>
      <c r="Q8" s="11">
        <v>34</v>
      </c>
      <c r="R8" s="11">
        <v>22</v>
      </c>
      <c r="S8" s="11">
        <v>47</v>
      </c>
      <c r="T8" s="11">
        <v>42</v>
      </c>
      <c r="U8" s="11">
        <v>8</v>
      </c>
      <c r="V8" s="11">
        <v>51</v>
      </c>
      <c r="W8" s="11">
        <v>47</v>
      </c>
      <c r="X8" s="11">
        <v>24</v>
      </c>
      <c r="Y8" s="11">
        <v>15</v>
      </c>
      <c r="Z8" s="11"/>
      <c r="AA8" s="11">
        <v>116</v>
      </c>
      <c r="AB8" s="11">
        <v>115</v>
      </c>
      <c r="AC8" s="11">
        <v>79</v>
      </c>
      <c r="AD8" s="11">
        <v>121</v>
      </c>
      <c r="AE8" s="11"/>
      <c r="AF8" s="11">
        <v>73</v>
      </c>
    </row>
    <row r="9" spans="2:32" ht="41.25" x14ac:dyDescent="0.2">
      <c r="B9" s="18" t="s">
        <v>608</v>
      </c>
      <c r="C9" s="17">
        <v>0.53380688935316101</v>
      </c>
      <c r="D9" s="17">
        <v>0.61375971544682295</v>
      </c>
      <c r="E9" s="17">
        <v>0.45183088458380899</v>
      </c>
      <c r="F9" s="17"/>
      <c r="G9" s="17">
        <v>0.54180560615329998</v>
      </c>
      <c r="H9" s="17">
        <v>0.60627105302446005</v>
      </c>
      <c r="I9" s="17">
        <v>0.63971116907511705</v>
      </c>
      <c r="J9" s="17">
        <v>0.52275082993760802</v>
      </c>
      <c r="K9" s="17">
        <v>0.47138446380239601</v>
      </c>
      <c r="L9" s="17">
        <v>0.42340716964288999</v>
      </c>
      <c r="M9" s="17"/>
      <c r="N9" s="17">
        <v>0.40047102420428099</v>
      </c>
      <c r="O9" s="17">
        <v>0.53075761399334098</v>
      </c>
      <c r="P9" s="17">
        <v>0.72622866030144595</v>
      </c>
      <c r="Q9" s="17">
        <v>0.52029455862222296</v>
      </c>
      <c r="R9" s="17">
        <v>0.48355629021525498</v>
      </c>
      <c r="S9" s="17">
        <v>0.47103803796892402</v>
      </c>
      <c r="T9" s="17">
        <v>0.52861513027579898</v>
      </c>
      <c r="U9" s="17">
        <v>0.45168924526451198</v>
      </c>
      <c r="V9" s="17">
        <v>0.57251914733431597</v>
      </c>
      <c r="W9" s="17">
        <v>0.652560374329896</v>
      </c>
      <c r="X9" s="17">
        <v>0.499139219262136</v>
      </c>
      <c r="Y9" s="17">
        <v>0.56659987446069704</v>
      </c>
      <c r="Z9" s="17"/>
      <c r="AA9" s="17">
        <v>0.48516314009991501</v>
      </c>
      <c r="AB9" s="17">
        <v>0.51935010682871097</v>
      </c>
      <c r="AC9" s="17">
        <v>0.52536192966986495</v>
      </c>
      <c r="AD9" s="17">
        <v>0.59967612929917802</v>
      </c>
      <c r="AE9" s="17"/>
      <c r="AF9" s="17">
        <v>0.57427873711014799</v>
      </c>
    </row>
    <row r="10" spans="2:32" ht="27.75" x14ac:dyDescent="0.2">
      <c r="B10" s="18" t="s">
        <v>593</v>
      </c>
      <c r="C10" s="17">
        <v>0.33690071594543902</v>
      </c>
      <c r="D10" s="17">
        <v>0.30229386115066298</v>
      </c>
      <c r="E10" s="17">
        <v>0.37310510810251601</v>
      </c>
      <c r="F10" s="17"/>
      <c r="G10" s="17">
        <v>0.402307501756627</v>
      </c>
      <c r="H10" s="17">
        <v>0.348294245139116</v>
      </c>
      <c r="I10" s="17">
        <v>0.244892083392801</v>
      </c>
      <c r="J10" s="17">
        <v>0.30440187473901897</v>
      </c>
      <c r="K10" s="17">
        <v>0.38957377982674701</v>
      </c>
      <c r="L10" s="17">
        <v>0.35515080728475301</v>
      </c>
      <c r="M10" s="17"/>
      <c r="N10" s="17">
        <v>0.49456088489292399</v>
      </c>
      <c r="O10" s="17">
        <v>0.271104123105669</v>
      </c>
      <c r="P10" s="17">
        <v>0.22329871486503</v>
      </c>
      <c r="Q10" s="17">
        <v>0.28070578796072798</v>
      </c>
      <c r="R10" s="17">
        <v>0.37689396594063002</v>
      </c>
      <c r="S10" s="17">
        <v>0.37829171753258001</v>
      </c>
      <c r="T10" s="17">
        <v>0.30102037529264802</v>
      </c>
      <c r="U10" s="17">
        <v>0.43145436608210702</v>
      </c>
      <c r="V10" s="17">
        <v>0.27987200598891998</v>
      </c>
      <c r="W10" s="17">
        <v>0.32691810950070399</v>
      </c>
      <c r="X10" s="17">
        <v>0.38759058468804097</v>
      </c>
      <c r="Y10" s="17">
        <v>0.34266381929926099</v>
      </c>
      <c r="Z10" s="17"/>
      <c r="AA10" s="17">
        <v>0.38963203481828201</v>
      </c>
      <c r="AB10" s="17">
        <v>0.35555940523931101</v>
      </c>
      <c r="AC10" s="17">
        <v>0.37170589401821302</v>
      </c>
      <c r="AD10" s="17">
        <v>0.24591015144296799</v>
      </c>
      <c r="AE10" s="17"/>
      <c r="AF10" s="17">
        <v>0.36730090321585201</v>
      </c>
    </row>
    <row r="11" spans="2:32" x14ac:dyDescent="0.2">
      <c r="B11" s="18" t="s">
        <v>92</v>
      </c>
      <c r="C11" s="19">
        <v>0.1292923947014</v>
      </c>
      <c r="D11" s="19">
        <v>8.3946423402513404E-2</v>
      </c>
      <c r="E11" s="19">
        <v>0.175064007313675</v>
      </c>
      <c r="F11" s="19"/>
      <c r="G11" s="19">
        <v>5.5886892090073401E-2</v>
      </c>
      <c r="H11" s="19">
        <v>4.5434701836424098E-2</v>
      </c>
      <c r="I11" s="19">
        <v>0.115396747532082</v>
      </c>
      <c r="J11" s="19">
        <v>0.17284729532337401</v>
      </c>
      <c r="K11" s="19">
        <v>0.139041756370857</v>
      </c>
      <c r="L11" s="19">
        <v>0.221442023072356</v>
      </c>
      <c r="M11" s="19"/>
      <c r="N11" s="19">
        <v>0.10496809090279501</v>
      </c>
      <c r="O11" s="19">
        <v>0.19813826290098999</v>
      </c>
      <c r="P11" s="19">
        <v>5.04726248335245E-2</v>
      </c>
      <c r="Q11" s="19">
        <v>0.19899965341704901</v>
      </c>
      <c r="R11" s="19">
        <v>0.139549743844114</v>
      </c>
      <c r="S11" s="19">
        <v>0.150670244498495</v>
      </c>
      <c r="T11" s="19">
        <v>0.17036449443155199</v>
      </c>
      <c r="U11" s="19">
        <v>0.11685638865338099</v>
      </c>
      <c r="V11" s="19">
        <v>0.14760884667676399</v>
      </c>
      <c r="W11" s="19">
        <v>2.0521516169400601E-2</v>
      </c>
      <c r="X11" s="19">
        <v>0.113270196049823</v>
      </c>
      <c r="Y11" s="19">
        <v>9.0736306240041906E-2</v>
      </c>
      <c r="Z11" s="19"/>
      <c r="AA11" s="19">
        <v>0.125204825081803</v>
      </c>
      <c r="AB11" s="19">
        <v>0.12509048793197899</v>
      </c>
      <c r="AC11" s="19">
        <v>0.102932176311922</v>
      </c>
      <c r="AD11" s="19">
        <v>0.15441371925785399</v>
      </c>
      <c r="AE11" s="19"/>
      <c r="AF11" s="19">
        <v>5.8420359674E-2</v>
      </c>
    </row>
    <row r="12" spans="2:32" x14ac:dyDescent="0.2">
      <c r="B12" s="16" t="s">
        <v>595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611</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432</v>
      </c>
      <c r="D7" s="10">
        <v>206</v>
      </c>
      <c r="E7" s="10">
        <v>222</v>
      </c>
      <c r="F7" s="10"/>
      <c r="G7" s="10">
        <v>48</v>
      </c>
      <c r="H7" s="10">
        <v>65</v>
      </c>
      <c r="I7" s="10">
        <v>59</v>
      </c>
      <c r="J7" s="10">
        <v>79</v>
      </c>
      <c r="K7" s="10">
        <v>65</v>
      </c>
      <c r="L7" s="10">
        <v>116</v>
      </c>
      <c r="M7" s="10"/>
      <c r="N7" s="10">
        <v>42</v>
      </c>
      <c r="O7" s="10">
        <v>56</v>
      </c>
      <c r="P7" s="10">
        <v>30</v>
      </c>
      <c r="Q7" s="10">
        <v>52</v>
      </c>
      <c r="R7" s="10">
        <v>35</v>
      </c>
      <c r="S7" s="10">
        <v>40</v>
      </c>
      <c r="T7" s="10">
        <v>31</v>
      </c>
      <c r="U7" s="10">
        <v>25</v>
      </c>
      <c r="V7" s="10">
        <v>58</v>
      </c>
      <c r="W7" s="10">
        <v>41</v>
      </c>
      <c r="X7" s="10">
        <v>13</v>
      </c>
      <c r="Y7" s="10">
        <v>9</v>
      </c>
      <c r="Z7" s="10"/>
      <c r="AA7" s="10">
        <v>127</v>
      </c>
      <c r="AB7" s="10">
        <v>135</v>
      </c>
      <c r="AC7" s="10">
        <v>77</v>
      </c>
      <c r="AD7" s="10">
        <v>93</v>
      </c>
      <c r="AE7" s="10"/>
      <c r="AF7" s="10">
        <v>70</v>
      </c>
    </row>
    <row r="8" spans="2:32" ht="30" customHeight="1" x14ac:dyDescent="0.2">
      <c r="B8" s="11" t="s">
        <v>20</v>
      </c>
      <c r="C8" s="11">
        <v>431</v>
      </c>
      <c r="D8" s="11">
        <v>214</v>
      </c>
      <c r="E8" s="11">
        <v>213</v>
      </c>
      <c r="F8" s="11"/>
      <c r="G8" s="11">
        <v>62</v>
      </c>
      <c r="H8" s="11">
        <v>78</v>
      </c>
      <c r="I8" s="11">
        <v>55</v>
      </c>
      <c r="J8" s="11">
        <v>76</v>
      </c>
      <c r="K8" s="11">
        <v>60</v>
      </c>
      <c r="L8" s="11">
        <v>101</v>
      </c>
      <c r="M8" s="11"/>
      <c r="N8" s="11">
        <v>48</v>
      </c>
      <c r="O8" s="11">
        <v>54</v>
      </c>
      <c r="P8" s="11">
        <v>27</v>
      </c>
      <c r="Q8" s="11">
        <v>49</v>
      </c>
      <c r="R8" s="11">
        <v>33</v>
      </c>
      <c r="S8" s="11">
        <v>37</v>
      </c>
      <c r="T8" s="11">
        <v>30</v>
      </c>
      <c r="U8" s="11">
        <v>24</v>
      </c>
      <c r="V8" s="11">
        <v>54</v>
      </c>
      <c r="W8" s="11">
        <v>47</v>
      </c>
      <c r="X8" s="11">
        <v>14</v>
      </c>
      <c r="Y8" s="11">
        <v>14</v>
      </c>
      <c r="Z8" s="11"/>
      <c r="AA8" s="11">
        <v>114</v>
      </c>
      <c r="AB8" s="11">
        <v>124</v>
      </c>
      <c r="AC8" s="11">
        <v>98</v>
      </c>
      <c r="AD8" s="11">
        <v>94</v>
      </c>
      <c r="AE8" s="11"/>
      <c r="AF8" s="11">
        <v>67</v>
      </c>
    </row>
    <row r="9" spans="2:32" ht="41.25" x14ac:dyDescent="0.2">
      <c r="B9" s="18" t="s">
        <v>610</v>
      </c>
      <c r="C9" s="17">
        <v>0.59009701315851804</v>
      </c>
      <c r="D9" s="17">
        <v>0.60974899576358399</v>
      </c>
      <c r="E9" s="17">
        <v>0.56827366061836404</v>
      </c>
      <c r="F9" s="17"/>
      <c r="G9" s="17">
        <v>0.57429136160229899</v>
      </c>
      <c r="H9" s="17">
        <v>0.57167670899599798</v>
      </c>
      <c r="I9" s="17">
        <v>0.70242658302565897</v>
      </c>
      <c r="J9" s="17">
        <v>0.43174748518129802</v>
      </c>
      <c r="K9" s="17">
        <v>0.69977466888933804</v>
      </c>
      <c r="L9" s="17">
        <v>0.60723132961153603</v>
      </c>
      <c r="M9" s="17"/>
      <c r="N9" s="17">
        <v>0.38565355331981399</v>
      </c>
      <c r="O9" s="17">
        <v>0.54407754767990202</v>
      </c>
      <c r="P9" s="17">
        <v>0.62799357999650396</v>
      </c>
      <c r="Q9" s="17">
        <v>0.61500702155083298</v>
      </c>
      <c r="R9" s="17">
        <v>0.67987409465181403</v>
      </c>
      <c r="S9" s="17">
        <v>0.56617922435601697</v>
      </c>
      <c r="T9" s="17">
        <v>0.65188565733210302</v>
      </c>
      <c r="U9" s="17">
        <v>0.64421439206395004</v>
      </c>
      <c r="V9" s="17">
        <v>0.56332508268593995</v>
      </c>
      <c r="W9" s="17">
        <v>0.72020817188293096</v>
      </c>
      <c r="X9" s="17">
        <v>0.37270549039409101</v>
      </c>
      <c r="Y9" s="17">
        <v>0.82130557178957198</v>
      </c>
      <c r="Z9" s="17"/>
      <c r="AA9" s="17">
        <v>0.541805156746341</v>
      </c>
      <c r="AB9" s="17">
        <v>0.57358739339659504</v>
      </c>
      <c r="AC9" s="17">
        <v>0.60377519667562196</v>
      </c>
      <c r="AD9" s="17">
        <v>0.65623351250741901</v>
      </c>
      <c r="AE9" s="17"/>
      <c r="AF9" s="17">
        <v>0.61877083993000004</v>
      </c>
    </row>
    <row r="10" spans="2:32" ht="27.75" x14ac:dyDescent="0.2">
      <c r="B10" s="18" t="s">
        <v>593</v>
      </c>
      <c r="C10" s="17">
        <v>0.285468780410011</v>
      </c>
      <c r="D10" s="17">
        <v>0.27231480222659998</v>
      </c>
      <c r="E10" s="17">
        <v>0.30379229234562</v>
      </c>
      <c r="F10" s="17"/>
      <c r="G10" s="17">
        <v>0.30343793413983899</v>
      </c>
      <c r="H10" s="17">
        <v>0.29281784028153302</v>
      </c>
      <c r="I10" s="17">
        <v>0.21481134384109599</v>
      </c>
      <c r="J10" s="17">
        <v>0.44256139695347602</v>
      </c>
      <c r="K10" s="17">
        <v>0.17405245037825001</v>
      </c>
      <c r="L10" s="17">
        <v>0.25494025228325201</v>
      </c>
      <c r="M10" s="17"/>
      <c r="N10" s="17">
        <v>0.33266434854455001</v>
      </c>
      <c r="O10" s="17">
        <v>0.408880286859093</v>
      </c>
      <c r="P10" s="17">
        <v>0.20349819735967201</v>
      </c>
      <c r="Q10" s="17">
        <v>0.29786405386005499</v>
      </c>
      <c r="R10" s="17">
        <v>0.23627661297348099</v>
      </c>
      <c r="S10" s="17">
        <v>0.30282369247167101</v>
      </c>
      <c r="T10" s="17">
        <v>0.23316065925382601</v>
      </c>
      <c r="U10" s="17">
        <v>0.19080191818647799</v>
      </c>
      <c r="V10" s="17">
        <v>0.325673790048364</v>
      </c>
      <c r="W10" s="17">
        <v>0.21238206870333601</v>
      </c>
      <c r="X10" s="17">
        <v>0.30660930799679198</v>
      </c>
      <c r="Y10" s="17">
        <v>0.178694428210428</v>
      </c>
      <c r="Z10" s="17"/>
      <c r="AA10" s="17">
        <v>0.37392307113606099</v>
      </c>
      <c r="AB10" s="17">
        <v>0.254906730593009</v>
      </c>
      <c r="AC10" s="17">
        <v>0.2766463438349</v>
      </c>
      <c r="AD10" s="17">
        <v>0.227787435712862</v>
      </c>
      <c r="AE10" s="17"/>
      <c r="AF10" s="17">
        <v>0.23334110440347</v>
      </c>
    </row>
    <row r="11" spans="2:32" x14ac:dyDescent="0.2">
      <c r="B11" s="18" t="s">
        <v>92</v>
      </c>
      <c r="C11" s="19">
        <v>0.124434206431471</v>
      </c>
      <c r="D11" s="19">
        <v>0.117936202009816</v>
      </c>
      <c r="E11" s="19">
        <v>0.12793404703601699</v>
      </c>
      <c r="F11" s="19"/>
      <c r="G11" s="19">
        <v>0.122270704257863</v>
      </c>
      <c r="H11" s="19">
        <v>0.135505450722469</v>
      </c>
      <c r="I11" s="19">
        <v>8.2762073133244393E-2</v>
      </c>
      <c r="J11" s="19">
        <v>0.12569111786522599</v>
      </c>
      <c r="K11" s="19">
        <v>0.12617288073241301</v>
      </c>
      <c r="L11" s="19">
        <v>0.13782841810521201</v>
      </c>
      <c r="M11" s="19"/>
      <c r="N11" s="19">
        <v>0.28168209813563599</v>
      </c>
      <c r="O11" s="19">
        <v>4.7042165461005099E-2</v>
      </c>
      <c r="P11" s="19">
        <v>0.16850822264382401</v>
      </c>
      <c r="Q11" s="19">
        <v>8.7128924589111895E-2</v>
      </c>
      <c r="R11" s="19">
        <v>8.3849292374704995E-2</v>
      </c>
      <c r="S11" s="19">
        <v>0.13099708317231301</v>
      </c>
      <c r="T11" s="19">
        <v>0.11495368341407</v>
      </c>
      <c r="U11" s="19">
        <v>0.164983689749573</v>
      </c>
      <c r="V11" s="19">
        <v>0.111001127265697</v>
      </c>
      <c r="W11" s="19">
        <v>6.74097594137332E-2</v>
      </c>
      <c r="X11" s="19">
        <v>0.32068520160911701</v>
      </c>
      <c r="Y11" s="19">
        <v>0</v>
      </c>
      <c r="Z11" s="19"/>
      <c r="AA11" s="19">
        <v>8.4271772117598495E-2</v>
      </c>
      <c r="AB11" s="19">
        <v>0.17150587601039599</v>
      </c>
      <c r="AC11" s="19">
        <v>0.119578459489478</v>
      </c>
      <c r="AD11" s="19">
        <v>0.115979051779719</v>
      </c>
      <c r="AE11" s="19"/>
      <c r="AF11" s="19">
        <v>0.14788805566652999</v>
      </c>
    </row>
    <row r="12" spans="2:32" x14ac:dyDescent="0.2">
      <c r="B12" s="16" t="s">
        <v>595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613</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391</v>
      </c>
      <c r="D7" s="10">
        <v>178</v>
      </c>
      <c r="E7" s="10">
        <v>213</v>
      </c>
      <c r="F7" s="10"/>
      <c r="G7" s="10">
        <v>44</v>
      </c>
      <c r="H7" s="10">
        <v>60</v>
      </c>
      <c r="I7" s="10">
        <v>57</v>
      </c>
      <c r="J7" s="10">
        <v>73</v>
      </c>
      <c r="K7" s="10">
        <v>65</v>
      </c>
      <c r="L7" s="10">
        <v>92</v>
      </c>
      <c r="M7" s="10"/>
      <c r="N7" s="10">
        <v>48</v>
      </c>
      <c r="O7" s="10">
        <v>54</v>
      </c>
      <c r="P7" s="10">
        <v>41</v>
      </c>
      <c r="Q7" s="10">
        <v>36</v>
      </c>
      <c r="R7" s="10">
        <v>28</v>
      </c>
      <c r="S7" s="10">
        <v>35</v>
      </c>
      <c r="T7" s="10">
        <v>34</v>
      </c>
      <c r="U7" s="10">
        <v>12</v>
      </c>
      <c r="V7" s="10">
        <v>47</v>
      </c>
      <c r="W7" s="10">
        <v>25</v>
      </c>
      <c r="X7" s="10">
        <v>23</v>
      </c>
      <c r="Y7" s="10">
        <v>8</v>
      </c>
      <c r="Z7" s="10"/>
      <c r="AA7" s="10">
        <v>120</v>
      </c>
      <c r="AB7" s="10">
        <v>94</v>
      </c>
      <c r="AC7" s="10">
        <v>75</v>
      </c>
      <c r="AD7" s="10">
        <v>99</v>
      </c>
      <c r="AE7" s="10"/>
      <c r="AF7" s="10">
        <v>63</v>
      </c>
    </row>
    <row r="8" spans="2:32" ht="30" customHeight="1" x14ac:dyDescent="0.2">
      <c r="B8" s="11" t="s">
        <v>20</v>
      </c>
      <c r="C8" s="11">
        <v>394</v>
      </c>
      <c r="D8" s="11">
        <v>186</v>
      </c>
      <c r="E8" s="11">
        <v>208</v>
      </c>
      <c r="F8" s="11"/>
      <c r="G8" s="11">
        <v>58</v>
      </c>
      <c r="H8" s="11">
        <v>70</v>
      </c>
      <c r="I8" s="11">
        <v>56</v>
      </c>
      <c r="J8" s="11">
        <v>72</v>
      </c>
      <c r="K8" s="11">
        <v>58</v>
      </c>
      <c r="L8" s="11">
        <v>81</v>
      </c>
      <c r="M8" s="11"/>
      <c r="N8" s="11">
        <v>54</v>
      </c>
      <c r="O8" s="11">
        <v>51</v>
      </c>
      <c r="P8" s="11">
        <v>41</v>
      </c>
      <c r="Q8" s="11">
        <v>38</v>
      </c>
      <c r="R8" s="11">
        <v>25</v>
      </c>
      <c r="S8" s="11">
        <v>33</v>
      </c>
      <c r="T8" s="11">
        <v>30</v>
      </c>
      <c r="U8" s="11">
        <v>13</v>
      </c>
      <c r="V8" s="11">
        <v>46</v>
      </c>
      <c r="W8" s="11">
        <v>27</v>
      </c>
      <c r="X8" s="11">
        <v>23</v>
      </c>
      <c r="Y8" s="11">
        <v>12</v>
      </c>
      <c r="Z8" s="11"/>
      <c r="AA8" s="11">
        <v>107</v>
      </c>
      <c r="AB8" s="11">
        <v>84</v>
      </c>
      <c r="AC8" s="11">
        <v>97</v>
      </c>
      <c r="AD8" s="11">
        <v>101</v>
      </c>
      <c r="AE8" s="11"/>
      <c r="AF8" s="11">
        <v>62</v>
      </c>
    </row>
    <row r="9" spans="2:32" ht="41.25" x14ac:dyDescent="0.2">
      <c r="B9" s="18" t="s">
        <v>612</v>
      </c>
      <c r="C9" s="17">
        <v>0.63452266008995495</v>
      </c>
      <c r="D9" s="17">
        <v>0.67308150143967505</v>
      </c>
      <c r="E9" s="17">
        <v>0.60000287191117196</v>
      </c>
      <c r="F9" s="17"/>
      <c r="G9" s="17">
        <v>0.53919588320019596</v>
      </c>
      <c r="H9" s="17">
        <v>0.66549828933992505</v>
      </c>
      <c r="I9" s="17">
        <v>0.66234843792499698</v>
      </c>
      <c r="J9" s="17">
        <v>0.59961533600425698</v>
      </c>
      <c r="K9" s="17">
        <v>0.61844956738566803</v>
      </c>
      <c r="L9" s="17">
        <v>0.69941056885697495</v>
      </c>
      <c r="M9" s="17"/>
      <c r="N9" s="17">
        <v>0.60407746558628395</v>
      </c>
      <c r="O9" s="17">
        <v>0.61795329019434297</v>
      </c>
      <c r="P9" s="17">
        <v>0.70897050161311104</v>
      </c>
      <c r="Q9" s="17">
        <v>0.71005096618192698</v>
      </c>
      <c r="R9" s="17">
        <v>0.71180101489085101</v>
      </c>
      <c r="S9" s="17">
        <v>0.584491929981238</v>
      </c>
      <c r="T9" s="17">
        <v>0.55842638957560498</v>
      </c>
      <c r="U9" s="17">
        <v>0.52576788346066805</v>
      </c>
      <c r="V9" s="17">
        <v>0.61965485152060495</v>
      </c>
      <c r="W9" s="17">
        <v>0.56497889670294099</v>
      </c>
      <c r="X9" s="17">
        <v>0.56220026530710299</v>
      </c>
      <c r="Y9" s="17">
        <v>1</v>
      </c>
      <c r="Z9" s="17"/>
      <c r="AA9" s="17">
        <v>0.693139980701037</v>
      </c>
      <c r="AB9" s="17">
        <v>0.58520834245541897</v>
      </c>
      <c r="AC9" s="17">
        <v>0.61736579522291801</v>
      </c>
      <c r="AD9" s="17">
        <v>0.62220719518695899</v>
      </c>
      <c r="AE9" s="17"/>
      <c r="AF9" s="17">
        <v>0.61213669401342297</v>
      </c>
    </row>
    <row r="10" spans="2:32" ht="27.75" x14ac:dyDescent="0.2">
      <c r="B10" s="18" t="s">
        <v>593</v>
      </c>
      <c r="C10" s="17">
        <v>0.229087115888018</v>
      </c>
      <c r="D10" s="17">
        <v>0.22445030266423599</v>
      </c>
      <c r="E10" s="17">
        <v>0.23323822117818499</v>
      </c>
      <c r="F10" s="17"/>
      <c r="G10" s="17">
        <v>0.30408824109808902</v>
      </c>
      <c r="H10" s="17">
        <v>0.27199628191978298</v>
      </c>
      <c r="I10" s="17">
        <v>0.180029933698754</v>
      </c>
      <c r="J10" s="17">
        <v>0.23516003342484801</v>
      </c>
      <c r="K10" s="17">
        <v>0.25960484600863298</v>
      </c>
      <c r="L10" s="17">
        <v>0.14508612236577501</v>
      </c>
      <c r="M10" s="17"/>
      <c r="N10" s="17">
        <v>0.278774515535331</v>
      </c>
      <c r="O10" s="17">
        <v>0.26336092828515301</v>
      </c>
      <c r="P10" s="17">
        <v>0.14220721840714301</v>
      </c>
      <c r="Q10" s="17">
        <v>0.25565318160033501</v>
      </c>
      <c r="R10" s="17">
        <v>3.1604429156006503E-2</v>
      </c>
      <c r="S10" s="17">
        <v>0.20990788819214801</v>
      </c>
      <c r="T10" s="17">
        <v>0.33328074844695799</v>
      </c>
      <c r="U10" s="17">
        <v>0.474232116539332</v>
      </c>
      <c r="V10" s="17">
        <v>0.23887738855707</v>
      </c>
      <c r="W10" s="17">
        <v>0.20162341288682301</v>
      </c>
      <c r="X10" s="17">
        <v>0.24519472564747699</v>
      </c>
      <c r="Y10" s="17">
        <v>0</v>
      </c>
      <c r="Z10" s="17"/>
      <c r="AA10" s="17">
        <v>0.22979596832066601</v>
      </c>
      <c r="AB10" s="17">
        <v>0.26933488150467599</v>
      </c>
      <c r="AC10" s="17">
        <v>0.21966327831334301</v>
      </c>
      <c r="AD10" s="17">
        <v>0.20563812841485901</v>
      </c>
      <c r="AE10" s="17"/>
      <c r="AF10" s="17">
        <v>0.232152939910137</v>
      </c>
    </row>
    <row r="11" spans="2:32" x14ac:dyDescent="0.2">
      <c r="B11" s="18" t="s">
        <v>92</v>
      </c>
      <c r="C11" s="19">
        <v>0.136390224022027</v>
      </c>
      <c r="D11" s="19">
        <v>0.10246819589608901</v>
      </c>
      <c r="E11" s="19">
        <v>0.16675890691064299</v>
      </c>
      <c r="F11" s="19"/>
      <c r="G11" s="19">
        <v>0.156715875701715</v>
      </c>
      <c r="H11" s="19">
        <v>6.2505428740291594E-2</v>
      </c>
      <c r="I11" s="19">
        <v>0.15762162837624999</v>
      </c>
      <c r="J11" s="19">
        <v>0.16522463057089501</v>
      </c>
      <c r="K11" s="19">
        <v>0.121945586605699</v>
      </c>
      <c r="L11" s="19">
        <v>0.15550330877725099</v>
      </c>
      <c r="M11" s="19"/>
      <c r="N11" s="19">
        <v>0.117148018878385</v>
      </c>
      <c r="O11" s="19">
        <v>0.11868578152050401</v>
      </c>
      <c r="P11" s="19">
        <v>0.14882227997974501</v>
      </c>
      <c r="Q11" s="19">
        <v>3.4295852217738003E-2</v>
      </c>
      <c r="R11" s="19">
        <v>0.25659455595314301</v>
      </c>
      <c r="S11" s="19">
        <v>0.20560018182661399</v>
      </c>
      <c r="T11" s="19">
        <v>0.108292861977437</v>
      </c>
      <c r="U11" s="19">
        <v>0</v>
      </c>
      <c r="V11" s="19">
        <v>0.14146775992232499</v>
      </c>
      <c r="W11" s="19">
        <v>0.233397690410235</v>
      </c>
      <c r="X11" s="19">
        <v>0.19260500904541999</v>
      </c>
      <c r="Y11" s="19">
        <v>0</v>
      </c>
      <c r="Z11" s="19"/>
      <c r="AA11" s="19">
        <v>7.7064050978296605E-2</v>
      </c>
      <c r="AB11" s="19">
        <v>0.14545677603990501</v>
      </c>
      <c r="AC11" s="19">
        <v>0.16297092646373901</v>
      </c>
      <c r="AD11" s="19">
        <v>0.17215467639818199</v>
      </c>
      <c r="AE11" s="19"/>
      <c r="AF11" s="19">
        <v>0.15571036607644001</v>
      </c>
    </row>
    <row r="12" spans="2:32" x14ac:dyDescent="0.2">
      <c r="B12" s="16" t="s">
        <v>595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616</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419</v>
      </c>
      <c r="D7" s="10">
        <v>213</v>
      </c>
      <c r="E7" s="10">
        <v>205</v>
      </c>
      <c r="F7" s="10"/>
      <c r="G7" s="10">
        <v>45</v>
      </c>
      <c r="H7" s="10">
        <v>51</v>
      </c>
      <c r="I7" s="10">
        <v>74</v>
      </c>
      <c r="J7" s="10">
        <v>76</v>
      </c>
      <c r="K7" s="10">
        <v>67</v>
      </c>
      <c r="L7" s="10">
        <v>106</v>
      </c>
      <c r="M7" s="10"/>
      <c r="N7" s="10">
        <v>54</v>
      </c>
      <c r="O7" s="10">
        <v>61</v>
      </c>
      <c r="P7" s="10">
        <v>28</v>
      </c>
      <c r="Q7" s="10">
        <v>49</v>
      </c>
      <c r="R7" s="10">
        <v>35</v>
      </c>
      <c r="S7" s="10">
        <v>42</v>
      </c>
      <c r="T7" s="10">
        <v>38</v>
      </c>
      <c r="U7" s="10">
        <v>12</v>
      </c>
      <c r="V7" s="10">
        <v>47</v>
      </c>
      <c r="W7" s="10">
        <v>30</v>
      </c>
      <c r="X7" s="10">
        <v>18</v>
      </c>
      <c r="Y7" s="10">
        <v>5</v>
      </c>
      <c r="Z7" s="10"/>
      <c r="AA7" s="10">
        <v>137</v>
      </c>
      <c r="AB7" s="10">
        <v>123</v>
      </c>
      <c r="AC7" s="10">
        <v>61</v>
      </c>
      <c r="AD7" s="10">
        <v>95</v>
      </c>
      <c r="AE7" s="10"/>
      <c r="AF7" s="10">
        <v>68</v>
      </c>
    </row>
    <row r="8" spans="2:32" ht="30" customHeight="1" x14ac:dyDescent="0.2">
      <c r="B8" s="11" t="s">
        <v>20</v>
      </c>
      <c r="C8" s="11">
        <v>406</v>
      </c>
      <c r="D8" s="11">
        <v>213</v>
      </c>
      <c r="E8" s="11">
        <v>192</v>
      </c>
      <c r="F8" s="11"/>
      <c r="G8" s="11">
        <v>55</v>
      </c>
      <c r="H8" s="11">
        <v>59</v>
      </c>
      <c r="I8" s="11">
        <v>70</v>
      </c>
      <c r="J8" s="11">
        <v>72</v>
      </c>
      <c r="K8" s="11">
        <v>60</v>
      </c>
      <c r="L8" s="11">
        <v>90</v>
      </c>
      <c r="M8" s="11"/>
      <c r="N8" s="11">
        <v>60</v>
      </c>
      <c r="O8" s="11">
        <v>57</v>
      </c>
      <c r="P8" s="11">
        <v>25</v>
      </c>
      <c r="Q8" s="11">
        <v>45</v>
      </c>
      <c r="R8" s="11">
        <v>33</v>
      </c>
      <c r="S8" s="11">
        <v>37</v>
      </c>
      <c r="T8" s="11">
        <v>34</v>
      </c>
      <c r="U8" s="11">
        <v>12</v>
      </c>
      <c r="V8" s="11">
        <v>43</v>
      </c>
      <c r="W8" s="11">
        <v>34</v>
      </c>
      <c r="X8" s="11">
        <v>20</v>
      </c>
      <c r="Y8" s="11">
        <v>7</v>
      </c>
      <c r="Z8" s="11"/>
      <c r="AA8" s="11">
        <v>124</v>
      </c>
      <c r="AB8" s="11">
        <v>109</v>
      </c>
      <c r="AC8" s="11">
        <v>76</v>
      </c>
      <c r="AD8" s="11">
        <v>93</v>
      </c>
      <c r="AE8" s="11"/>
      <c r="AF8" s="11">
        <v>65</v>
      </c>
    </row>
    <row r="9" spans="2:32" ht="41.25" x14ac:dyDescent="0.2">
      <c r="B9" s="18" t="s">
        <v>614</v>
      </c>
      <c r="C9" s="17">
        <v>8.6178597055610706E-2</v>
      </c>
      <c r="D9" s="17">
        <v>0.100461040666058</v>
      </c>
      <c r="E9" s="17">
        <v>7.0783848178025105E-2</v>
      </c>
      <c r="F9" s="17"/>
      <c r="G9" s="17">
        <v>7.2513044304487503E-2</v>
      </c>
      <c r="H9" s="17">
        <v>0.16240583924884999</v>
      </c>
      <c r="I9" s="17">
        <v>0.119352316996636</v>
      </c>
      <c r="J9" s="17">
        <v>5.9145128405549703E-2</v>
      </c>
      <c r="K9" s="17">
        <v>7.66939705528175E-2</v>
      </c>
      <c r="L9" s="17">
        <v>4.7411658554476502E-2</v>
      </c>
      <c r="M9" s="17"/>
      <c r="N9" s="17">
        <v>0.11019617490691599</v>
      </c>
      <c r="O9" s="17">
        <v>0.107399368629572</v>
      </c>
      <c r="P9" s="17">
        <v>4.7197886832484597E-2</v>
      </c>
      <c r="Q9" s="17">
        <v>4.0937900045215199E-2</v>
      </c>
      <c r="R9" s="17">
        <v>2.6054236305373301E-2</v>
      </c>
      <c r="S9" s="17">
        <v>1.6949238402896999E-2</v>
      </c>
      <c r="T9" s="17">
        <v>0.10309111504014901</v>
      </c>
      <c r="U9" s="17">
        <v>9.8633475385636604E-2</v>
      </c>
      <c r="V9" s="17">
        <v>0.110420162394206</v>
      </c>
      <c r="W9" s="17">
        <v>0.18486461857414699</v>
      </c>
      <c r="X9" s="17">
        <v>0.10391787796070701</v>
      </c>
      <c r="Y9" s="17">
        <v>0</v>
      </c>
      <c r="Z9" s="17"/>
      <c r="AA9" s="17">
        <v>0.108016762507436</v>
      </c>
      <c r="AB9" s="17">
        <v>8.0308977417478403E-2</v>
      </c>
      <c r="AC9" s="17">
        <v>0.10515066558805</v>
      </c>
      <c r="AD9" s="17">
        <v>5.1865055984533302E-2</v>
      </c>
      <c r="AE9" s="17"/>
      <c r="AF9" s="17">
        <v>8.2585309326493203E-2</v>
      </c>
    </row>
    <row r="10" spans="2:32" ht="27.75" x14ac:dyDescent="0.2">
      <c r="B10" s="18" t="s">
        <v>615</v>
      </c>
      <c r="C10" s="17">
        <v>0.813721899209083</v>
      </c>
      <c r="D10" s="17">
        <v>0.78990247021665405</v>
      </c>
      <c r="E10" s="17">
        <v>0.83918741476352798</v>
      </c>
      <c r="F10" s="17"/>
      <c r="G10" s="17">
        <v>0.82320286502509898</v>
      </c>
      <c r="H10" s="17">
        <v>0.74521058504488802</v>
      </c>
      <c r="I10" s="17">
        <v>0.82674437846047499</v>
      </c>
      <c r="J10" s="17">
        <v>0.76358905225903395</v>
      </c>
      <c r="K10" s="17">
        <v>0.80545501682582299</v>
      </c>
      <c r="L10" s="17">
        <v>0.88781094585801801</v>
      </c>
      <c r="M10" s="17"/>
      <c r="N10" s="17">
        <v>0.81555010828238295</v>
      </c>
      <c r="O10" s="17">
        <v>0.83351090767078295</v>
      </c>
      <c r="P10" s="17">
        <v>0.87923012817616297</v>
      </c>
      <c r="Q10" s="17">
        <v>0.82122556828890303</v>
      </c>
      <c r="R10" s="17">
        <v>0.79334854970737601</v>
      </c>
      <c r="S10" s="17">
        <v>0.89715163459135605</v>
      </c>
      <c r="T10" s="17">
        <v>0.72552260850683603</v>
      </c>
      <c r="U10" s="17">
        <v>0.82760961300748304</v>
      </c>
      <c r="V10" s="17">
        <v>0.80285458312997005</v>
      </c>
      <c r="W10" s="17">
        <v>0.69770114673092998</v>
      </c>
      <c r="X10" s="17">
        <v>0.89608212203929305</v>
      </c>
      <c r="Y10" s="17">
        <v>0.82379447337154699</v>
      </c>
      <c r="Z10" s="17"/>
      <c r="AA10" s="17">
        <v>0.81354843667549703</v>
      </c>
      <c r="AB10" s="17">
        <v>0.83015420406548301</v>
      </c>
      <c r="AC10" s="17">
        <v>0.773661218175281</v>
      </c>
      <c r="AD10" s="17">
        <v>0.81970919543611098</v>
      </c>
      <c r="AE10" s="17"/>
      <c r="AF10" s="17">
        <v>0.79914753092706103</v>
      </c>
    </row>
    <row r="11" spans="2:32" x14ac:dyDescent="0.2">
      <c r="B11" s="18" t="s">
        <v>92</v>
      </c>
      <c r="C11" s="19">
        <v>0.100099503735306</v>
      </c>
      <c r="D11" s="19">
        <v>0.109636489117288</v>
      </c>
      <c r="E11" s="19">
        <v>9.0028737058446495E-2</v>
      </c>
      <c r="F11" s="19"/>
      <c r="G11" s="19">
        <v>0.104284090670414</v>
      </c>
      <c r="H11" s="19">
        <v>9.23835757062616E-2</v>
      </c>
      <c r="I11" s="19">
        <v>5.3903304542889101E-2</v>
      </c>
      <c r="J11" s="19">
        <v>0.17726581933541599</v>
      </c>
      <c r="K11" s="19">
        <v>0.117851012621359</v>
      </c>
      <c r="L11" s="19">
        <v>6.4777395587505601E-2</v>
      </c>
      <c r="M11" s="19"/>
      <c r="N11" s="19">
        <v>7.4253716810701503E-2</v>
      </c>
      <c r="O11" s="19">
        <v>5.9089723699645103E-2</v>
      </c>
      <c r="P11" s="19">
        <v>7.3571984991352493E-2</v>
      </c>
      <c r="Q11" s="19">
        <v>0.137836531665882</v>
      </c>
      <c r="R11" s="19">
        <v>0.18059721398725001</v>
      </c>
      <c r="S11" s="19">
        <v>8.5899127005747103E-2</v>
      </c>
      <c r="T11" s="19">
        <v>0.17138627645301499</v>
      </c>
      <c r="U11" s="19">
        <v>7.3756911606880096E-2</v>
      </c>
      <c r="V11" s="19">
        <v>8.6725254475823202E-2</v>
      </c>
      <c r="W11" s="19">
        <v>0.11743423469492301</v>
      </c>
      <c r="X11" s="19">
        <v>0</v>
      </c>
      <c r="Y11" s="19">
        <v>0.17620552662845301</v>
      </c>
      <c r="Z11" s="19"/>
      <c r="AA11" s="19">
        <v>7.8434800817066705E-2</v>
      </c>
      <c r="AB11" s="19">
        <v>8.9536818517038402E-2</v>
      </c>
      <c r="AC11" s="19">
        <v>0.12118811623667</v>
      </c>
      <c r="AD11" s="19">
        <v>0.12842574857935499</v>
      </c>
      <c r="AE11" s="19"/>
      <c r="AF11" s="19">
        <v>0.118267159746446</v>
      </c>
    </row>
    <row r="12" spans="2:32" x14ac:dyDescent="0.2">
      <c r="B12" s="16" t="s">
        <v>595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618</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427</v>
      </c>
      <c r="D7" s="10">
        <v>207</v>
      </c>
      <c r="E7" s="10">
        <v>218</v>
      </c>
      <c r="F7" s="10"/>
      <c r="G7" s="10">
        <v>50</v>
      </c>
      <c r="H7" s="10">
        <v>65</v>
      </c>
      <c r="I7" s="10">
        <v>64</v>
      </c>
      <c r="J7" s="10">
        <v>74</v>
      </c>
      <c r="K7" s="10">
        <v>67</v>
      </c>
      <c r="L7" s="10">
        <v>107</v>
      </c>
      <c r="M7" s="10"/>
      <c r="N7" s="10">
        <v>68</v>
      </c>
      <c r="O7" s="10">
        <v>53</v>
      </c>
      <c r="P7" s="10">
        <v>35</v>
      </c>
      <c r="Q7" s="10">
        <v>33</v>
      </c>
      <c r="R7" s="10">
        <v>31</v>
      </c>
      <c r="S7" s="10">
        <v>38</v>
      </c>
      <c r="T7" s="10">
        <v>49</v>
      </c>
      <c r="U7" s="10">
        <v>9</v>
      </c>
      <c r="V7" s="10">
        <v>46</v>
      </c>
      <c r="W7" s="10">
        <v>43</v>
      </c>
      <c r="X7" s="10">
        <v>16</v>
      </c>
      <c r="Y7" s="10">
        <v>6</v>
      </c>
      <c r="Z7" s="10"/>
      <c r="AA7" s="10">
        <v>138</v>
      </c>
      <c r="AB7" s="10">
        <v>126</v>
      </c>
      <c r="AC7" s="10">
        <v>74</v>
      </c>
      <c r="AD7" s="10">
        <v>87</v>
      </c>
      <c r="AE7" s="10"/>
      <c r="AF7" s="10">
        <v>82</v>
      </c>
    </row>
    <row r="8" spans="2:32" ht="30" customHeight="1" x14ac:dyDescent="0.2">
      <c r="B8" s="11" t="s">
        <v>20</v>
      </c>
      <c r="C8" s="11">
        <v>429</v>
      </c>
      <c r="D8" s="11">
        <v>213</v>
      </c>
      <c r="E8" s="11">
        <v>214</v>
      </c>
      <c r="F8" s="11"/>
      <c r="G8" s="11">
        <v>62</v>
      </c>
      <c r="H8" s="11">
        <v>81</v>
      </c>
      <c r="I8" s="11">
        <v>62</v>
      </c>
      <c r="J8" s="11">
        <v>70</v>
      </c>
      <c r="K8" s="11">
        <v>62</v>
      </c>
      <c r="L8" s="11">
        <v>92</v>
      </c>
      <c r="M8" s="11"/>
      <c r="N8" s="11">
        <v>76</v>
      </c>
      <c r="O8" s="11">
        <v>48</v>
      </c>
      <c r="P8" s="11">
        <v>33</v>
      </c>
      <c r="Q8" s="11">
        <v>29</v>
      </c>
      <c r="R8" s="11">
        <v>32</v>
      </c>
      <c r="S8" s="11">
        <v>36</v>
      </c>
      <c r="T8" s="11">
        <v>47</v>
      </c>
      <c r="U8" s="11">
        <v>9</v>
      </c>
      <c r="V8" s="11">
        <v>43</v>
      </c>
      <c r="W8" s="11">
        <v>50</v>
      </c>
      <c r="X8" s="11">
        <v>16</v>
      </c>
      <c r="Y8" s="11">
        <v>9</v>
      </c>
      <c r="Z8" s="11"/>
      <c r="AA8" s="11">
        <v>127</v>
      </c>
      <c r="AB8" s="11">
        <v>114</v>
      </c>
      <c r="AC8" s="11">
        <v>96</v>
      </c>
      <c r="AD8" s="11">
        <v>89</v>
      </c>
      <c r="AE8" s="11"/>
      <c r="AF8" s="11">
        <v>85</v>
      </c>
    </row>
    <row r="9" spans="2:32" ht="27.75" x14ac:dyDescent="0.2">
      <c r="B9" s="18" t="s">
        <v>617</v>
      </c>
      <c r="C9" s="17">
        <v>0.127598470734092</v>
      </c>
      <c r="D9" s="17">
        <v>0.14389443510261599</v>
      </c>
      <c r="E9" s="17">
        <v>0.112742299705006</v>
      </c>
      <c r="F9" s="17"/>
      <c r="G9" s="17">
        <v>0.15688602005205601</v>
      </c>
      <c r="H9" s="17">
        <v>0.209231692002359</v>
      </c>
      <c r="I9" s="17">
        <v>0.205023224446995</v>
      </c>
      <c r="J9" s="17">
        <v>5.8036839755668597E-2</v>
      </c>
      <c r="K9" s="17">
        <v>5.2103638135829897E-2</v>
      </c>
      <c r="L9" s="17">
        <v>8.7970883960446805E-2</v>
      </c>
      <c r="M9" s="17"/>
      <c r="N9" s="17">
        <v>0.21261312339193</v>
      </c>
      <c r="O9" s="17">
        <v>8.7538109816391305E-2</v>
      </c>
      <c r="P9" s="17">
        <v>0.14361904822902899</v>
      </c>
      <c r="Q9" s="17">
        <v>0.13232643997791099</v>
      </c>
      <c r="R9" s="17">
        <v>3.4274650288688799E-2</v>
      </c>
      <c r="S9" s="17">
        <v>0.17022541101053201</v>
      </c>
      <c r="T9" s="17">
        <v>0.13522349750996601</v>
      </c>
      <c r="U9" s="17">
        <v>0</v>
      </c>
      <c r="V9" s="17">
        <v>0.17944008076301601</v>
      </c>
      <c r="W9" s="17">
        <v>4.4219261330314001E-2</v>
      </c>
      <c r="X9" s="17">
        <v>5.7128822992509098E-2</v>
      </c>
      <c r="Y9" s="17">
        <v>0.15721971556213901</v>
      </c>
      <c r="Z9" s="17"/>
      <c r="AA9" s="17">
        <v>0.138417433372159</v>
      </c>
      <c r="AB9" s="17">
        <v>7.8689319768867297E-2</v>
      </c>
      <c r="AC9" s="17">
        <v>0.18826534777440701</v>
      </c>
      <c r="AD9" s="17">
        <v>0.111966006331591</v>
      </c>
      <c r="AE9" s="17"/>
      <c r="AF9" s="17">
        <v>0.131649922219642</v>
      </c>
    </row>
    <row r="10" spans="2:32" ht="27.75" x14ac:dyDescent="0.2">
      <c r="B10" s="18" t="s">
        <v>615</v>
      </c>
      <c r="C10" s="17">
        <v>0.76466346512129202</v>
      </c>
      <c r="D10" s="17">
        <v>0.75886662291545603</v>
      </c>
      <c r="E10" s="17">
        <v>0.77316415861446897</v>
      </c>
      <c r="F10" s="17"/>
      <c r="G10" s="17">
        <v>0.76726901449628904</v>
      </c>
      <c r="H10" s="17">
        <v>0.71904113707360695</v>
      </c>
      <c r="I10" s="17">
        <v>0.74615741211252296</v>
      </c>
      <c r="J10" s="17">
        <v>0.80997406545984796</v>
      </c>
      <c r="K10" s="17">
        <v>0.78050244106385802</v>
      </c>
      <c r="L10" s="17">
        <v>0.77025577748649199</v>
      </c>
      <c r="M10" s="17"/>
      <c r="N10" s="17">
        <v>0.69112163443949504</v>
      </c>
      <c r="O10" s="17">
        <v>0.83857201335995701</v>
      </c>
      <c r="P10" s="17">
        <v>0.75694424921610404</v>
      </c>
      <c r="Q10" s="17">
        <v>0.72539540827483595</v>
      </c>
      <c r="R10" s="17">
        <v>0.88408132158434904</v>
      </c>
      <c r="S10" s="17">
        <v>0.73252595436811796</v>
      </c>
      <c r="T10" s="17">
        <v>0.72253814801396299</v>
      </c>
      <c r="U10" s="17">
        <v>1</v>
      </c>
      <c r="V10" s="17">
        <v>0.72175672489254705</v>
      </c>
      <c r="W10" s="17">
        <v>0.78108890004792997</v>
      </c>
      <c r="X10" s="17">
        <v>0.81351990404088304</v>
      </c>
      <c r="Y10" s="17">
        <v>0.84278028443786002</v>
      </c>
      <c r="Z10" s="17"/>
      <c r="AA10" s="17">
        <v>0.76176475867034399</v>
      </c>
      <c r="AB10" s="17">
        <v>0.80613203111686405</v>
      </c>
      <c r="AC10" s="17">
        <v>0.72545840887243096</v>
      </c>
      <c r="AD10" s="17">
        <v>0.753191073556983</v>
      </c>
      <c r="AE10" s="17"/>
      <c r="AF10" s="17">
        <v>0.78294738101293604</v>
      </c>
    </row>
    <row r="11" spans="2:32" x14ac:dyDescent="0.2">
      <c r="B11" s="18" t="s">
        <v>92</v>
      </c>
      <c r="C11" s="19">
        <v>0.10773806414461599</v>
      </c>
      <c r="D11" s="19">
        <v>9.7238941981927299E-2</v>
      </c>
      <c r="E11" s="19">
        <v>0.114093541680525</v>
      </c>
      <c r="F11" s="19"/>
      <c r="G11" s="19">
        <v>7.5844965451655103E-2</v>
      </c>
      <c r="H11" s="19">
        <v>7.1727170924034106E-2</v>
      </c>
      <c r="I11" s="19">
        <v>4.8819363440482003E-2</v>
      </c>
      <c r="J11" s="19">
        <v>0.13198909478448401</v>
      </c>
      <c r="K11" s="19">
        <v>0.16739392080031201</v>
      </c>
      <c r="L11" s="19">
        <v>0.14177333855306101</v>
      </c>
      <c r="M11" s="19"/>
      <c r="N11" s="19">
        <v>9.6265242168575293E-2</v>
      </c>
      <c r="O11" s="19">
        <v>7.3889876823651807E-2</v>
      </c>
      <c r="P11" s="19">
        <v>9.9436702554867598E-2</v>
      </c>
      <c r="Q11" s="19">
        <v>0.142278151747253</v>
      </c>
      <c r="R11" s="19">
        <v>8.1644028126961796E-2</v>
      </c>
      <c r="S11" s="19">
        <v>9.7248634621350194E-2</v>
      </c>
      <c r="T11" s="19">
        <v>0.142238354476071</v>
      </c>
      <c r="U11" s="19">
        <v>0</v>
      </c>
      <c r="V11" s="19">
        <v>9.8803194344437698E-2</v>
      </c>
      <c r="W11" s="19">
        <v>0.174691838621756</v>
      </c>
      <c r="X11" s="19">
        <v>0.12935127296660801</v>
      </c>
      <c r="Y11" s="19">
        <v>0</v>
      </c>
      <c r="Z11" s="19"/>
      <c r="AA11" s="19">
        <v>9.9817807957497298E-2</v>
      </c>
      <c r="AB11" s="19">
        <v>0.115178649114269</v>
      </c>
      <c r="AC11" s="19">
        <v>8.6276243353162002E-2</v>
      </c>
      <c r="AD11" s="19">
        <v>0.13484292011142701</v>
      </c>
      <c r="AE11" s="19"/>
      <c r="AF11" s="19">
        <v>8.5402696767421696E-2</v>
      </c>
    </row>
    <row r="12" spans="2:32" x14ac:dyDescent="0.2">
      <c r="B12" s="16" t="s">
        <v>595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620</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339</v>
      </c>
      <c r="D7" s="10">
        <v>142</v>
      </c>
      <c r="E7" s="10">
        <v>196</v>
      </c>
      <c r="F7" s="10"/>
      <c r="G7" s="10">
        <v>38</v>
      </c>
      <c r="H7" s="10">
        <v>45</v>
      </c>
      <c r="I7" s="10">
        <v>63</v>
      </c>
      <c r="J7" s="10">
        <v>62</v>
      </c>
      <c r="K7" s="10">
        <v>58</v>
      </c>
      <c r="L7" s="10">
        <v>73</v>
      </c>
      <c r="M7" s="10"/>
      <c r="N7" s="10">
        <v>39</v>
      </c>
      <c r="O7" s="10">
        <v>50</v>
      </c>
      <c r="P7" s="10">
        <v>22</v>
      </c>
      <c r="Q7" s="10">
        <v>26</v>
      </c>
      <c r="R7" s="10">
        <v>28</v>
      </c>
      <c r="S7" s="10">
        <v>39</v>
      </c>
      <c r="T7" s="10">
        <v>32</v>
      </c>
      <c r="U7" s="10">
        <v>20</v>
      </c>
      <c r="V7" s="10">
        <v>37</v>
      </c>
      <c r="W7" s="10">
        <v>23</v>
      </c>
      <c r="X7" s="10">
        <v>15</v>
      </c>
      <c r="Y7" s="10">
        <v>8</v>
      </c>
      <c r="Z7" s="10"/>
      <c r="AA7" s="10">
        <v>108</v>
      </c>
      <c r="AB7" s="10">
        <v>81</v>
      </c>
      <c r="AC7" s="10">
        <v>65</v>
      </c>
      <c r="AD7" s="10">
        <v>82</v>
      </c>
      <c r="AE7" s="10"/>
      <c r="AF7" s="10">
        <v>67</v>
      </c>
    </row>
    <row r="8" spans="2:32" ht="30" customHeight="1" x14ac:dyDescent="0.2">
      <c r="B8" s="11" t="s">
        <v>20</v>
      </c>
      <c r="C8" s="11">
        <v>334</v>
      </c>
      <c r="D8" s="11">
        <v>141</v>
      </c>
      <c r="E8" s="11">
        <v>192</v>
      </c>
      <c r="F8" s="11"/>
      <c r="G8" s="11">
        <v>46</v>
      </c>
      <c r="H8" s="11">
        <v>51</v>
      </c>
      <c r="I8" s="11">
        <v>60</v>
      </c>
      <c r="J8" s="11">
        <v>62</v>
      </c>
      <c r="K8" s="11">
        <v>52</v>
      </c>
      <c r="L8" s="11">
        <v>64</v>
      </c>
      <c r="M8" s="11"/>
      <c r="N8" s="11">
        <v>43</v>
      </c>
      <c r="O8" s="11">
        <v>47</v>
      </c>
      <c r="P8" s="11">
        <v>20</v>
      </c>
      <c r="Q8" s="11">
        <v>25</v>
      </c>
      <c r="R8" s="11">
        <v>26</v>
      </c>
      <c r="S8" s="11">
        <v>33</v>
      </c>
      <c r="T8" s="11">
        <v>30</v>
      </c>
      <c r="U8" s="11">
        <v>18</v>
      </c>
      <c r="V8" s="11">
        <v>35</v>
      </c>
      <c r="W8" s="11">
        <v>28</v>
      </c>
      <c r="X8" s="11">
        <v>16</v>
      </c>
      <c r="Y8" s="11">
        <v>13</v>
      </c>
      <c r="Z8" s="11"/>
      <c r="AA8" s="11">
        <v>97</v>
      </c>
      <c r="AB8" s="11">
        <v>73</v>
      </c>
      <c r="AC8" s="11">
        <v>85</v>
      </c>
      <c r="AD8" s="11">
        <v>78</v>
      </c>
      <c r="AE8" s="11"/>
      <c r="AF8" s="11">
        <v>63</v>
      </c>
    </row>
    <row r="9" spans="2:32" ht="41.25" x14ac:dyDescent="0.2">
      <c r="B9" s="18" t="s">
        <v>619</v>
      </c>
      <c r="C9" s="17">
        <v>0.15635735425914901</v>
      </c>
      <c r="D9" s="17">
        <v>0.18666039207799501</v>
      </c>
      <c r="E9" s="17">
        <v>0.13484314170126799</v>
      </c>
      <c r="F9" s="17"/>
      <c r="G9" s="17">
        <v>0.13841427698289699</v>
      </c>
      <c r="H9" s="17">
        <v>0.227227047928801</v>
      </c>
      <c r="I9" s="17">
        <v>0.134738015225038</v>
      </c>
      <c r="J9" s="17">
        <v>0.214940201640615</v>
      </c>
      <c r="K9" s="17">
        <v>0.164141354209696</v>
      </c>
      <c r="L9" s="17">
        <v>7.0391343741588605E-2</v>
      </c>
      <c r="M9" s="17"/>
      <c r="N9" s="17">
        <v>0.15303668178132199</v>
      </c>
      <c r="O9" s="17">
        <v>0.101819444181975</v>
      </c>
      <c r="P9" s="17">
        <v>4.1263483709449003E-2</v>
      </c>
      <c r="Q9" s="17">
        <v>0.28028375389701299</v>
      </c>
      <c r="R9" s="17">
        <v>0.28217565895756402</v>
      </c>
      <c r="S9" s="17">
        <v>0.206760055241546</v>
      </c>
      <c r="T9" s="17">
        <v>0.124163786279935</v>
      </c>
      <c r="U9" s="17">
        <v>0.30018055000796001</v>
      </c>
      <c r="V9" s="17">
        <v>2.43131035305349E-2</v>
      </c>
      <c r="W9" s="17">
        <v>0.165523653382076</v>
      </c>
      <c r="X9" s="17">
        <v>0.16331794365996699</v>
      </c>
      <c r="Y9" s="17">
        <v>0.13647277672625399</v>
      </c>
      <c r="Z9" s="17"/>
      <c r="AA9" s="17">
        <v>0.122562151277367</v>
      </c>
      <c r="AB9" s="17">
        <v>0.17350957611919099</v>
      </c>
      <c r="AC9" s="17">
        <v>0.18105791281115499</v>
      </c>
      <c r="AD9" s="17">
        <v>0.160517816465159</v>
      </c>
      <c r="AE9" s="17"/>
      <c r="AF9" s="17">
        <v>0.17707521843931401</v>
      </c>
    </row>
    <row r="10" spans="2:32" ht="27.75" x14ac:dyDescent="0.2">
      <c r="B10" s="18" t="s">
        <v>615</v>
      </c>
      <c r="C10" s="17">
        <v>0.71721661295536898</v>
      </c>
      <c r="D10" s="17">
        <v>0.70406446963299696</v>
      </c>
      <c r="E10" s="17">
        <v>0.725451052398845</v>
      </c>
      <c r="F10" s="17"/>
      <c r="G10" s="17">
        <v>0.84098660343041598</v>
      </c>
      <c r="H10" s="17">
        <v>0.70157362572817294</v>
      </c>
      <c r="I10" s="17">
        <v>0.74556127286555496</v>
      </c>
      <c r="J10" s="17">
        <v>0.61561437544113795</v>
      </c>
      <c r="K10" s="17">
        <v>0.62430443212768905</v>
      </c>
      <c r="L10" s="17">
        <v>0.78760641291577804</v>
      </c>
      <c r="M10" s="17"/>
      <c r="N10" s="17">
        <v>0.64519016594876599</v>
      </c>
      <c r="O10" s="17">
        <v>0.79249334414267503</v>
      </c>
      <c r="P10" s="17">
        <v>0.84109241649768196</v>
      </c>
      <c r="Q10" s="17">
        <v>0.71971624610298701</v>
      </c>
      <c r="R10" s="17">
        <v>0.60240982841570501</v>
      </c>
      <c r="S10" s="17">
        <v>0.610996623093085</v>
      </c>
      <c r="T10" s="17">
        <v>0.75000346440987398</v>
      </c>
      <c r="U10" s="17">
        <v>0.54342324373897</v>
      </c>
      <c r="V10" s="17">
        <v>0.81251063030483395</v>
      </c>
      <c r="W10" s="17">
        <v>0.663015661532943</v>
      </c>
      <c r="X10" s="17">
        <v>0.83668205634003301</v>
      </c>
      <c r="Y10" s="17">
        <v>0.86352722327374598</v>
      </c>
      <c r="Z10" s="17"/>
      <c r="AA10" s="17">
        <v>0.77842464075242102</v>
      </c>
      <c r="AB10" s="17">
        <v>0.73495099014445697</v>
      </c>
      <c r="AC10" s="17">
        <v>0.67743223705842703</v>
      </c>
      <c r="AD10" s="17">
        <v>0.65855017694426998</v>
      </c>
      <c r="AE10" s="17"/>
      <c r="AF10" s="17">
        <v>0.683874238707044</v>
      </c>
    </row>
    <row r="11" spans="2:32" x14ac:dyDescent="0.2">
      <c r="B11" s="18" t="s">
        <v>92</v>
      </c>
      <c r="C11" s="19">
        <v>0.12642603278548301</v>
      </c>
      <c r="D11" s="19">
        <v>0.10927513828900901</v>
      </c>
      <c r="E11" s="19">
        <v>0.13970580589988699</v>
      </c>
      <c r="F11" s="19"/>
      <c r="G11" s="19">
        <v>2.0599119586686501E-2</v>
      </c>
      <c r="H11" s="19">
        <v>7.1199326343025296E-2</v>
      </c>
      <c r="I11" s="19">
        <v>0.119700711909406</v>
      </c>
      <c r="J11" s="19">
        <v>0.16944542291824699</v>
      </c>
      <c r="K11" s="19">
        <v>0.21155421366261501</v>
      </c>
      <c r="L11" s="19">
        <v>0.14200224334263301</v>
      </c>
      <c r="M11" s="19"/>
      <c r="N11" s="19">
        <v>0.20177315226991199</v>
      </c>
      <c r="O11" s="19">
        <v>0.10568721167535</v>
      </c>
      <c r="P11" s="19">
        <v>0.11764409979286999</v>
      </c>
      <c r="Q11" s="19">
        <v>0</v>
      </c>
      <c r="R11" s="19">
        <v>0.115414512626732</v>
      </c>
      <c r="S11" s="19">
        <v>0.182243321665369</v>
      </c>
      <c r="T11" s="19">
        <v>0.12583274931019101</v>
      </c>
      <c r="U11" s="19">
        <v>0.15639620625306999</v>
      </c>
      <c r="V11" s="19">
        <v>0.16317626616463099</v>
      </c>
      <c r="W11" s="19">
        <v>0.171460685084981</v>
      </c>
      <c r="X11" s="19">
        <v>0</v>
      </c>
      <c r="Y11" s="19">
        <v>0</v>
      </c>
      <c r="Z11" s="19"/>
      <c r="AA11" s="19">
        <v>9.9013207970212694E-2</v>
      </c>
      <c r="AB11" s="19">
        <v>9.1539433736352496E-2</v>
      </c>
      <c r="AC11" s="19">
        <v>0.141509850130418</v>
      </c>
      <c r="AD11" s="19">
        <v>0.18093200659057099</v>
      </c>
      <c r="AE11" s="19"/>
      <c r="AF11" s="19">
        <v>0.13905054285364199</v>
      </c>
    </row>
    <row r="12" spans="2:32" x14ac:dyDescent="0.2">
      <c r="B12" s="16" t="s">
        <v>595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622</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419</v>
      </c>
      <c r="D7" s="10">
        <v>206</v>
      </c>
      <c r="E7" s="10">
        <v>213</v>
      </c>
      <c r="F7" s="10"/>
      <c r="G7" s="10">
        <v>56</v>
      </c>
      <c r="H7" s="10">
        <v>59</v>
      </c>
      <c r="I7" s="10">
        <v>69</v>
      </c>
      <c r="J7" s="10">
        <v>67</v>
      </c>
      <c r="K7" s="10">
        <v>71</v>
      </c>
      <c r="L7" s="10">
        <v>97</v>
      </c>
      <c r="M7" s="10"/>
      <c r="N7" s="10">
        <v>49</v>
      </c>
      <c r="O7" s="10">
        <v>66</v>
      </c>
      <c r="P7" s="10">
        <v>37</v>
      </c>
      <c r="Q7" s="10">
        <v>47</v>
      </c>
      <c r="R7" s="10">
        <v>35</v>
      </c>
      <c r="S7" s="10">
        <v>33</v>
      </c>
      <c r="T7" s="10">
        <v>40</v>
      </c>
      <c r="U7" s="10">
        <v>19</v>
      </c>
      <c r="V7" s="10">
        <v>38</v>
      </c>
      <c r="W7" s="10">
        <v>26</v>
      </c>
      <c r="X7" s="10">
        <v>17</v>
      </c>
      <c r="Y7" s="10">
        <v>12</v>
      </c>
      <c r="Z7" s="10"/>
      <c r="AA7" s="10">
        <v>122</v>
      </c>
      <c r="AB7" s="10">
        <v>127</v>
      </c>
      <c r="AC7" s="10">
        <v>70</v>
      </c>
      <c r="AD7" s="10">
        <v>100</v>
      </c>
      <c r="AE7" s="10"/>
      <c r="AF7" s="10">
        <v>70</v>
      </c>
    </row>
    <row r="8" spans="2:32" ht="30" customHeight="1" x14ac:dyDescent="0.2">
      <c r="B8" s="11" t="s">
        <v>20</v>
      </c>
      <c r="C8" s="11">
        <v>422</v>
      </c>
      <c r="D8" s="11">
        <v>220</v>
      </c>
      <c r="E8" s="11">
        <v>202</v>
      </c>
      <c r="F8" s="11"/>
      <c r="G8" s="11">
        <v>74</v>
      </c>
      <c r="H8" s="11">
        <v>69</v>
      </c>
      <c r="I8" s="11">
        <v>67</v>
      </c>
      <c r="J8" s="11">
        <v>64</v>
      </c>
      <c r="K8" s="11">
        <v>63</v>
      </c>
      <c r="L8" s="11">
        <v>85</v>
      </c>
      <c r="M8" s="11"/>
      <c r="N8" s="11">
        <v>58</v>
      </c>
      <c r="O8" s="11">
        <v>64</v>
      </c>
      <c r="P8" s="11">
        <v>34</v>
      </c>
      <c r="Q8" s="11">
        <v>46</v>
      </c>
      <c r="R8" s="11">
        <v>32</v>
      </c>
      <c r="S8" s="11">
        <v>33</v>
      </c>
      <c r="T8" s="11">
        <v>37</v>
      </c>
      <c r="U8" s="11">
        <v>18</v>
      </c>
      <c r="V8" s="11">
        <v>38</v>
      </c>
      <c r="W8" s="11">
        <v>28</v>
      </c>
      <c r="X8" s="11">
        <v>17</v>
      </c>
      <c r="Y8" s="11">
        <v>20</v>
      </c>
      <c r="Z8" s="11"/>
      <c r="AA8" s="11">
        <v>115</v>
      </c>
      <c r="AB8" s="11">
        <v>114</v>
      </c>
      <c r="AC8" s="11">
        <v>92</v>
      </c>
      <c r="AD8" s="11">
        <v>100</v>
      </c>
      <c r="AE8" s="11"/>
      <c r="AF8" s="11">
        <v>66</v>
      </c>
    </row>
    <row r="9" spans="2:32" ht="27.75" x14ac:dyDescent="0.2">
      <c r="B9" s="18" t="s">
        <v>621</v>
      </c>
      <c r="C9" s="17">
        <v>0.15963347129654201</v>
      </c>
      <c r="D9" s="17">
        <v>0.15927332429395699</v>
      </c>
      <c r="E9" s="17">
        <v>0.16002467006913099</v>
      </c>
      <c r="F9" s="17"/>
      <c r="G9" s="17">
        <v>0.121248990679656</v>
      </c>
      <c r="H9" s="17">
        <v>0.238919219779748</v>
      </c>
      <c r="I9" s="17">
        <v>0.15206806582343199</v>
      </c>
      <c r="J9" s="17">
        <v>0.17247073676622399</v>
      </c>
      <c r="K9" s="17">
        <v>0.141732431656308</v>
      </c>
      <c r="L9" s="17">
        <v>0.13886387149443399</v>
      </c>
      <c r="M9" s="17"/>
      <c r="N9" s="17">
        <v>0.22732611114397799</v>
      </c>
      <c r="O9" s="17">
        <v>0.12753864706458801</v>
      </c>
      <c r="P9" s="17">
        <v>0.10856785809639</v>
      </c>
      <c r="Q9" s="17">
        <v>0.15496012270201101</v>
      </c>
      <c r="R9" s="17">
        <v>0.22195229166587699</v>
      </c>
      <c r="S9" s="17">
        <v>8.7754750755463795E-2</v>
      </c>
      <c r="T9" s="17">
        <v>0.135331812144942</v>
      </c>
      <c r="U9" s="17">
        <v>0.232299023565253</v>
      </c>
      <c r="V9" s="17">
        <v>0.133134886652548</v>
      </c>
      <c r="W9" s="17">
        <v>0.22159391928542499</v>
      </c>
      <c r="X9" s="17">
        <v>0.14495636802520101</v>
      </c>
      <c r="Y9" s="17">
        <v>0.13870031359610199</v>
      </c>
      <c r="Z9" s="17"/>
      <c r="AA9" s="17">
        <v>0.13071080165714699</v>
      </c>
      <c r="AB9" s="17">
        <v>0.12886430125720799</v>
      </c>
      <c r="AC9" s="17">
        <v>0.15919399010508101</v>
      </c>
      <c r="AD9" s="17">
        <v>0.22835519043565899</v>
      </c>
      <c r="AE9" s="17"/>
      <c r="AF9" s="17">
        <v>0.169717120845125</v>
      </c>
    </row>
    <row r="10" spans="2:32" ht="27.75" x14ac:dyDescent="0.2">
      <c r="B10" s="18" t="s">
        <v>615</v>
      </c>
      <c r="C10" s="17">
        <v>0.70076065054759795</v>
      </c>
      <c r="D10" s="17">
        <v>0.71537432570587201</v>
      </c>
      <c r="E10" s="17">
        <v>0.68488698855990404</v>
      </c>
      <c r="F10" s="17"/>
      <c r="G10" s="17">
        <v>0.77534148506730205</v>
      </c>
      <c r="H10" s="17">
        <v>0.65889593244939304</v>
      </c>
      <c r="I10" s="17">
        <v>0.77166613341579704</v>
      </c>
      <c r="J10" s="17">
        <v>0.69912784558451901</v>
      </c>
      <c r="K10" s="17">
        <v>0.650233651966445</v>
      </c>
      <c r="L10" s="17">
        <v>0.65202445039180501</v>
      </c>
      <c r="M10" s="17"/>
      <c r="N10" s="17">
        <v>0.67110709815291403</v>
      </c>
      <c r="O10" s="17">
        <v>0.66817729822039995</v>
      </c>
      <c r="P10" s="17">
        <v>0.69799100366532196</v>
      </c>
      <c r="Q10" s="17">
        <v>0.80219953874098804</v>
      </c>
      <c r="R10" s="17">
        <v>0.65484550577920198</v>
      </c>
      <c r="S10" s="17">
        <v>0.84086821329069505</v>
      </c>
      <c r="T10" s="17">
        <v>0.64695397277939404</v>
      </c>
      <c r="U10" s="17">
        <v>0.58373709790497097</v>
      </c>
      <c r="V10" s="17">
        <v>0.76137419968625297</v>
      </c>
      <c r="W10" s="17">
        <v>0.587147095495135</v>
      </c>
      <c r="X10" s="17">
        <v>0.666068276965463</v>
      </c>
      <c r="Y10" s="17">
        <v>0.77911911444780202</v>
      </c>
      <c r="Z10" s="17"/>
      <c r="AA10" s="17">
        <v>0.78921114328127595</v>
      </c>
      <c r="AB10" s="17">
        <v>0.74088080140643797</v>
      </c>
      <c r="AC10" s="17">
        <v>0.62370883464484295</v>
      </c>
      <c r="AD10" s="17">
        <v>0.62442884885279804</v>
      </c>
      <c r="AE10" s="17"/>
      <c r="AF10" s="17">
        <v>0.69392489193122497</v>
      </c>
    </row>
    <row r="11" spans="2:32" x14ac:dyDescent="0.2">
      <c r="B11" s="18" t="s">
        <v>92</v>
      </c>
      <c r="C11" s="19">
        <v>0.13960587815585901</v>
      </c>
      <c r="D11" s="19">
        <v>0.125352350000172</v>
      </c>
      <c r="E11" s="19">
        <v>0.155088341370965</v>
      </c>
      <c r="F11" s="19"/>
      <c r="G11" s="19">
        <v>0.10340952425304099</v>
      </c>
      <c r="H11" s="19">
        <v>0.102184847770859</v>
      </c>
      <c r="I11" s="19">
        <v>7.6265800760771801E-2</v>
      </c>
      <c r="J11" s="19">
        <v>0.128401417649257</v>
      </c>
      <c r="K11" s="19">
        <v>0.208033916377247</v>
      </c>
      <c r="L11" s="19">
        <v>0.209111678113761</v>
      </c>
      <c r="M11" s="19"/>
      <c r="N11" s="19">
        <v>0.10156679070310801</v>
      </c>
      <c r="O11" s="19">
        <v>0.20428405471501099</v>
      </c>
      <c r="P11" s="19">
        <v>0.19344113823828901</v>
      </c>
      <c r="Q11" s="19">
        <v>4.2840338557001797E-2</v>
      </c>
      <c r="R11" s="19">
        <v>0.12320220255492199</v>
      </c>
      <c r="S11" s="19">
        <v>7.1377035953840998E-2</v>
      </c>
      <c r="T11" s="19">
        <v>0.21771421507566399</v>
      </c>
      <c r="U11" s="19">
        <v>0.183963878529776</v>
      </c>
      <c r="V11" s="19">
        <v>0.105490913661199</v>
      </c>
      <c r="W11" s="19">
        <v>0.19125898521943899</v>
      </c>
      <c r="X11" s="19">
        <v>0.18897535500933599</v>
      </c>
      <c r="Y11" s="19">
        <v>8.2180571956096293E-2</v>
      </c>
      <c r="Z11" s="19"/>
      <c r="AA11" s="19">
        <v>8.0078055061577405E-2</v>
      </c>
      <c r="AB11" s="19">
        <v>0.13025489733635401</v>
      </c>
      <c r="AC11" s="19">
        <v>0.21709717525007699</v>
      </c>
      <c r="AD11" s="19">
        <v>0.147215960711542</v>
      </c>
      <c r="AE11" s="19"/>
      <c r="AF11" s="19">
        <v>0.13635798722365</v>
      </c>
    </row>
    <row r="12" spans="2:32" x14ac:dyDescent="0.2">
      <c r="B12" s="16" t="s">
        <v>595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624</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415</v>
      </c>
      <c r="D7" s="10">
        <v>201</v>
      </c>
      <c r="E7" s="10">
        <v>212</v>
      </c>
      <c r="F7" s="10"/>
      <c r="G7" s="10">
        <v>39</v>
      </c>
      <c r="H7" s="10">
        <v>68</v>
      </c>
      <c r="I7" s="10">
        <v>86</v>
      </c>
      <c r="J7" s="10">
        <v>74</v>
      </c>
      <c r="K7" s="10">
        <v>55</v>
      </c>
      <c r="L7" s="10">
        <v>93</v>
      </c>
      <c r="M7" s="10"/>
      <c r="N7" s="10">
        <v>62</v>
      </c>
      <c r="O7" s="10">
        <v>54</v>
      </c>
      <c r="P7" s="10">
        <v>29</v>
      </c>
      <c r="Q7" s="10">
        <v>41</v>
      </c>
      <c r="R7" s="10">
        <v>28</v>
      </c>
      <c r="S7" s="10">
        <v>35</v>
      </c>
      <c r="T7" s="10">
        <v>38</v>
      </c>
      <c r="U7" s="10">
        <v>14</v>
      </c>
      <c r="V7" s="10">
        <v>48</v>
      </c>
      <c r="W7" s="10">
        <v>32</v>
      </c>
      <c r="X7" s="10">
        <v>25</v>
      </c>
      <c r="Y7" s="10">
        <v>9</v>
      </c>
      <c r="Z7" s="10"/>
      <c r="AA7" s="10">
        <v>118</v>
      </c>
      <c r="AB7" s="10">
        <v>115</v>
      </c>
      <c r="AC7" s="10">
        <v>79</v>
      </c>
      <c r="AD7" s="10">
        <v>102</v>
      </c>
      <c r="AE7" s="10"/>
      <c r="AF7" s="10">
        <v>76</v>
      </c>
    </row>
    <row r="8" spans="2:32" ht="30" customHeight="1" x14ac:dyDescent="0.2">
      <c r="B8" s="11" t="s">
        <v>20</v>
      </c>
      <c r="C8" s="11">
        <v>422</v>
      </c>
      <c r="D8" s="11">
        <v>212</v>
      </c>
      <c r="E8" s="11">
        <v>208</v>
      </c>
      <c r="F8" s="11"/>
      <c r="G8" s="11">
        <v>51</v>
      </c>
      <c r="H8" s="11">
        <v>83</v>
      </c>
      <c r="I8" s="11">
        <v>86</v>
      </c>
      <c r="J8" s="11">
        <v>71</v>
      </c>
      <c r="K8" s="11">
        <v>48</v>
      </c>
      <c r="L8" s="11">
        <v>83</v>
      </c>
      <c r="M8" s="11"/>
      <c r="N8" s="11">
        <v>72</v>
      </c>
      <c r="O8" s="11">
        <v>51</v>
      </c>
      <c r="P8" s="11">
        <v>28</v>
      </c>
      <c r="Q8" s="11">
        <v>37</v>
      </c>
      <c r="R8" s="11">
        <v>27</v>
      </c>
      <c r="S8" s="11">
        <v>32</v>
      </c>
      <c r="T8" s="11">
        <v>35</v>
      </c>
      <c r="U8" s="11">
        <v>15</v>
      </c>
      <c r="V8" s="11">
        <v>47</v>
      </c>
      <c r="W8" s="11">
        <v>37</v>
      </c>
      <c r="X8" s="11">
        <v>27</v>
      </c>
      <c r="Y8" s="11">
        <v>15</v>
      </c>
      <c r="Z8" s="11"/>
      <c r="AA8" s="11">
        <v>111</v>
      </c>
      <c r="AB8" s="11">
        <v>105</v>
      </c>
      <c r="AC8" s="11">
        <v>103</v>
      </c>
      <c r="AD8" s="11">
        <v>103</v>
      </c>
      <c r="AE8" s="11"/>
      <c r="AF8" s="11">
        <v>73</v>
      </c>
    </row>
    <row r="9" spans="2:32" ht="41.25" x14ac:dyDescent="0.2">
      <c r="B9" s="18" t="s">
        <v>623</v>
      </c>
      <c r="C9" s="17">
        <v>0.23841885445948599</v>
      </c>
      <c r="D9" s="17">
        <v>0.288246412855937</v>
      </c>
      <c r="E9" s="17">
        <v>0.18993415465119301</v>
      </c>
      <c r="F9" s="17"/>
      <c r="G9" s="17">
        <v>0.282306651427359</v>
      </c>
      <c r="H9" s="17">
        <v>0.30772515298331798</v>
      </c>
      <c r="I9" s="17">
        <v>0.232959958188001</v>
      </c>
      <c r="J9" s="17">
        <v>0.222200515080409</v>
      </c>
      <c r="K9" s="17">
        <v>0.182570988494625</v>
      </c>
      <c r="L9" s="17">
        <v>0.19315278249975201</v>
      </c>
      <c r="M9" s="17"/>
      <c r="N9" s="17">
        <v>0.24949591858421499</v>
      </c>
      <c r="O9" s="17">
        <v>0.246614482379093</v>
      </c>
      <c r="P9" s="17">
        <v>0.35863937051417599</v>
      </c>
      <c r="Q9" s="17">
        <v>0.18870452234898799</v>
      </c>
      <c r="R9" s="17">
        <v>0.19733757255277701</v>
      </c>
      <c r="S9" s="17">
        <v>0.121854814994472</v>
      </c>
      <c r="T9" s="17">
        <v>0.20475788696539299</v>
      </c>
      <c r="U9" s="17">
        <v>0.21885813086636299</v>
      </c>
      <c r="V9" s="17">
        <v>0.29277170398865099</v>
      </c>
      <c r="W9" s="17">
        <v>0.19038732611937001</v>
      </c>
      <c r="X9" s="17">
        <v>0.18751698959492699</v>
      </c>
      <c r="Y9" s="17">
        <v>0.52482744964826999</v>
      </c>
      <c r="Z9" s="17"/>
      <c r="AA9" s="17">
        <v>0.20139711322023901</v>
      </c>
      <c r="AB9" s="17">
        <v>0.26595229835387801</v>
      </c>
      <c r="AC9" s="17">
        <v>0.239387743690095</v>
      </c>
      <c r="AD9" s="17">
        <v>0.25160631101570802</v>
      </c>
      <c r="AE9" s="17"/>
      <c r="AF9" s="17">
        <v>0.26918361311642502</v>
      </c>
    </row>
    <row r="10" spans="2:32" ht="27.75" x14ac:dyDescent="0.2">
      <c r="B10" s="18" t="s">
        <v>615</v>
      </c>
      <c r="C10" s="17">
        <v>0.61064851523624397</v>
      </c>
      <c r="D10" s="17">
        <v>0.63605329855872295</v>
      </c>
      <c r="E10" s="17">
        <v>0.58124491520755095</v>
      </c>
      <c r="F10" s="17"/>
      <c r="G10" s="17">
        <v>0.63230198991734798</v>
      </c>
      <c r="H10" s="17">
        <v>0.59456574380932103</v>
      </c>
      <c r="I10" s="17">
        <v>0.55163996722488295</v>
      </c>
      <c r="J10" s="17">
        <v>0.60876285322270696</v>
      </c>
      <c r="K10" s="17">
        <v>0.70185579459501501</v>
      </c>
      <c r="L10" s="17">
        <v>0.62322567958701203</v>
      </c>
      <c r="M10" s="17"/>
      <c r="N10" s="17">
        <v>0.60888808721806897</v>
      </c>
      <c r="O10" s="17">
        <v>0.59633753603011896</v>
      </c>
      <c r="P10" s="17">
        <v>0.52026556579364702</v>
      </c>
      <c r="Q10" s="17">
        <v>0.66558514447328998</v>
      </c>
      <c r="R10" s="17">
        <v>0.69977053496052599</v>
      </c>
      <c r="S10" s="17">
        <v>0.77190929072333703</v>
      </c>
      <c r="T10" s="17">
        <v>0.67864401960536902</v>
      </c>
      <c r="U10" s="17">
        <v>0.56599007291498105</v>
      </c>
      <c r="V10" s="17">
        <v>0.510489308409386</v>
      </c>
      <c r="W10" s="17">
        <v>0.59684406369098097</v>
      </c>
      <c r="X10" s="17">
        <v>0.62942281207584305</v>
      </c>
      <c r="Y10" s="17">
        <v>0.39052223511573197</v>
      </c>
      <c r="Z10" s="17"/>
      <c r="AA10" s="17">
        <v>0.66272615039574601</v>
      </c>
      <c r="AB10" s="17">
        <v>0.60550277520878804</v>
      </c>
      <c r="AC10" s="17">
        <v>0.56972797783732998</v>
      </c>
      <c r="AD10" s="17">
        <v>0.60636138292737596</v>
      </c>
      <c r="AE10" s="17"/>
      <c r="AF10" s="17">
        <v>0.61121286498091199</v>
      </c>
    </row>
    <row r="11" spans="2:32" x14ac:dyDescent="0.2">
      <c r="B11" s="18" t="s">
        <v>92</v>
      </c>
      <c r="C11" s="19">
        <v>0.15093263030427001</v>
      </c>
      <c r="D11" s="19">
        <v>7.57002885853401E-2</v>
      </c>
      <c r="E11" s="19">
        <v>0.22882093014125601</v>
      </c>
      <c r="F11" s="19"/>
      <c r="G11" s="19">
        <v>8.5391358655293403E-2</v>
      </c>
      <c r="H11" s="19">
        <v>9.7709103207360995E-2</v>
      </c>
      <c r="I11" s="19">
        <v>0.21540007458711599</v>
      </c>
      <c r="J11" s="19">
        <v>0.16903663169688399</v>
      </c>
      <c r="K11" s="19">
        <v>0.115573216910361</v>
      </c>
      <c r="L11" s="19">
        <v>0.18362153791323599</v>
      </c>
      <c r="M11" s="19"/>
      <c r="N11" s="19">
        <v>0.141615994197717</v>
      </c>
      <c r="O11" s="19">
        <v>0.15704798159078801</v>
      </c>
      <c r="P11" s="19">
        <v>0.121095063692176</v>
      </c>
      <c r="Q11" s="19">
        <v>0.145710333177722</v>
      </c>
      <c r="R11" s="19">
        <v>0.102891892486698</v>
      </c>
      <c r="S11" s="19">
        <v>0.10623589428219</v>
      </c>
      <c r="T11" s="19">
        <v>0.11659809342923701</v>
      </c>
      <c r="U11" s="19">
        <v>0.21515179621865599</v>
      </c>
      <c r="V11" s="19">
        <v>0.19673898760196301</v>
      </c>
      <c r="W11" s="19">
        <v>0.21276861018964999</v>
      </c>
      <c r="X11" s="19">
        <v>0.18306019832923001</v>
      </c>
      <c r="Y11" s="19">
        <v>8.46503152359976E-2</v>
      </c>
      <c r="Z11" s="19"/>
      <c r="AA11" s="19">
        <v>0.13587673638401501</v>
      </c>
      <c r="AB11" s="19">
        <v>0.12854492643733401</v>
      </c>
      <c r="AC11" s="19">
        <v>0.190884278472575</v>
      </c>
      <c r="AD11" s="19">
        <v>0.142032306056916</v>
      </c>
      <c r="AE11" s="19"/>
      <c r="AF11" s="19">
        <v>0.119603521902663</v>
      </c>
    </row>
    <row r="12" spans="2:32" x14ac:dyDescent="0.2">
      <c r="B12" s="16" t="s">
        <v>595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626</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425</v>
      </c>
      <c r="D7" s="10">
        <v>190</v>
      </c>
      <c r="E7" s="10">
        <v>235</v>
      </c>
      <c r="F7" s="10"/>
      <c r="G7" s="10">
        <v>50</v>
      </c>
      <c r="H7" s="10">
        <v>57</v>
      </c>
      <c r="I7" s="10">
        <v>79</v>
      </c>
      <c r="J7" s="10">
        <v>77</v>
      </c>
      <c r="K7" s="10">
        <v>59</v>
      </c>
      <c r="L7" s="10">
        <v>103</v>
      </c>
      <c r="M7" s="10"/>
      <c r="N7" s="10">
        <v>49</v>
      </c>
      <c r="O7" s="10">
        <v>63</v>
      </c>
      <c r="P7" s="10">
        <v>44</v>
      </c>
      <c r="Q7" s="10">
        <v>36</v>
      </c>
      <c r="R7" s="10">
        <v>28</v>
      </c>
      <c r="S7" s="10">
        <v>40</v>
      </c>
      <c r="T7" s="10">
        <v>30</v>
      </c>
      <c r="U7" s="10">
        <v>17</v>
      </c>
      <c r="V7" s="10">
        <v>50</v>
      </c>
      <c r="W7" s="10">
        <v>38</v>
      </c>
      <c r="X7" s="10">
        <v>23</v>
      </c>
      <c r="Y7" s="10">
        <v>7</v>
      </c>
      <c r="Z7" s="10"/>
      <c r="AA7" s="10">
        <v>121</v>
      </c>
      <c r="AB7" s="10">
        <v>116</v>
      </c>
      <c r="AC7" s="10">
        <v>69</v>
      </c>
      <c r="AD7" s="10">
        <v>118</v>
      </c>
      <c r="AE7" s="10"/>
      <c r="AF7" s="10">
        <v>84</v>
      </c>
    </row>
    <row r="8" spans="2:32" ht="30" customHeight="1" x14ac:dyDescent="0.2">
      <c r="B8" s="11" t="s">
        <v>20</v>
      </c>
      <c r="C8" s="11">
        <v>429</v>
      </c>
      <c r="D8" s="11">
        <v>204</v>
      </c>
      <c r="E8" s="11">
        <v>225</v>
      </c>
      <c r="F8" s="11"/>
      <c r="G8" s="11">
        <v>62</v>
      </c>
      <c r="H8" s="11">
        <v>71</v>
      </c>
      <c r="I8" s="11">
        <v>76</v>
      </c>
      <c r="J8" s="11">
        <v>75</v>
      </c>
      <c r="K8" s="11">
        <v>55</v>
      </c>
      <c r="L8" s="11">
        <v>91</v>
      </c>
      <c r="M8" s="11"/>
      <c r="N8" s="11">
        <v>54</v>
      </c>
      <c r="O8" s="11">
        <v>63</v>
      </c>
      <c r="P8" s="11">
        <v>41</v>
      </c>
      <c r="Q8" s="11">
        <v>34</v>
      </c>
      <c r="R8" s="11">
        <v>25</v>
      </c>
      <c r="S8" s="11">
        <v>40</v>
      </c>
      <c r="T8" s="11">
        <v>30</v>
      </c>
      <c r="U8" s="11">
        <v>18</v>
      </c>
      <c r="V8" s="11">
        <v>49</v>
      </c>
      <c r="W8" s="11">
        <v>41</v>
      </c>
      <c r="X8" s="11">
        <v>25</v>
      </c>
      <c r="Y8" s="11">
        <v>9</v>
      </c>
      <c r="Z8" s="11"/>
      <c r="AA8" s="11">
        <v>115</v>
      </c>
      <c r="AB8" s="11">
        <v>103</v>
      </c>
      <c r="AC8" s="11">
        <v>86</v>
      </c>
      <c r="AD8" s="11">
        <v>125</v>
      </c>
      <c r="AE8" s="11"/>
      <c r="AF8" s="11">
        <v>80</v>
      </c>
    </row>
    <row r="9" spans="2:32" ht="41.25" x14ac:dyDescent="0.2">
      <c r="B9" s="18" t="s">
        <v>625</v>
      </c>
      <c r="C9" s="17">
        <v>0.26605903395485098</v>
      </c>
      <c r="D9" s="17">
        <v>0.28115522964071998</v>
      </c>
      <c r="E9" s="17">
        <v>0.25239909113923997</v>
      </c>
      <c r="F9" s="17"/>
      <c r="G9" s="17">
        <v>0.32142567486269702</v>
      </c>
      <c r="H9" s="17">
        <v>0.33529899666750601</v>
      </c>
      <c r="I9" s="17">
        <v>0.25235659902289898</v>
      </c>
      <c r="J9" s="17">
        <v>0.27185013339465802</v>
      </c>
      <c r="K9" s="17">
        <v>0.27273212931980401</v>
      </c>
      <c r="L9" s="17">
        <v>0.17695834944848901</v>
      </c>
      <c r="M9" s="17"/>
      <c r="N9" s="17">
        <v>0.27815321571405899</v>
      </c>
      <c r="O9" s="17">
        <v>0.269924509155959</v>
      </c>
      <c r="P9" s="17">
        <v>0.25568525117356999</v>
      </c>
      <c r="Q9" s="17">
        <v>0.16870137927694401</v>
      </c>
      <c r="R9" s="17">
        <v>0.43657245262146799</v>
      </c>
      <c r="S9" s="17">
        <v>0.32715621511617599</v>
      </c>
      <c r="T9" s="17">
        <v>0.23816827434597901</v>
      </c>
      <c r="U9" s="17">
        <v>0.208560851723568</v>
      </c>
      <c r="V9" s="17">
        <v>0.23394054113009799</v>
      </c>
      <c r="W9" s="17">
        <v>0.21955853196118999</v>
      </c>
      <c r="X9" s="17">
        <v>0.32575704224435098</v>
      </c>
      <c r="Y9" s="17">
        <v>0.25685551686410202</v>
      </c>
      <c r="Z9" s="17"/>
      <c r="AA9" s="17">
        <v>0.21751047793508099</v>
      </c>
      <c r="AB9" s="17">
        <v>0.31212612905549902</v>
      </c>
      <c r="AC9" s="17">
        <v>0.209508281996756</v>
      </c>
      <c r="AD9" s="17">
        <v>0.31331561319327</v>
      </c>
      <c r="AE9" s="17"/>
      <c r="AF9" s="17">
        <v>0.25644149398718602</v>
      </c>
    </row>
    <row r="10" spans="2:32" ht="27.75" x14ac:dyDescent="0.2">
      <c r="B10" s="18" t="s">
        <v>615</v>
      </c>
      <c r="C10" s="17">
        <v>0.59367266368510496</v>
      </c>
      <c r="D10" s="17">
        <v>0.61467536206837303</v>
      </c>
      <c r="E10" s="17">
        <v>0.574668163156701</v>
      </c>
      <c r="F10" s="17"/>
      <c r="G10" s="17">
        <v>0.63420629482187096</v>
      </c>
      <c r="H10" s="17">
        <v>0.57313384763715103</v>
      </c>
      <c r="I10" s="17">
        <v>0.64939124384999003</v>
      </c>
      <c r="J10" s="17">
        <v>0.59447131424368604</v>
      </c>
      <c r="K10" s="17">
        <v>0.56429716949568398</v>
      </c>
      <c r="L10" s="17">
        <v>0.55270933326310701</v>
      </c>
      <c r="M10" s="17"/>
      <c r="N10" s="17">
        <v>0.56679464949744196</v>
      </c>
      <c r="O10" s="17">
        <v>0.58830220551965395</v>
      </c>
      <c r="P10" s="17">
        <v>0.58700835066561996</v>
      </c>
      <c r="Q10" s="17">
        <v>0.59570808661857899</v>
      </c>
      <c r="R10" s="17">
        <v>0.46094409647763501</v>
      </c>
      <c r="S10" s="17">
        <v>0.55173379327674898</v>
      </c>
      <c r="T10" s="17">
        <v>0.68603560421879906</v>
      </c>
      <c r="U10" s="17">
        <v>0.65239124372965895</v>
      </c>
      <c r="V10" s="17">
        <v>0.64213795728462397</v>
      </c>
      <c r="W10" s="17">
        <v>0.65812688014143095</v>
      </c>
      <c r="X10" s="17">
        <v>0.50798506822975298</v>
      </c>
      <c r="Y10" s="17">
        <v>0.626845325330884</v>
      </c>
      <c r="Z10" s="17"/>
      <c r="AA10" s="17">
        <v>0.64669681365673004</v>
      </c>
      <c r="AB10" s="17">
        <v>0.56407052103960897</v>
      </c>
      <c r="AC10" s="17">
        <v>0.65602450131874901</v>
      </c>
      <c r="AD10" s="17">
        <v>0.52367100931183996</v>
      </c>
      <c r="AE10" s="17"/>
      <c r="AF10" s="17">
        <v>0.63502775123614297</v>
      </c>
    </row>
    <row r="11" spans="2:32" x14ac:dyDescent="0.2">
      <c r="B11" s="18" t="s">
        <v>92</v>
      </c>
      <c r="C11" s="19">
        <v>0.14026830236004401</v>
      </c>
      <c r="D11" s="19">
        <v>0.104169408290906</v>
      </c>
      <c r="E11" s="19">
        <v>0.172932745704059</v>
      </c>
      <c r="F11" s="19"/>
      <c r="G11" s="19">
        <v>4.4368030315432197E-2</v>
      </c>
      <c r="H11" s="19">
        <v>9.1567155695343294E-2</v>
      </c>
      <c r="I11" s="19">
        <v>9.8252157127110606E-2</v>
      </c>
      <c r="J11" s="19">
        <v>0.13367855236165499</v>
      </c>
      <c r="K11" s="19">
        <v>0.16297070118451201</v>
      </c>
      <c r="L11" s="19">
        <v>0.27033231728840401</v>
      </c>
      <c r="M11" s="19"/>
      <c r="N11" s="19">
        <v>0.155052134788499</v>
      </c>
      <c r="O11" s="19">
        <v>0.14177328532438699</v>
      </c>
      <c r="P11" s="19">
        <v>0.15730639816080999</v>
      </c>
      <c r="Q11" s="19">
        <v>0.235590534104477</v>
      </c>
      <c r="R11" s="19">
        <v>0.102483450900897</v>
      </c>
      <c r="S11" s="19">
        <v>0.121109991607075</v>
      </c>
      <c r="T11" s="19">
        <v>7.57961214352217E-2</v>
      </c>
      <c r="U11" s="19">
        <v>0.13904790454677199</v>
      </c>
      <c r="V11" s="19">
        <v>0.123921501585278</v>
      </c>
      <c r="W11" s="19">
        <v>0.12231458789737901</v>
      </c>
      <c r="X11" s="19">
        <v>0.16625788952589701</v>
      </c>
      <c r="Y11" s="19">
        <v>0.116299157805014</v>
      </c>
      <c r="Z11" s="19"/>
      <c r="AA11" s="19">
        <v>0.13579270840818899</v>
      </c>
      <c r="AB11" s="19">
        <v>0.123803349904893</v>
      </c>
      <c r="AC11" s="19">
        <v>0.13446721668449499</v>
      </c>
      <c r="AD11" s="19">
        <v>0.163013377494891</v>
      </c>
      <c r="AE11" s="19"/>
      <c r="AF11" s="19">
        <v>0.108530754776671</v>
      </c>
    </row>
    <row r="12" spans="2:32" x14ac:dyDescent="0.2">
      <c r="B12" s="16" t="s">
        <v>595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147</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1567</v>
      </c>
      <c r="D7" s="10">
        <v>710</v>
      </c>
      <c r="E7" s="10">
        <v>853</v>
      </c>
      <c r="F7" s="10"/>
      <c r="G7" s="10">
        <v>57</v>
      </c>
      <c r="H7" s="10">
        <v>87</v>
      </c>
      <c r="I7" s="10">
        <v>93</v>
      </c>
      <c r="J7" s="10">
        <v>147</v>
      </c>
      <c r="K7" s="10">
        <v>313</v>
      </c>
      <c r="L7" s="10">
        <v>870</v>
      </c>
      <c r="M7" s="10"/>
      <c r="N7" s="10">
        <v>120</v>
      </c>
      <c r="O7" s="10">
        <v>218</v>
      </c>
      <c r="P7" s="10">
        <v>135</v>
      </c>
      <c r="Q7" s="10">
        <v>176</v>
      </c>
      <c r="R7" s="10">
        <v>120</v>
      </c>
      <c r="S7" s="10">
        <v>142</v>
      </c>
      <c r="T7" s="10">
        <v>157</v>
      </c>
      <c r="U7" s="10">
        <v>74</v>
      </c>
      <c r="V7" s="10">
        <v>189</v>
      </c>
      <c r="W7" s="10">
        <v>125</v>
      </c>
      <c r="X7" s="10">
        <v>90</v>
      </c>
      <c r="Y7" s="10">
        <v>21</v>
      </c>
      <c r="Z7" s="10"/>
      <c r="AA7" s="10">
        <v>445</v>
      </c>
      <c r="AB7" s="10">
        <v>358</v>
      </c>
      <c r="AC7" s="10">
        <v>209</v>
      </c>
      <c r="AD7" s="10">
        <v>547</v>
      </c>
      <c r="AE7" s="10"/>
      <c r="AF7" s="10">
        <v>421</v>
      </c>
    </row>
    <row r="8" spans="2:32" ht="30" customHeight="1" x14ac:dyDescent="0.2">
      <c r="B8" s="11" t="s">
        <v>20</v>
      </c>
      <c r="C8" s="11">
        <v>1422</v>
      </c>
      <c r="D8" s="11">
        <v>638</v>
      </c>
      <c r="E8" s="11">
        <v>780</v>
      </c>
      <c r="F8" s="11"/>
      <c r="G8" s="11">
        <v>69</v>
      </c>
      <c r="H8" s="11">
        <v>105</v>
      </c>
      <c r="I8" s="11">
        <v>85</v>
      </c>
      <c r="J8" s="11">
        <v>136</v>
      </c>
      <c r="K8" s="11">
        <v>271</v>
      </c>
      <c r="L8" s="11">
        <v>757</v>
      </c>
      <c r="M8" s="11"/>
      <c r="N8" s="11">
        <v>124</v>
      </c>
      <c r="O8" s="11">
        <v>193</v>
      </c>
      <c r="P8" s="11">
        <v>118</v>
      </c>
      <c r="Q8" s="11">
        <v>156</v>
      </c>
      <c r="R8" s="11">
        <v>104</v>
      </c>
      <c r="S8" s="11">
        <v>116</v>
      </c>
      <c r="T8" s="11">
        <v>135</v>
      </c>
      <c r="U8" s="11">
        <v>66</v>
      </c>
      <c r="V8" s="11">
        <v>168</v>
      </c>
      <c r="W8" s="11">
        <v>128</v>
      </c>
      <c r="X8" s="11">
        <v>86</v>
      </c>
      <c r="Y8" s="11">
        <v>28</v>
      </c>
      <c r="Z8" s="11"/>
      <c r="AA8" s="11">
        <v>380</v>
      </c>
      <c r="AB8" s="11">
        <v>301</v>
      </c>
      <c r="AC8" s="11">
        <v>252</v>
      </c>
      <c r="AD8" s="11">
        <v>482</v>
      </c>
      <c r="AE8" s="11"/>
      <c r="AF8" s="11">
        <v>388</v>
      </c>
    </row>
    <row r="9" spans="2:32" ht="27.75" x14ac:dyDescent="0.2">
      <c r="B9" s="18" t="s">
        <v>143</v>
      </c>
      <c r="C9" s="17">
        <v>0.17854253957139599</v>
      </c>
      <c r="D9" s="17">
        <v>0.14211662485184701</v>
      </c>
      <c r="E9" s="17">
        <v>0.207978162716528</v>
      </c>
      <c r="F9" s="17"/>
      <c r="G9" s="17">
        <v>9.2180615600348903E-2</v>
      </c>
      <c r="H9" s="17">
        <v>0.184146357264178</v>
      </c>
      <c r="I9" s="17">
        <v>0.153602756560209</v>
      </c>
      <c r="J9" s="17">
        <v>0.34058765813929198</v>
      </c>
      <c r="K9" s="17">
        <v>0.21750862302917301</v>
      </c>
      <c r="L9" s="17">
        <v>0.14548295493065</v>
      </c>
      <c r="M9" s="17"/>
      <c r="N9" s="17">
        <v>0.18484802481801199</v>
      </c>
      <c r="O9" s="17">
        <v>0.15934630283458601</v>
      </c>
      <c r="P9" s="17">
        <v>0.216490352058926</v>
      </c>
      <c r="Q9" s="17">
        <v>0.21864177363370599</v>
      </c>
      <c r="R9" s="17">
        <v>0.15280735107994001</v>
      </c>
      <c r="S9" s="17">
        <v>0.16859034131612999</v>
      </c>
      <c r="T9" s="17">
        <v>0.154858412837555</v>
      </c>
      <c r="U9" s="17">
        <v>0.119166773250667</v>
      </c>
      <c r="V9" s="17">
        <v>0.176074542935925</v>
      </c>
      <c r="W9" s="17">
        <v>0.16701114769414899</v>
      </c>
      <c r="X9" s="17">
        <v>0.23198699620254901</v>
      </c>
      <c r="Y9" s="17">
        <v>0.19437526673292499</v>
      </c>
      <c r="Z9" s="17"/>
      <c r="AA9" s="17">
        <v>9.6415532600494402E-2</v>
      </c>
      <c r="AB9" s="17">
        <v>0.14578842996996999</v>
      </c>
      <c r="AC9" s="17">
        <v>0.23043679554663499</v>
      </c>
      <c r="AD9" s="17">
        <v>0.237374611001619</v>
      </c>
      <c r="AE9" s="17"/>
      <c r="AF9" s="17">
        <v>0.254526766854131</v>
      </c>
    </row>
    <row r="10" spans="2:32" ht="27.75" x14ac:dyDescent="0.2">
      <c r="B10" s="18" t="s">
        <v>144</v>
      </c>
      <c r="C10" s="17">
        <v>0.73987133820808604</v>
      </c>
      <c r="D10" s="17">
        <v>0.78985121125028601</v>
      </c>
      <c r="E10" s="17">
        <v>0.69889727725981499</v>
      </c>
      <c r="F10" s="17"/>
      <c r="G10" s="17">
        <v>0.85310589133422998</v>
      </c>
      <c r="H10" s="17">
        <v>0.72823128564361295</v>
      </c>
      <c r="I10" s="17">
        <v>0.74694359398572696</v>
      </c>
      <c r="J10" s="17">
        <v>0.51514721266896402</v>
      </c>
      <c r="K10" s="17">
        <v>0.70544352248264697</v>
      </c>
      <c r="L10" s="17">
        <v>0.78293528712850102</v>
      </c>
      <c r="M10" s="17"/>
      <c r="N10" s="17">
        <v>0.71380239618931796</v>
      </c>
      <c r="O10" s="17">
        <v>0.77547390255443804</v>
      </c>
      <c r="P10" s="17">
        <v>0.73016283109580205</v>
      </c>
      <c r="Q10" s="17">
        <v>0.69521097551468403</v>
      </c>
      <c r="R10" s="17">
        <v>0.74188082955756596</v>
      </c>
      <c r="S10" s="17">
        <v>0.69090689830004803</v>
      </c>
      <c r="T10" s="17">
        <v>0.77074852705567398</v>
      </c>
      <c r="U10" s="17">
        <v>0.81725658801210199</v>
      </c>
      <c r="V10" s="17">
        <v>0.75632635811903703</v>
      </c>
      <c r="W10" s="17">
        <v>0.76740309361334302</v>
      </c>
      <c r="X10" s="17">
        <v>0.69016591119368897</v>
      </c>
      <c r="Y10" s="17">
        <v>0.69248456488342003</v>
      </c>
      <c r="Z10" s="17"/>
      <c r="AA10" s="17">
        <v>0.848746080673484</v>
      </c>
      <c r="AB10" s="17">
        <v>0.76990075097004196</v>
      </c>
      <c r="AC10" s="17">
        <v>0.68136967601696496</v>
      </c>
      <c r="AD10" s="17">
        <v>0.66396325819255897</v>
      </c>
      <c r="AE10" s="17"/>
      <c r="AF10" s="17">
        <v>0.66164767390254198</v>
      </c>
    </row>
    <row r="11" spans="2:32" x14ac:dyDescent="0.2">
      <c r="B11" s="18" t="s">
        <v>92</v>
      </c>
      <c r="C11" s="19">
        <v>8.1586122220518503E-2</v>
      </c>
      <c r="D11" s="19">
        <v>6.8032163897866094E-2</v>
      </c>
      <c r="E11" s="19">
        <v>9.3124560023657293E-2</v>
      </c>
      <c r="F11" s="19"/>
      <c r="G11" s="19">
        <v>5.4713493065420699E-2</v>
      </c>
      <c r="H11" s="19">
        <v>8.7622357092209294E-2</v>
      </c>
      <c r="I11" s="19">
        <v>9.9453649454064597E-2</v>
      </c>
      <c r="J11" s="19">
        <v>0.144265129191744</v>
      </c>
      <c r="K11" s="19">
        <v>7.7047854488180398E-2</v>
      </c>
      <c r="L11" s="19">
        <v>7.1581757940849394E-2</v>
      </c>
      <c r="M11" s="19"/>
      <c r="N11" s="19">
        <v>0.10134957899267</v>
      </c>
      <c r="O11" s="19">
        <v>6.5179794610975506E-2</v>
      </c>
      <c r="P11" s="19">
        <v>5.3346816845272003E-2</v>
      </c>
      <c r="Q11" s="19">
        <v>8.6147250851609194E-2</v>
      </c>
      <c r="R11" s="19">
        <v>0.10531181936249399</v>
      </c>
      <c r="S11" s="19">
        <v>0.14050276038382201</v>
      </c>
      <c r="T11" s="19">
        <v>7.43930601067712E-2</v>
      </c>
      <c r="U11" s="19">
        <v>6.3576638737231295E-2</v>
      </c>
      <c r="V11" s="19">
        <v>6.7599098945038599E-2</v>
      </c>
      <c r="W11" s="19">
        <v>6.5585758692507504E-2</v>
      </c>
      <c r="X11" s="19">
        <v>7.7847092603762005E-2</v>
      </c>
      <c r="Y11" s="19">
        <v>0.113140168383655</v>
      </c>
      <c r="Z11" s="19"/>
      <c r="AA11" s="19">
        <v>5.4838386726021301E-2</v>
      </c>
      <c r="AB11" s="19">
        <v>8.4310819059988107E-2</v>
      </c>
      <c r="AC11" s="19">
        <v>8.8193528436399896E-2</v>
      </c>
      <c r="AD11" s="19">
        <v>9.8662130805822396E-2</v>
      </c>
      <c r="AE11" s="19"/>
      <c r="AF11" s="19">
        <v>8.38255592433267E-2</v>
      </c>
    </row>
    <row r="12" spans="2:32" x14ac:dyDescent="0.2">
      <c r="B12" s="16" t="s">
        <v>146</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628</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v>
      </c>
      <c r="D7" s="10">
        <v>181</v>
      </c>
      <c r="E7" s="10">
        <v>219</v>
      </c>
      <c r="F7" s="10"/>
      <c r="G7" s="10">
        <v>30</v>
      </c>
      <c r="H7" s="10">
        <v>66</v>
      </c>
      <c r="I7" s="10">
        <v>79</v>
      </c>
      <c r="J7" s="10">
        <v>80</v>
      </c>
      <c r="K7" s="10">
        <v>60</v>
      </c>
      <c r="L7" s="10">
        <v>86</v>
      </c>
      <c r="M7" s="10"/>
      <c r="N7" s="10">
        <v>54</v>
      </c>
      <c r="O7" s="10">
        <v>54</v>
      </c>
      <c r="P7" s="10">
        <v>41</v>
      </c>
      <c r="Q7" s="10">
        <v>41</v>
      </c>
      <c r="R7" s="10">
        <v>19</v>
      </c>
      <c r="S7" s="10">
        <v>32</v>
      </c>
      <c r="T7" s="10">
        <v>27</v>
      </c>
      <c r="U7" s="10">
        <v>16</v>
      </c>
      <c r="V7" s="10">
        <v>49</v>
      </c>
      <c r="W7" s="10">
        <v>35</v>
      </c>
      <c r="X7" s="10">
        <v>23</v>
      </c>
      <c r="Y7" s="10">
        <v>10</v>
      </c>
      <c r="Z7" s="10"/>
      <c r="AA7" s="10">
        <v>118</v>
      </c>
      <c r="AB7" s="10">
        <v>114</v>
      </c>
      <c r="AC7" s="10">
        <v>69</v>
      </c>
      <c r="AD7" s="10">
        <v>99</v>
      </c>
      <c r="AE7" s="10"/>
      <c r="AF7" s="10">
        <v>77</v>
      </c>
    </row>
    <row r="8" spans="2:32" ht="30" customHeight="1" x14ac:dyDescent="0.2">
      <c r="B8" s="11" t="s">
        <v>20</v>
      </c>
      <c r="C8" s="11">
        <v>402</v>
      </c>
      <c r="D8" s="11">
        <v>193</v>
      </c>
      <c r="E8" s="11">
        <v>208</v>
      </c>
      <c r="F8" s="11"/>
      <c r="G8" s="11">
        <v>37</v>
      </c>
      <c r="H8" s="11">
        <v>83</v>
      </c>
      <c r="I8" s="11">
        <v>74</v>
      </c>
      <c r="J8" s="11">
        <v>77</v>
      </c>
      <c r="K8" s="11">
        <v>53</v>
      </c>
      <c r="L8" s="11">
        <v>77</v>
      </c>
      <c r="M8" s="11"/>
      <c r="N8" s="11">
        <v>60</v>
      </c>
      <c r="O8" s="11">
        <v>50</v>
      </c>
      <c r="P8" s="11">
        <v>39</v>
      </c>
      <c r="Q8" s="11">
        <v>39</v>
      </c>
      <c r="R8" s="11">
        <v>18</v>
      </c>
      <c r="S8" s="11">
        <v>29</v>
      </c>
      <c r="T8" s="11">
        <v>24</v>
      </c>
      <c r="U8" s="11">
        <v>17</v>
      </c>
      <c r="V8" s="11">
        <v>48</v>
      </c>
      <c r="W8" s="11">
        <v>39</v>
      </c>
      <c r="X8" s="11">
        <v>22</v>
      </c>
      <c r="Y8" s="11">
        <v>16</v>
      </c>
      <c r="Z8" s="11"/>
      <c r="AA8" s="11">
        <v>111</v>
      </c>
      <c r="AB8" s="11">
        <v>102</v>
      </c>
      <c r="AC8" s="11">
        <v>91</v>
      </c>
      <c r="AD8" s="11">
        <v>97</v>
      </c>
      <c r="AE8" s="11"/>
      <c r="AF8" s="11">
        <v>76</v>
      </c>
    </row>
    <row r="9" spans="2:32" ht="41.25" x14ac:dyDescent="0.2">
      <c r="B9" s="18" t="s">
        <v>627</v>
      </c>
      <c r="C9" s="17">
        <v>0.34965491398072002</v>
      </c>
      <c r="D9" s="17">
        <v>0.376278660876041</v>
      </c>
      <c r="E9" s="17">
        <v>0.32623984379936199</v>
      </c>
      <c r="F9" s="17"/>
      <c r="G9" s="17">
        <v>0.374716765963924</v>
      </c>
      <c r="H9" s="17">
        <v>0.35625893366205402</v>
      </c>
      <c r="I9" s="17">
        <v>0.33173682206785499</v>
      </c>
      <c r="J9" s="17">
        <v>0.368880545905861</v>
      </c>
      <c r="K9" s="17">
        <v>0.37282851368233599</v>
      </c>
      <c r="L9" s="17">
        <v>0.31229419027822902</v>
      </c>
      <c r="M9" s="17"/>
      <c r="N9" s="17">
        <v>0.274044173047161</v>
      </c>
      <c r="O9" s="17">
        <v>0.36615620575653401</v>
      </c>
      <c r="P9" s="17">
        <v>0.373716466071086</v>
      </c>
      <c r="Q9" s="17">
        <v>0.34145907785790203</v>
      </c>
      <c r="R9" s="17">
        <v>0.33824623134625897</v>
      </c>
      <c r="S9" s="17">
        <v>0.31802261998864201</v>
      </c>
      <c r="T9" s="17">
        <v>0.34941699990629199</v>
      </c>
      <c r="U9" s="17">
        <v>9.8827005827489905E-2</v>
      </c>
      <c r="V9" s="17">
        <v>0.36549973163050198</v>
      </c>
      <c r="W9" s="17">
        <v>0.35189459542315898</v>
      </c>
      <c r="X9" s="17">
        <v>0.59443184442197095</v>
      </c>
      <c r="Y9" s="17">
        <v>0.493582849342726</v>
      </c>
      <c r="Z9" s="17"/>
      <c r="AA9" s="17">
        <v>0.338651519297201</v>
      </c>
      <c r="AB9" s="17">
        <v>0.32683119005449701</v>
      </c>
      <c r="AC9" s="17">
        <v>0.37874492000920501</v>
      </c>
      <c r="AD9" s="17">
        <v>0.36376499728468797</v>
      </c>
      <c r="AE9" s="17"/>
      <c r="AF9" s="17">
        <v>0.36458563072907102</v>
      </c>
    </row>
    <row r="10" spans="2:32" ht="27.75" x14ac:dyDescent="0.2">
      <c r="B10" s="18" t="s">
        <v>615</v>
      </c>
      <c r="C10" s="17">
        <v>0.53281922237267498</v>
      </c>
      <c r="D10" s="17">
        <v>0.52147705054537896</v>
      </c>
      <c r="E10" s="17">
        <v>0.54161026559092595</v>
      </c>
      <c r="F10" s="17"/>
      <c r="G10" s="17">
        <v>0.625283234036076</v>
      </c>
      <c r="H10" s="17">
        <v>0.59996123550741098</v>
      </c>
      <c r="I10" s="17">
        <v>0.538874227053869</v>
      </c>
      <c r="J10" s="17">
        <v>0.53089047047508398</v>
      </c>
      <c r="K10" s="17">
        <v>0.40217785402036299</v>
      </c>
      <c r="L10" s="17">
        <v>0.50259854730766496</v>
      </c>
      <c r="M10" s="17"/>
      <c r="N10" s="17">
        <v>0.61000225552424903</v>
      </c>
      <c r="O10" s="17">
        <v>0.490311818411168</v>
      </c>
      <c r="P10" s="17">
        <v>0.52474811628446205</v>
      </c>
      <c r="Q10" s="17">
        <v>0.56889581827662705</v>
      </c>
      <c r="R10" s="17">
        <v>0.573878248965214</v>
      </c>
      <c r="S10" s="17">
        <v>0.57529739533379898</v>
      </c>
      <c r="T10" s="17">
        <v>0.51528848861618504</v>
      </c>
      <c r="U10" s="17">
        <v>0.728675412733084</v>
      </c>
      <c r="V10" s="17">
        <v>0.54265042028243904</v>
      </c>
      <c r="W10" s="17">
        <v>0.49310759437311402</v>
      </c>
      <c r="X10" s="17">
        <v>0.27130471323231198</v>
      </c>
      <c r="Y10" s="17">
        <v>0.42760085496209299</v>
      </c>
      <c r="Z10" s="17"/>
      <c r="AA10" s="17">
        <v>0.56978484708839405</v>
      </c>
      <c r="AB10" s="17">
        <v>0.52375617045877298</v>
      </c>
      <c r="AC10" s="17">
        <v>0.51967998301610596</v>
      </c>
      <c r="AD10" s="17">
        <v>0.50596193757048502</v>
      </c>
      <c r="AE10" s="17"/>
      <c r="AF10" s="17">
        <v>0.524267681528649</v>
      </c>
    </row>
    <row r="11" spans="2:32" x14ac:dyDescent="0.2">
      <c r="B11" s="18" t="s">
        <v>92</v>
      </c>
      <c r="C11" s="19">
        <v>0.117525863646604</v>
      </c>
      <c r="D11" s="19">
        <v>0.10224428857858001</v>
      </c>
      <c r="E11" s="19">
        <v>0.13214989060971299</v>
      </c>
      <c r="F11" s="19"/>
      <c r="G11" s="19">
        <v>0</v>
      </c>
      <c r="H11" s="19">
        <v>4.3779830830534799E-2</v>
      </c>
      <c r="I11" s="19">
        <v>0.12938895087827501</v>
      </c>
      <c r="J11" s="19">
        <v>0.100228983619055</v>
      </c>
      <c r="K11" s="19">
        <v>0.22499363229729999</v>
      </c>
      <c r="L11" s="19">
        <v>0.18510726241410499</v>
      </c>
      <c r="M11" s="19"/>
      <c r="N11" s="19">
        <v>0.11595357142859</v>
      </c>
      <c r="O11" s="19">
        <v>0.14353197583229799</v>
      </c>
      <c r="P11" s="19">
        <v>0.10153541764445299</v>
      </c>
      <c r="Q11" s="19">
        <v>8.9645103865470796E-2</v>
      </c>
      <c r="R11" s="19">
        <v>8.7875519688526804E-2</v>
      </c>
      <c r="S11" s="19">
        <v>0.106679984677559</v>
      </c>
      <c r="T11" s="19">
        <v>0.135294511477524</v>
      </c>
      <c r="U11" s="19">
        <v>0.17249758143942601</v>
      </c>
      <c r="V11" s="19">
        <v>9.1849848087059094E-2</v>
      </c>
      <c r="W11" s="19">
        <v>0.15499781020372699</v>
      </c>
      <c r="X11" s="19">
        <v>0.13426344234571699</v>
      </c>
      <c r="Y11" s="19">
        <v>7.8816295695181393E-2</v>
      </c>
      <c r="Z11" s="19"/>
      <c r="AA11" s="19">
        <v>9.1563633614404394E-2</v>
      </c>
      <c r="AB11" s="19">
        <v>0.14941263948673</v>
      </c>
      <c r="AC11" s="19">
        <v>0.101575096974689</v>
      </c>
      <c r="AD11" s="19">
        <v>0.130273065144827</v>
      </c>
      <c r="AE11" s="19"/>
      <c r="AF11" s="19">
        <v>0.11114668774228</v>
      </c>
    </row>
    <row r="12" spans="2:32" x14ac:dyDescent="0.2">
      <c r="B12" s="16" t="s">
        <v>595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630</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416</v>
      </c>
      <c r="D7" s="10">
        <v>201</v>
      </c>
      <c r="E7" s="10">
        <v>213</v>
      </c>
      <c r="F7" s="10"/>
      <c r="G7" s="10">
        <v>56</v>
      </c>
      <c r="H7" s="10">
        <v>43</v>
      </c>
      <c r="I7" s="10">
        <v>63</v>
      </c>
      <c r="J7" s="10">
        <v>77</v>
      </c>
      <c r="K7" s="10">
        <v>66</v>
      </c>
      <c r="L7" s="10">
        <v>111</v>
      </c>
      <c r="M7" s="10"/>
      <c r="N7" s="10">
        <v>43</v>
      </c>
      <c r="O7" s="10">
        <v>59</v>
      </c>
      <c r="P7" s="10">
        <v>35</v>
      </c>
      <c r="Q7" s="10">
        <v>39</v>
      </c>
      <c r="R7" s="10">
        <v>32</v>
      </c>
      <c r="S7" s="10">
        <v>44</v>
      </c>
      <c r="T7" s="10">
        <v>28</v>
      </c>
      <c r="U7" s="10">
        <v>20</v>
      </c>
      <c r="V7" s="10">
        <v>51</v>
      </c>
      <c r="W7" s="10">
        <v>44</v>
      </c>
      <c r="X7" s="10">
        <v>14</v>
      </c>
      <c r="Y7" s="10">
        <v>7</v>
      </c>
      <c r="Z7" s="10"/>
      <c r="AA7" s="10">
        <v>105</v>
      </c>
      <c r="AB7" s="10">
        <v>122</v>
      </c>
      <c r="AC7" s="10">
        <v>69</v>
      </c>
      <c r="AD7" s="10">
        <v>117</v>
      </c>
      <c r="AE7" s="10"/>
      <c r="AF7" s="10">
        <v>71</v>
      </c>
    </row>
    <row r="8" spans="2:32" ht="30" customHeight="1" x14ac:dyDescent="0.2">
      <c r="B8" s="11" t="s">
        <v>20</v>
      </c>
      <c r="C8" s="11">
        <v>426</v>
      </c>
      <c r="D8" s="11">
        <v>216</v>
      </c>
      <c r="E8" s="11">
        <v>209</v>
      </c>
      <c r="F8" s="11"/>
      <c r="G8" s="11">
        <v>73</v>
      </c>
      <c r="H8" s="11">
        <v>55</v>
      </c>
      <c r="I8" s="11">
        <v>65</v>
      </c>
      <c r="J8" s="11">
        <v>75</v>
      </c>
      <c r="K8" s="11">
        <v>60</v>
      </c>
      <c r="L8" s="11">
        <v>98</v>
      </c>
      <c r="M8" s="11"/>
      <c r="N8" s="11">
        <v>51</v>
      </c>
      <c r="O8" s="11">
        <v>56</v>
      </c>
      <c r="P8" s="11">
        <v>34</v>
      </c>
      <c r="Q8" s="11">
        <v>36</v>
      </c>
      <c r="R8" s="11">
        <v>29</v>
      </c>
      <c r="S8" s="11">
        <v>43</v>
      </c>
      <c r="T8" s="11">
        <v>28</v>
      </c>
      <c r="U8" s="11">
        <v>21</v>
      </c>
      <c r="V8" s="11">
        <v>49</v>
      </c>
      <c r="W8" s="11">
        <v>54</v>
      </c>
      <c r="X8" s="11">
        <v>14</v>
      </c>
      <c r="Y8" s="11">
        <v>11</v>
      </c>
      <c r="Z8" s="11"/>
      <c r="AA8" s="11">
        <v>92</v>
      </c>
      <c r="AB8" s="11">
        <v>115</v>
      </c>
      <c r="AC8" s="11">
        <v>93</v>
      </c>
      <c r="AD8" s="11">
        <v>125</v>
      </c>
      <c r="AE8" s="11"/>
      <c r="AF8" s="11">
        <v>69</v>
      </c>
    </row>
    <row r="9" spans="2:32" ht="41.25" x14ac:dyDescent="0.2">
      <c r="B9" s="18" t="s">
        <v>629</v>
      </c>
      <c r="C9" s="17">
        <v>0.44497541470624802</v>
      </c>
      <c r="D9" s="17">
        <v>0.48419697606512602</v>
      </c>
      <c r="E9" s="17">
        <v>0.408982951373696</v>
      </c>
      <c r="F9" s="17"/>
      <c r="G9" s="17">
        <v>0.53373242836276102</v>
      </c>
      <c r="H9" s="17">
        <v>0.34296558986484399</v>
      </c>
      <c r="I9" s="17">
        <v>0.50074333098536095</v>
      </c>
      <c r="J9" s="17">
        <v>0.490979152807132</v>
      </c>
      <c r="K9" s="17">
        <v>0.36881190963462501</v>
      </c>
      <c r="L9" s="17">
        <v>0.41068969736792799</v>
      </c>
      <c r="M9" s="17"/>
      <c r="N9" s="17">
        <v>0.36742388008340099</v>
      </c>
      <c r="O9" s="17">
        <v>0.54024190592560895</v>
      </c>
      <c r="P9" s="17">
        <v>0.451579437517866</v>
      </c>
      <c r="Q9" s="17">
        <v>0.53984055585163504</v>
      </c>
      <c r="R9" s="17">
        <v>0.459554294511901</v>
      </c>
      <c r="S9" s="17">
        <v>0.43252217985834301</v>
      </c>
      <c r="T9" s="17">
        <v>0.58929710135556301</v>
      </c>
      <c r="U9" s="17">
        <v>0.319551741611039</v>
      </c>
      <c r="V9" s="17">
        <v>0.30324756312944701</v>
      </c>
      <c r="W9" s="17">
        <v>0.46081510387684299</v>
      </c>
      <c r="X9" s="17">
        <v>0.410628429920533</v>
      </c>
      <c r="Y9" s="17">
        <v>0.46233413661322298</v>
      </c>
      <c r="Z9" s="17"/>
      <c r="AA9" s="17">
        <v>0.40294930009900698</v>
      </c>
      <c r="AB9" s="17">
        <v>0.42822608041786803</v>
      </c>
      <c r="AC9" s="17">
        <v>0.40049888915827497</v>
      </c>
      <c r="AD9" s="17">
        <v>0.52713615958785498</v>
      </c>
      <c r="AE9" s="17"/>
      <c r="AF9" s="17">
        <v>0.38491534705883601</v>
      </c>
    </row>
    <row r="10" spans="2:32" ht="27.75" x14ac:dyDescent="0.2">
      <c r="B10" s="18" t="s">
        <v>615</v>
      </c>
      <c r="C10" s="17">
        <v>0.42665377664210602</v>
      </c>
      <c r="D10" s="17">
        <v>0.41950784402065899</v>
      </c>
      <c r="E10" s="17">
        <v>0.42812489878402399</v>
      </c>
      <c r="F10" s="17"/>
      <c r="G10" s="17">
        <v>0.39500080558942102</v>
      </c>
      <c r="H10" s="17">
        <v>0.56740691259490805</v>
      </c>
      <c r="I10" s="17">
        <v>0.324696655537487</v>
      </c>
      <c r="J10" s="17">
        <v>0.40707076237305001</v>
      </c>
      <c r="K10" s="17">
        <v>0.44592600980929198</v>
      </c>
      <c r="L10" s="17">
        <v>0.44217977333333902</v>
      </c>
      <c r="M10" s="17"/>
      <c r="N10" s="17">
        <v>0.49844374046488099</v>
      </c>
      <c r="O10" s="17">
        <v>0.34055929471697699</v>
      </c>
      <c r="P10" s="17">
        <v>0.37280295031830801</v>
      </c>
      <c r="Q10" s="17">
        <v>0.35662458275056202</v>
      </c>
      <c r="R10" s="17">
        <v>0.353428398787269</v>
      </c>
      <c r="S10" s="17">
        <v>0.458905789612232</v>
      </c>
      <c r="T10" s="17">
        <v>0.38119698629890503</v>
      </c>
      <c r="U10" s="17">
        <v>0.47042751466030402</v>
      </c>
      <c r="V10" s="17">
        <v>0.57054894553950997</v>
      </c>
      <c r="W10" s="17">
        <v>0.45553277965508898</v>
      </c>
      <c r="X10" s="17">
        <v>0.42967193430917</v>
      </c>
      <c r="Y10" s="17">
        <v>0.23725219513239901</v>
      </c>
      <c r="Z10" s="17"/>
      <c r="AA10" s="17">
        <v>0.52470381124430099</v>
      </c>
      <c r="AB10" s="17">
        <v>0.43314410835950501</v>
      </c>
      <c r="AC10" s="17">
        <v>0.44106112216694598</v>
      </c>
      <c r="AD10" s="17">
        <v>0.34612592712877099</v>
      </c>
      <c r="AE10" s="17"/>
      <c r="AF10" s="17">
        <v>0.52585702358718001</v>
      </c>
    </row>
    <row r="11" spans="2:32" x14ac:dyDescent="0.2">
      <c r="B11" s="18" t="s">
        <v>92</v>
      </c>
      <c r="C11" s="19">
        <v>0.12837080865164499</v>
      </c>
      <c r="D11" s="19">
        <v>9.6295179914215295E-2</v>
      </c>
      <c r="E11" s="19">
        <v>0.16289214984228001</v>
      </c>
      <c r="F11" s="19"/>
      <c r="G11" s="19">
        <v>7.1266766047817898E-2</v>
      </c>
      <c r="H11" s="19">
        <v>8.9627497540248402E-2</v>
      </c>
      <c r="I11" s="19">
        <v>0.174560013477152</v>
      </c>
      <c r="J11" s="19">
        <v>0.101950084819818</v>
      </c>
      <c r="K11" s="19">
        <v>0.18526208055608301</v>
      </c>
      <c r="L11" s="19">
        <v>0.14713052929873299</v>
      </c>
      <c r="M11" s="19"/>
      <c r="N11" s="19">
        <v>0.13413237945171799</v>
      </c>
      <c r="O11" s="19">
        <v>0.11919879935741499</v>
      </c>
      <c r="P11" s="19">
        <v>0.17561761216382599</v>
      </c>
      <c r="Q11" s="19">
        <v>0.103534861397803</v>
      </c>
      <c r="R11" s="19">
        <v>0.18701730670083</v>
      </c>
      <c r="S11" s="19">
        <v>0.108572030529426</v>
      </c>
      <c r="T11" s="19">
        <v>2.95059123455318E-2</v>
      </c>
      <c r="U11" s="19">
        <v>0.21002074372865701</v>
      </c>
      <c r="V11" s="19">
        <v>0.126203491331043</v>
      </c>
      <c r="W11" s="19">
        <v>8.3652116468068305E-2</v>
      </c>
      <c r="X11" s="19">
        <v>0.159699635770296</v>
      </c>
      <c r="Y11" s="19">
        <v>0.30041366825437799</v>
      </c>
      <c r="Z11" s="19"/>
      <c r="AA11" s="19">
        <v>7.2346888656692296E-2</v>
      </c>
      <c r="AB11" s="19">
        <v>0.13862981122262699</v>
      </c>
      <c r="AC11" s="19">
        <v>0.15843998867477899</v>
      </c>
      <c r="AD11" s="19">
        <v>0.126737913283374</v>
      </c>
      <c r="AE11" s="19"/>
      <c r="AF11" s="19">
        <v>8.9227629353983595E-2</v>
      </c>
    </row>
    <row r="12" spans="2:32" x14ac:dyDescent="0.2">
      <c r="B12" s="16" t="s">
        <v>595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632</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376</v>
      </c>
      <c r="D7" s="10">
        <v>183</v>
      </c>
      <c r="E7" s="10">
        <v>190</v>
      </c>
      <c r="F7" s="10"/>
      <c r="G7" s="10">
        <v>43</v>
      </c>
      <c r="H7" s="10">
        <v>55</v>
      </c>
      <c r="I7" s="10">
        <v>69</v>
      </c>
      <c r="J7" s="10">
        <v>49</v>
      </c>
      <c r="K7" s="10">
        <v>68</v>
      </c>
      <c r="L7" s="10">
        <v>92</v>
      </c>
      <c r="M7" s="10"/>
      <c r="N7" s="10">
        <v>40</v>
      </c>
      <c r="O7" s="10">
        <v>45</v>
      </c>
      <c r="P7" s="10">
        <v>32</v>
      </c>
      <c r="Q7" s="10">
        <v>38</v>
      </c>
      <c r="R7" s="10">
        <v>31</v>
      </c>
      <c r="S7" s="10">
        <v>42</v>
      </c>
      <c r="T7" s="10">
        <v>33</v>
      </c>
      <c r="U7" s="10">
        <v>15</v>
      </c>
      <c r="V7" s="10">
        <v>52</v>
      </c>
      <c r="W7" s="10">
        <v>21</v>
      </c>
      <c r="X7" s="10">
        <v>21</v>
      </c>
      <c r="Y7" s="10">
        <v>6</v>
      </c>
      <c r="Z7" s="10"/>
      <c r="AA7" s="10">
        <v>104</v>
      </c>
      <c r="AB7" s="10">
        <v>109</v>
      </c>
      <c r="AC7" s="10">
        <v>75</v>
      </c>
      <c r="AD7" s="10">
        <v>88</v>
      </c>
      <c r="AE7" s="10"/>
      <c r="AF7" s="10">
        <v>66</v>
      </c>
    </row>
    <row r="8" spans="2:32" ht="30" customHeight="1" x14ac:dyDescent="0.2">
      <c r="B8" s="11" t="s">
        <v>20</v>
      </c>
      <c r="C8" s="11">
        <v>374</v>
      </c>
      <c r="D8" s="11">
        <v>189</v>
      </c>
      <c r="E8" s="11">
        <v>182</v>
      </c>
      <c r="F8" s="11"/>
      <c r="G8" s="11">
        <v>53</v>
      </c>
      <c r="H8" s="11">
        <v>65</v>
      </c>
      <c r="I8" s="11">
        <v>66</v>
      </c>
      <c r="J8" s="11">
        <v>46</v>
      </c>
      <c r="K8" s="11">
        <v>62</v>
      </c>
      <c r="L8" s="11">
        <v>81</v>
      </c>
      <c r="M8" s="11"/>
      <c r="N8" s="11">
        <v>46</v>
      </c>
      <c r="O8" s="11">
        <v>41</v>
      </c>
      <c r="P8" s="11">
        <v>30</v>
      </c>
      <c r="Q8" s="11">
        <v>37</v>
      </c>
      <c r="R8" s="11">
        <v>28</v>
      </c>
      <c r="S8" s="11">
        <v>38</v>
      </c>
      <c r="T8" s="11">
        <v>32</v>
      </c>
      <c r="U8" s="11">
        <v>13</v>
      </c>
      <c r="V8" s="11">
        <v>52</v>
      </c>
      <c r="W8" s="11">
        <v>24</v>
      </c>
      <c r="X8" s="11">
        <v>22</v>
      </c>
      <c r="Y8" s="11">
        <v>9</v>
      </c>
      <c r="Z8" s="11"/>
      <c r="AA8" s="11">
        <v>92</v>
      </c>
      <c r="AB8" s="11">
        <v>97</v>
      </c>
      <c r="AC8" s="11">
        <v>94</v>
      </c>
      <c r="AD8" s="11">
        <v>91</v>
      </c>
      <c r="AE8" s="11"/>
      <c r="AF8" s="11">
        <v>64</v>
      </c>
    </row>
    <row r="9" spans="2:32" ht="41.25" x14ac:dyDescent="0.2">
      <c r="B9" s="18" t="s">
        <v>631</v>
      </c>
      <c r="C9" s="17">
        <v>0.47937706418261899</v>
      </c>
      <c r="D9" s="17">
        <v>0.51602314803153804</v>
      </c>
      <c r="E9" s="17">
        <v>0.43283416531472102</v>
      </c>
      <c r="F9" s="17"/>
      <c r="G9" s="17">
        <v>0.33767104876551701</v>
      </c>
      <c r="H9" s="17">
        <v>0.71182661175291695</v>
      </c>
      <c r="I9" s="17">
        <v>0.49687917199509302</v>
      </c>
      <c r="J9" s="17">
        <v>0.58310534932841895</v>
      </c>
      <c r="K9" s="17">
        <v>0.39393953505353602</v>
      </c>
      <c r="L9" s="17">
        <v>0.37789126085888097</v>
      </c>
      <c r="M9" s="17"/>
      <c r="N9" s="17">
        <v>0.46370143810523201</v>
      </c>
      <c r="O9" s="17">
        <v>0.44647202450396201</v>
      </c>
      <c r="P9" s="17">
        <v>0.47157435460535302</v>
      </c>
      <c r="Q9" s="17">
        <v>0.49235020885514802</v>
      </c>
      <c r="R9" s="17">
        <v>0.68879004301900404</v>
      </c>
      <c r="S9" s="17">
        <v>0.40057782929204699</v>
      </c>
      <c r="T9" s="17">
        <v>0.44821312267664098</v>
      </c>
      <c r="U9" s="17">
        <v>0.50017536876159097</v>
      </c>
      <c r="V9" s="17">
        <v>0.48613801822456099</v>
      </c>
      <c r="W9" s="17">
        <v>0.54288862543356098</v>
      </c>
      <c r="X9" s="17">
        <v>0.41003424035883101</v>
      </c>
      <c r="Y9" s="17">
        <v>0.41285507272629202</v>
      </c>
      <c r="Z9" s="17"/>
      <c r="AA9" s="17">
        <v>0.470780976476118</v>
      </c>
      <c r="AB9" s="17">
        <v>0.49964116024176602</v>
      </c>
      <c r="AC9" s="17">
        <v>0.48861956216257701</v>
      </c>
      <c r="AD9" s="17">
        <v>0.45679148150918403</v>
      </c>
      <c r="AE9" s="17"/>
      <c r="AF9" s="17">
        <v>0.32918829309891801</v>
      </c>
    </row>
    <row r="10" spans="2:32" ht="27.75" x14ac:dyDescent="0.2">
      <c r="B10" s="18" t="s">
        <v>615</v>
      </c>
      <c r="C10" s="17">
        <v>0.37233297746013699</v>
      </c>
      <c r="D10" s="17">
        <v>0.37969492972503199</v>
      </c>
      <c r="E10" s="17">
        <v>0.37074026240323099</v>
      </c>
      <c r="F10" s="17"/>
      <c r="G10" s="17">
        <v>0.492244116404842</v>
      </c>
      <c r="H10" s="17">
        <v>0.21527651426614</v>
      </c>
      <c r="I10" s="17">
        <v>0.39712588634781498</v>
      </c>
      <c r="J10" s="17">
        <v>0.345060284806464</v>
      </c>
      <c r="K10" s="17">
        <v>0.446105890776687</v>
      </c>
      <c r="L10" s="17">
        <v>0.35847408567265698</v>
      </c>
      <c r="M10" s="17"/>
      <c r="N10" s="17">
        <v>0.37141192139531298</v>
      </c>
      <c r="O10" s="17">
        <v>0.43287038263195998</v>
      </c>
      <c r="P10" s="17">
        <v>0.37086026433962299</v>
      </c>
      <c r="Q10" s="17">
        <v>0.33962139328868901</v>
      </c>
      <c r="R10" s="17">
        <v>0.22824745336267199</v>
      </c>
      <c r="S10" s="17">
        <v>0.41758817532432801</v>
      </c>
      <c r="T10" s="17">
        <v>0.34658327383927401</v>
      </c>
      <c r="U10" s="17">
        <v>0.37849046743852199</v>
      </c>
      <c r="V10" s="17">
        <v>0.405888286837219</v>
      </c>
      <c r="W10" s="17">
        <v>0.29790035481594301</v>
      </c>
      <c r="X10" s="17">
        <v>0.44857464184691298</v>
      </c>
      <c r="Y10" s="17">
        <v>0.394162029303323</v>
      </c>
      <c r="Z10" s="17"/>
      <c r="AA10" s="17">
        <v>0.394062907068079</v>
      </c>
      <c r="AB10" s="17">
        <v>0.35916949004121201</v>
      </c>
      <c r="AC10" s="17">
        <v>0.32326914417878</v>
      </c>
      <c r="AD10" s="17">
        <v>0.415180068824963</v>
      </c>
      <c r="AE10" s="17"/>
      <c r="AF10" s="17">
        <v>0.47162473764794099</v>
      </c>
    </row>
    <row r="11" spans="2:32" x14ac:dyDescent="0.2">
      <c r="B11" s="18" t="s">
        <v>92</v>
      </c>
      <c r="C11" s="19">
        <v>0.14828995835724401</v>
      </c>
      <c r="D11" s="19">
        <v>0.104281922243429</v>
      </c>
      <c r="E11" s="19">
        <v>0.19642557228204799</v>
      </c>
      <c r="F11" s="19"/>
      <c r="G11" s="19">
        <v>0.17008483482964101</v>
      </c>
      <c r="H11" s="19">
        <v>7.2896873980942495E-2</v>
      </c>
      <c r="I11" s="19">
        <v>0.105994941657092</v>
      </c>
      <c r="J11" s="19">
        <v>7.1834365865116906E-2</v>
      </c>
      <c r="K11" s="19">
        <v>0.15995457416977699</v>
      </c>
      <c r="L11" s="19">
        <v>0.26363465346846199</v>
      </c>
      <c r="M11" s="19"/>
      <c r="N11" s="19">
        <v>0.16488664049945501</v>
      </c>
      <c r="O11" s="19">
        <v>0.120657592864077</v>
      </c>
      <c r="P11" s="19">
        <v>0.15756538105502299</v>
      </c>
      <c r="Q11" s="19">
        <v>0.168028397856162</v>
      </c>
      <c r="R11" s="19">
        <v>8.2962503618323497E-2</v>
      </c>
      <c r="S11" s="19">
        <v>0.18183399538362499</v>
      </c>
      <c r="T11" s="19">
        <v>0.20520360348408501</v>
      </c>
      <c r="U11" s="19">
        <v>0.121334163799887</v>
      </c>
      <c r="V11" s="19">
        <v>0.10797369493822</v>
      </c>
      <c r="W11" s="19">
        <v>0.15921101975049601</v>
      </c>
      <c r="X11" s="19">
        <v>0.141391117794256</v>
      </c>
      <c r="Y11" s="19">
        <v>0.19298289797038501</v>
      </c>
      <c r="Z11" s="19"/>
      <c r="AA11" s="19">
        <v>0.135156116455803</v>
      </c>
      <c r="AB11" s="19">
        <v>0.14118934971702099</v>
      </c>
      <c r="AC11" s="19">
        <v>0.18811129365864199</v>
      </c>
      <c r="AD11" s="19">
        <v>0.128028449665854</v>
      </c>
      <c r="AE11" s="19"/>
      <c r="AF11" s="19">
        <v>0.199186969253141</v>
      </c>
    </row>
    <row r="12" spans="2:32" x14ac:dyDescent="0.2">
      <c r="B12" s="16" t="s">
        <v>595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634</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388</v>
      </c>
      <c r="D7" s="10">
        <v>181</v>
      </c>
      <c r="E7" s="10">
        <v>207</v>
      </c>
      <c r="F7" s="10"/>
      <c r="G7" s="10">
        <v>38</v>
      </c>
      <c r="H7" s="10">
        <v>56</v>
      </c>
      <c r="I7" s="10">
        <v>64</v>
      </c>
      <c r="J7" s="10">
        <v>75</v>
      </c>
      <c r="K7" s="10">
        <v>54</v>
      </c>
      <c r="L7" s="10">
        <v>101</v>
      </c>
      <c r="M7" s="10"/>
      <c r="N7" s="10">
        <v>40</v>
      </c>
      <c r="O7" s="10">
        <v>48</v>
      </c>
      <c r="P7" s="10">
        <v>41</v>
      </c>
      <c r="Q7" s="10">
        <v>43</v>
      </c>
      <c r="R7" s="10">
        <v>34</v>
      </c>
      <c r="S7" s="10">
        <v>42</v>
      </c>
      <c r="T7" s="10">
        <v>25</v>
      </c>
      <c r="U7" s="10">
        <v>23</v>
      </c>
      <c r="V7" s="10">
        <v>40</v>
      </c>
      <c r="W7" s="10">
        <v>23</v>
      </c>
      <c r="X7" s="10">
        <v>21</v>
      </c>
      <c r="Y7" s="10">
        <v>8</v>
      </c>
      <c r="Z7" s="10"/>
      <c r="AA7" s="10">
        <v>116</v>
      </c>
      <c r="AB7" s="10">
        <v>120</v>
      </c>
      <c r="AC7" s="10">
        <v>52</v>
      </c>
      <c r="AD7" s="10">
        <v>100</v>
      </c>
      <c r="AE7" s="10"/>
      <c r="AF7" s="10">
        <v>60</v>
      </c>
    </row>
    <row r="8" spans="2:32" ht="30" customHeight="1" x14ac:dyDescent="0.2">
      <c r="B8" s="11" t="s">
        <v>20</v>
      </c>
      <c r="C8" s="11">
        <v>378</v>
      </c>
      <c r="D8" s="11">
        <v>184</v>
      </c>
      <c r="E8" s="11">
        <v>194</v>
      </c>
      <c r="F8" s="11"/>
      <c r="G8" s="11">
        <v>45</v>
      </c>
      <c r="H8" s="11">
        <v>68</v>
      </c>
      <c r="I8" s="11">
        <v>58</v>
      </c>
      <c r="J8" s="11">
        <v>71</v>
      </c>
      <c r="K8" s="11">
        <v>47</v>
      </c>
      <c r="L8" s="11">
        <v>88</v>
      </c>
      <c r="M8" s="11"/>
      <c r="N8" s="11">
        <v>42</v>
      </c>
      <c r="O8" s="11">
        <v>45</v>
      </c>
      <c r="P8" s="11">
        <v>38</v>
      </c>
      <c r="Q8" s="11">
        <v>41</v>
      </c>
      <c r="R8" s="11">
        <v>31</v>
      </c>
      <c r="S8" s="11">
        <v>40</v>
      </c>
      <c r="T8" s="11">
        <v>23</v>
      </c>
      <c r="U8" s="11">
        <v>21</v>
      </c>
      <c r="V8" s="11">
        <v>38</v>
      </c>
      <c r="W8" s="11">
        <v>26</v>
      </c>
      <c r="X8" s="11">
        <v>22</v>
      </c>
      <c r="Y8" s="11">
        <v>11</v>
      </c>
      <c r="Z8" s="11"/>
      <c r="AA8" s="11">
        <v>104</v>
      </c>
      <c r="AB8" s="11">
        <v>109</v>
      </c>
      <c r="AC8" s="11">
        <v>65</v>
      </c>
      <c r="AD8" s="11">
        <v>100</v>
      </c>
      <c r="AE8" s="11"/>
      <c r="AF8" s="11">
        <v>59</v>
      </c>
    </row>
    <row r="9" spans="2:32" ht="41.25" x14ac:dyDescent="0.2">
      <c r="B9" s="18" t="s">
        <v>633</v>
      </c>
      <c r="C9" s="17">
        <v>0.542075674228092</v>
      </c>
      <c r="D9" s="17">
        <v>0.55875616049840904</v>
      </c>
      <c r="E9" s="17">
        <v>0.52629880085963598</v>
      </c>
      <c r="F9" s="17"/>
      <c r="G9" s="17">
        <v>0.53978946746372203</v>
      </c>
      <c r="H9" s="17">
        <v>0.51779270546327305</v>
      </c>
      <c r="I9" s="17">
        <v>0.60005494715583396</v>
      </c>
      <c r="J9" s="17">
        <v>0.50086916416578997</v>
      </c>
      <c r="K9" s="17">
        <v>0.65129121796479394</v>
      </c>
      <c r="L9" s="17">
        <v>0.49790173320789499</v>
      </c>
      <c r="M9" s="17"/>
      <c r="N9" s="17">
        <v>0.57088238499722299</v>
      </c>
      <c r="O9" s="17">
        <v>0.47546180733983301</v>
      </c>
      <c r="P9" s="17">
        <v>0.45775408037826398</v>
      </c>
      <c r="Q9" s="17">
        <v>0.57817981440949495</v>
      </c>
      <c r="R9" s="17">
        <v>0.64426296231420599</v>
      </c>
      <c r="S9" s="17">
        <v>0.50955450776656896</v>
      </c>
      <c r="T9" s="17">
        <v>0.43940233454044603</v>
      </c>
      <c r="U9" s="17">
        <v>0.63955299008092703</v>
      </c>
      <c r="V9" s="17">
        <v>0.59442598106061195</v>
      </c>
      <c r="W9" s="17">
        <v>0.40549740001131002</v>
      </c>
      <c r="X9" s="17">
        <v>0.52075207901047504</v>
      </c>
      <c r="Y9" s="17">
        <v>0.88728731939448702</v>
      </c>
      <c r="Z9" s="17"/>
      <c r="AA9" s="17">
        <v>0.47965846995436701</v>
      </c>
      <c r="AB9" s="17">
        <v>0.53019142550630405</v>
      </c>
      <c r="AC9" s="17">
        <v>0.56548960743528598</v>
      </c>
      <c r="AD9" s="17">
        <v>0.60507388518896299</v>
      </c>
      <c r="AE9" s="17"/>
      <c r="AF9" s="17">
        <v>0.66623258215851</v>
      </c>
    </row>
    <row r="10" spans="2:32" ht="27.75" x14ac:dyDescent="0.2">
      <c r="B10" s="18" t="s">
        <v>615</v>
      </c>
      <c r="C10" s="17">
        <v>0.33884884493542</v>
      </c>
      <c r="D10" s="17">
        <v>0.352005700973403</v>
      </c>
      <c r="E10" s="17">
        <v>0.32640472020941402</v>
      </c>
      <c r="F10" s="17"/>
      <c r="G10" s="17">
        <v>0.36809343262713101</v>
      </c>
      <c r="H10" s="17">
        <v>0.35962947850273802</v>
      </c>
      <c r="I10" s="17">
        <v>0.27189026665462901</v>
      </c>
      <c r="J10" s="17">
        <v>0.39623473742061099</v>
      </c>
      <c r="K10" s="17">
        <v>0.30740265177278903</v>
      </c>
      <c r="L10" s="17">
        <v>0.32276153685384301</v>
      </c>
      <c r="M10" s="17"/>
      <c r="N10" s="17">
        <v>0.367983850731264</v>
      </c>
      <c r="O10" s="17">
        <v>0.42949197979882903</v>
      </c>
      <c r="P10" s="17">
        <v>0.26165878712476398</v>
      </c>
      <c r="Q10" s="17">
        <v>0.32396583844420102</v>
      </c>
      <c r="R10" s="17">
        <v>0.30308962489199998</v>
      </c>
      <c r="S10" s="17">
        <v>0.394888824705105</v>
      </c>
      <c r="T10" s="17">
        <v>0.32411195400457599</v>
      </c>
      <c r="U10" s="17">
        <v>0.222781374405501</v>
      </c>
      <c r="V10" s="17">
        <v>0.28070895021571202</v>
      </c>
      <c r="W10" s="17">
        <v>0.52254340613290096</v>
      </c>
      <c r="X10" s="17">
        <v>0.33767751852179501</v>
      </c>
      <c r="Y10" s="17">
        <v>0.112712680605513</v>
      </c>
      <c r="Z10" s="17"/>
      <c r="AA10" s="17">
        <v>0.42911357642875197</v>
      </c>
      <c r="AB10" s="17">
        <v>0.33097449692319703</v>
      </c>
      <c r="AC10" s="17">
        <v>0.31263129170832898</v>
      </c>
      <c r="AD10" s="17">
        <v>0.27004663346674501</v>
      </c>
      <c r="AE10" s="17"/>
      <c r="AF10" s="17">
        <v>0.24875155154532799</v>
      </c>
    </row>
    <row r="11" spans="2:32" x14ac:dyDescent="0.2">
      <c r="B11" s="18" t="s">
        <v>92</v>
      </c>
      <c r="C11" s="19">
        <v>0.119075480836488</v>
      </c>
      <c r="D11" s="19">
        <v>8.9238138528187697E-2</v>
      </c>
      <c r="E11" s="19">
        <v>0.14729647893094999</v>
      </c>
      <c r="F11" s="19"/>
      <c r="G11" s="19">
        <v>9.2117099909147696E-2</v>
      </c>
      <c r="H11" s="19">
        <v>0.122577816033989</v>
      </c>
      <c r="I11" s="19">
        <v>0.128054786189537</v>
      </c>
      <c r="J11" s="19">
        <v>0.10289609841359899</v>
      </c>
      <c r="K11" s="19">
        <v>4.1306130262417397E-2</v>
      </c>
      <c r="L11" s="19">
        <v>0.179336729938262</v>
      </c>
      <c r="M11" s="19"/>
      <c r="N11" s="19">
        <v>6.1133764271512799E-2</v>
      </c>
      <c r="O11" s="19">
        <v>9.5046212861338505E-2</v>
      </c>
      <c r="P11" s="19">
        <v>0.28058713249697198</v>
      </c>
      <c r="Q11" s="19">
        <v>9.7854347146303797E-2</v>
      </c>
      <c r="R11" s="19">
        <v>5.2647412793793202E-2</v>
      </c>
      <c r="S11" s="19">
        <v>9.5556667528325895E-2</v>
      </c>
      <c r="T11" s="19">
        <v>0.23648571145497899</v>
      </c>
      <c r="U11" s="19">
        <v>0.137665635513572</v>
      </c>
      <c r="V11" s="19">
        <v>0.124865068723677</v>
      </c>
      <c r="W11" s="19">
        <v>7.1959193855789097E-2</v>
      </c>
      <c r="X11" s="19">
        <v>0.14157040246773001</v>
      </c>
      <c r="Y11" s="19">
        <v>0</v>
      </c>
      <c r="Z11" s="19"/>
      <c r="AA11" s="19">
        <v>9.1227953616881505E-2</v>
      </c>
      <c r="AB11" s="19">
        <v>0.13883407757049901</v>
      </c>
      <c r="AC11" s="19">
        <v>0.12187910085638499</v>
      </c>
      <c r="AD11" s="19">
        <v>0.124879481344292</v>
      </c>
      <c r="AE11" s="19"/>
      <c r="AF11" s="19">
        <v>8.5015866296161396E-2</v>
      </c>
    </row>
    <row r="12" spans="2:32" x14ac:dyDescent="0.2">
      <c r="B12" s="16" t="s">
        <v>595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dimension ref="B2:AF1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639</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2262</v>
      </c>
      <c r="D7" s="10">
        <v>1111</v>
      </c>
      <c r="E7" s="10">
        <v>1144</v>
      </c>
      <c r="F7" s="10"/>
      <c r="G7" s="10">
        <v>225</v>
      </c>
      <c r="H7" s="10">
        <v>469</v>
      </c>
      <c r="I7" s="10">
        <v>613</v>
      </c>
      <c r="J7" s="10">
        <v>556</v>
      </c>
      <c r="K7" s="10">
        <v>310</v>
      </c>
      <c r="L7" s="10">
        <v>89</v>
      </c>
      <c r="M7" s="10"/>
      <c r="N7" s="10">
        <v>344</v>
      </c>
      <c r="O7" s="10">
        <v>317</v>
      </c>
      <c r="P7" s="10">
        <v>196</v>
      </c>
      <c r="Q7" s="10">
        <v>197</v>
      </c>
      <c r="R7" s="10">
        <v>168</v>
      </c>
      <c r="S7" s="10">
        <v>226</v>
      </c>
      <c r="T7" s="10">
        <v>166</v>
      </c>
      <c r="U7" s="10">
        <v>83</v>
      </c>
      <c r="V7" s="10">
        <v>243</v>
      </c>
      <c r="W7" s="10">
        <v>174</v>
      </c>
      <c r="X7" s="10">
        <v>96</v>
      </c>
      <c r="Y7" s="10">
        <v>52</v>
      </c>
      <c r="Z7" s="10"/>
      <c r="AA7" s="10">
        <v>671</v>
      </c>
      <c r="AB7" s="10">
        <v>724</v>
      </c>
      <c r="AC7" s="10">
        <v>444</v>
      </c>
      <c r="AD7" s="10">
        <v>420</v>
      </c>
      <c r="AE7" s="10"/>
      <c r="AF7" s="10">
        <v>265</v>
      </c>
    </row>
    <row r="8" spans="2:32" ht="30" customHeight="1" x14ac:dyDescent="0.2">
      <c r="B8" s="11" t="s">
        <v>20</v>
      </c>
      <c r="C8" s="11">
        <v>2372</v>
      </c>
      <c r="D8" s="11">
        <v>1231</v>
      </c>
      <c r="E8" s="11">
        <v>1134</v>
      </c>
      <c r="F8" s="11"/>
      <c r="G8" s="11">
        <v>294</v>
      </c>
      <c r="H8" s="11">
        <v>569</v>
      </c>
      <c r="I8" s="11">
        <v>595</v>
      </c>
      <c r="J8" s="11">
        <v>540</v>
      </c>
      <c r="K8" s="11">
        <v>291</v>
      </c>
      <c r="L8" s="11">
        <v>83</v>
      </c>
      <c r="M8" s="11"/>
      <c r="N8" s="11">
        <v>393</v>
      </c>
      <c r="O8" s="11">
        <v>310</v>
      </c>
      <c r="P8" s="11">
        <v>190</v>
      </c>
      <c r="Q8" s="11">
        <v>194</v>
      </c>
      <c r="R8" s="11">
        <v>162</v>
      </c>
      <c r="S8" s="11">
        <v>223</v>
      </c>
      <c r="T8" s="11">
        <v>165</v>
      </c>
      <c r="U8" s="11">
        <v>87</v>
      </c>
      <c r="V8" s="11">
        <v>246</v>
      </c>
      <c r="W8" s="11">
        <v>213</v>
      </c>
      <c r="X8" s="11">
        <v>107</v>
      </c>
      <c r="Y8" s="11">
        <v>82</v>
      </c>
      <c r="Z8" s="11"/>
      <c r="AA8" s="11">
        <v>637</v>
      </c>
      <c r="AB8" s="11">
        <v>663</v>
      </c>
      <c r="AC8" s="11">
        <v>577</v>
      </c>
      <c r="AD8" s="11">
        <v>493</v>
      </c>
      <c r="AE8" s="11"/>
      <c r="AF8" s="11">
        <v>274</v>
      </c>
    </row>
    <row r="9" spans="2:32" ht="27.75" x14ac:dyDescent="0.2">
      <c r="B9" s="18" t="s">
        <v>635</v>
      </c>
      <c r="C9" s="17">
        <v>0.33359505361705</v>
      </c>
      <c r="D9" s="17">
        <v>0.34143231394151902</v>
      </c>
      <c r="E9" s="17">
        <v>0.32609032054849701</v>
      </c>
      <c r="F9" s="17"/>
      <c r="G9" s="17">
        <v>0.213557898081527</v>
      </c>
      <c r="H9" s="17">
        <v>0.25362704213709403</v>
      </c>
      <c r="I9" s="17">
        <v>0.33676490692628802</v>
      </c>
      <c r="J9" s="17">
        <v>0.38319637058005002</v>
      </c>
      <c r="K9" s="17">
        <v>0.46903622175829301</v>
      </c>
      <c r="L9" s="17">
        <v>0.48695565308977701</v>
      </c>
      <c r="M9" s="17"/>
      <c r="N9" s="17">
        <v>0.284202252019994</v>
      </c>
      <c r="O9" s="17">
        <v>0.32347964288421499</v>
      </c>
      <c r="P9" s="17">
        <v>0.36870463651808599</v>
      </c>
      <c r="Q9" s="17">
        <v>0.36576902632491598</v>
      </c>
      <c r="R9" s="17">
        <v>0.30199136961092898</v>
      </c>
      <c r="S9" s="17">
        <v>0.30731383303363802</v>
      </c>
      <c r="T9" s="17">
        <v>0.36242125422742799</v>
      </c>
      <c r="U9" s="17">
        <v>0.43146359183641497</v>
      </c>
      <c r="V9" s="17">
        <v>0.33157103834201301</v>
      </c>
      <c r="W9" s="17">
        <v>0.36052081553690102</v>
      </c>
      <c r="X9" s="17">
        <v>0.40503281178179901</v>
      </c>
      <c r="Y9" s="17">
        <v>0.26576274417631202</v>
      </c>
      <c r="Z9" s="17"/>
      <c r="AA9" s="17">
        <v>0.19069261461204901</v>
      </c>
      <c r="AB9" s="17">
        <v>0.30412048260903901</v>
      </c>
      <c r="AC9" s="17">
        <v>0.364075921746362</v>
      </c>
      <c r="AD9" s="17">
        <v>0.52439088447026705</v>
      </c>
      <c r="AE9" s="17"/>
      <c r="AF9" s="17">
        <v>0.33259153746183001</v>
      </c>
    </row>
    <row r="10" spans="2:32" ht="27.75" x14ac:dyDescent="0.2">
      <c r="B10" s="18" t="s">
        <v>636</v>
      </c>
      <c r="C10" s="17">
        <v>0.36301716772041198</v>
      </c>
      <c r="D10" s="17">
        <v>0.36613656932843502</v>
      </c>
      <c r="E10" s="17">
        <v>0.358481797961478</v>
      </c>
      <c r="F10" s="17"/>
      <c r="G10" s="17">
        <v>0.37531277198927798</v>
      </c>
      <c r="H10" s="17">
        <v>0.40403039744047697</v>
      </c>
      <c r="I10" s="17">
        <v>0.35382987703171698</v>
      </c>
      <c r="J10" s="17">
        <v>0.36658825539399398</v>
      </c>
      <c r="K10" s="17">
        <v>0.30710457303240002</v>
      </c>
      <c r="L10" s="17">
        <v>0.27696129914637402</v>
      </c>
      <c r="M10" s="17"/>
      <c r="N10" s="17">
        <v>0.35069983106151398</v>
      </c>
      <c r="O10" s="17">
        <v>0.36057288913311297</v>
      </c>
      <c r="P10" s="17">
        <v>0.38590536738534897</v>
      </c>
      <c r="Q10" s="17">
        <v>0.35742760587139</v>
      </c>
      <c r="R10" s="17">
        <v>0.41680547577931998</v>
      </c>
      <c r="S10" s="17">
        <v>0.39811489614116702</v>
      </c>
      <c r="T10" s="17">
        <v>0.30988564674040597</v>
      </c>
      <c r="U10" s="17">
        <v>0.30166138182628</v>
      </c>
      <c r="V10" s="17">
        <v>0.37950908153937002</v>
      </c>
      <c r="W10" s="17">
        <v>0.33967888270240298</v>
      </c>
      <c r="X10" s="17">
        <v>0.28752355908120097</v>
      </c>
      <c r="Y10" s="17">
        <v>0.47115907978611199</v>
      </c>
      <c r="Z10" s="17"/>
      <c r="AA10" s="17">
        <v>0.43919473831862998</v>
      </c>
      <c r="AB10" s="17">
        <v>0.38657336566240302</v>
      </c>
      <c r="AC10" s="17">
        <v>0.33885137468715898</v>
      </c>
      <c r="AD10" s="17">
        <v>0.25907114878206</v>
      </c>
      <c r="AE10" s="17"/>
      <c r="AF10" s="17">
        <v>0.36324206817701898</v>
      </c>
    </row>
    <row r="11" spans="2:32" ht="27.75" x14ac:dyDescent="0.2">
      <c r="B11" s="18" t="s">
        <v>637</v>
      </c>
      <c r="C11" s="17">
        <v>0.198265409434457</v>
      </c>
      <c r="D11" s="17">
        <v>0.19700897379917501</v>
      </c>
      <c r="E11" s="17">
        <v>0.19997887580551801</v>
      </c>
      <c r="F11" s="17"/>
      <c r="G11" s="17">
        <v>0.29326505102425299</v>
      </c>
      <c r="H11" s="17">
        <v>0.25518090168827401</v>
      </c>
      <c r="I11" s="17">
        <v>0.20768281357966401</v>
      </c>
      <c r="J11" s="17">
        <v>0.13688798692406601</v>
      </c>
      <c r="K11" s="17">
        <v>0.106279123422217</v>
      </c>
      <c r="L11" s="17">
        <v>0.125558929458784</v>
      </c>
      <c r="M11" s="17"/>
      <c r="N11" s="17">
        <v>0.232614726794933</v>
      </c>
      <c r="O11" s="17">
        <v>0.181312389021244</v>
      </c>
      <c r="P11" s="17">
        <v>0.189536722198582</v>
      </c>
      <c r="Q11" s="17">
        <v>0.18044340739501599</v>
      </c>
      <c r="R11" s="17">
        <v>0.19500089171756499</v>
      </c>
      <c r="S11" s="17">
        <v>0.198612025389762</v>
      </c>
      <c r="T11" s="17">
        <v>0.22444232074689599</v>
      </c>
      <c r="U11" s="17">
        <v>0.18698127683659099</v>
      </c>
      <c r="V11" s="17">
        <v>0.17213250900201901</v>
      </c>
      <c r="W11" s="17">
        <v>0.203240543257725</v>
      </c>
      <c r="X11" s="17">
        <v>0.19084815197140401</v>
      </c>
      <c r="Y11" s="17">
        <v>0.200134203232289</v>
      </c>
      <c r="Z11" s="17"/>
      <c r="AA11" s="17">
        <v>0.27100045193829497</v>
      </c>
      <c r="AB11" s="17">
        <v>0.19640395396687699</v>
      </c>
      <c r="AC11" s="17">
        <v>0.192312625447429</v>
      </c>
      <c r="AD11" s="17">
        <v>0.115006873886543</v>
      </c>
      <c r="AE11" s="17"/>
      <c r="AF11" s="17">
        <v>0.21380127229876</v>
      </c>
    </row>
    <row r="12" spans="2:32" ht="27.75" x14ac:dyDescent="0.2">
      <c r="B12" s="18" t="s">
        <v>638</v>
      </c>
      <c r="C12" s="17">
        <v>4.8209151470095302E-2</v>
      </c>
      <c r="D12" s="17">
        <v>4.6209760941837298E-2</v>
      </c>
      <c r="E12" s="17">
        <v>4.9837305710544497E-2</v>
      </c>
      <c r="F12" s="17"/>
      <c r="G12" s="17">
        <v>8.0813668005433895E-2</v>
      </c>
      <c r="H12" s="17">
        <v>4.1023874783627901E-2</v>
      </c>
      <c r="I12" s="17">
        <v>4.57305412822736E-2</v>
      </c>
      <c r="J12" s="17">
        <v>5.0257876247492297E-2</v>
      </c>
      <c r="K12" s="17">
        <v>3.8583565187526099E-2</v>
      </c>
      <c r="L12" s="17">
        <v>2.0233043953300601E-2</v>
      </c>
      <c r="M12" s="17"/>
      <c r="N12" s="17">
        <v>7.5201586577234206E-2</v>
      </c>
      <c r="O12" s="17">
        <v>6.81644600730303E-2</v>
      </c>
      <c r="P12" s="17">
        <v>1.7932739013920299E-2</v>
      </c>
      <c r="Q12" s="17">
        <v>2.8566843364782199E-2</v>
      </c>
      <c r="R12" s="17">
        <v>4.1830110899537601E-2</v>
      </c>
      <c r="S12" s="17">
        <v>2.6082676808151201E-2</v>
      </c>
      <c r="T12" s="17">
        <v>4.5870180130002602E-2</v>
      </c>
      <c r="U12" s="17">
        <v>6.0650109251810101E-2</v>
      </c>
      <c r="V12" s="17">
        <v>4.7944298812770701E-2</v>
      </c>
      <c r="W12" s="17">
        <v>3.2041710982403701E-2</v>
      </c>
      <c r="X12" s="17">
        <v>8.7832465057344503E-2</v>
      </c>
      <c r="Y12" s="17">
        <v>1.5724562224864399E-2</v>
      </c>
      <c r="Z12" s="17"/>
      <c r="AA12" s="17">
        <v>6.3871989222837197E-2</v>
      </c>
      <c r="AB12" s="17">
        <v>5.7081163024469202E-2</v>
      </c>
      <c r="AC12" s="17">
        <v>4.1356675113741997E-2</v>
      </c>
      <c r="AD12" s="17">
        <v>2.2370622405357199E-2</v>
      </c>
      <c r="AE12" s="17"/>
      <c r="AF12" s="17">
        <v>4.5621966241066299E-2</v>
      </c>
    </row>
    <row r="13" spans="2:32" x14ac:dyDescent="0.2">
      <c r="B13" s="18" t="s">
        <v>92</v>
      </c>
      <c r="C13" s="19">
        <v>5.6913217757986197E-2</v>
      </c>
      <c r="D13" s="19">
        <v>4.9212381989034E-2</v>
      </c>
      <c r="E13" s="19">
        <v>6.5611699973962698E-2</v>
      </c>
      <c r="F13" s="19"/>
      <c r="G13" s="19">
        <v>3.7050610899507501E-2</v>
      </c>
      <c r="H13" s="19">
        <v>4.6137783950526999E-2</v>
      </c>
      <c r="I13" s="19">
        <v>5.5991861180057403E-2</v>
      </c>
      <c r="J13" s="19">
        <v>6.3069510854396896E-2</v>
      </c>
      <c r="K13" s="19">
        <v>7.8996516599564207E-2</v>
      </c>
      <c r="L13" s="19">
        <v>9.0291074351763798E-2</v>
      </c>
      <c r="M13" s="19"/>
      <c r="N13" s="19">
        <v>5.7281603546325097E-2</v>
      </c>
      <c r="O13" s="19">
        <v>6.64706188883981E-2</v>
      </c>
      <c r="P13" s="19">
        <v>3.7920534884062301E-2</v>
      </c>
      <c r="Q13" s="19">
        <v>6.7793117043896206E-2</v>
      </c>
      <c r="R13" s="19">
        <v>4.4372151992648101E-2</v>
      </c>
      <c r="S13" s="19">
        <v>6.9876568627281893E-2</v>
      </c>
      <c r="T13" s="19">
        <v>5.7380598155267901E-2</v>
      </c>
      <c r="U13" s="19">
        <v>1.9243640248904199E-2</v>
      </c>
      <c r="V13" s="19">
        <v>6.8843072303828107E-2</v>
      </c>
      <c r="W13" s="19">
        <v>6.4518047520567307E-2</v>
      </c>
      <c r="X13" s="19">
        <v>2.87630121082516E-2</v>
      </c>
      <c r="Y13" s="19">
        <v>4.7219410580422498E-2</v>
      </c>
      <c r="Z13" s="19"/>
      <c r="AA13" s="19">
        <v>3.5240205908187702E-2</v>
      </c>
      <c r="AB13" s="19">
        <v>5.5821034737211998E-2</v>
      </c>
      <c r="AC13" s="19">
        <v>6.3403403005308806E-2</v>
      </c>
      <c r="AD13" s="19">
        <v>7.9160470455772194E-2</v>
      </c>
      <c r="AE13" s="19"/>
      <c r="AF13" s="19">
        <v>4.4743155821324099E-2</v>
      </c>
    </row>
    <row r="14" spans="2:32" x14ac:dyDescent="0.2">
      <c r="B14" s="16" t="s">
        <v>70</v>
      </c>
    </row>
    <row r="15" spans="2:32" x14ac:dyDescent="0.2">
      <c r="B15" t="s">
        <v>63</v>
      </c>
    </row>
    <row r="16" spans="2:32" x14ac:dyDescent="0.2">
      <c r="B16" t="s">
        <v>64</v>
      </c>
    </row>
    <row r="18" spans="2:2" x14ac:dyDescent="0.2">
      <c r="B18"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dimension ref="B2:AF1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644</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444</v>
      </c>
      <c r="D7" s="10">
        <v>212</v>
      </c>
      <c r="E7" s="10">
        <v>231</v>
      </c>
      <c r="F7" s="10"/>
      <c r="G7" s="10">
        <v>65</v>
      </c>
      <c r="H7" s="10">
        <v>125</v>
      </c>
      <c r="I7" s="10">
        <v>131</v>
      </c>
      <c r="J7" s="10">
        <v>77</v>
      </c>
      <c r="K7" s="10">
        <v>34</v>
      </c>
      <c r="L7" s="10">
        <v>12</v>
      </c>
      <c r="M7" s="10"/>
      <c r="N7" s="10">
        <v>80</v>
      </c>
      <c r="O7" s="10">
        <v>56</v>
      </c>
      <c r="P7" s="10">
        <v>38</v>
      </c>
      <c r="Q7" s="10">
        <v>34</v>
      </c>
      <c r="R7" s="10">
        <v>33</v>
      </c>
      <c r="S7" s="10">
        <v>45</v>
      </c>
      <c r="T7" s="10">
        <v>37</v>
      </c>
      <c r="U7" s="10">
        <v>15</v>
      </c>
      <c r="V7" s="10">
        <v>42</v>
      </c>
      <c r="W7" s="10">
        <v>34</v>
      </c>
      <c r="X7" s="10">
        <v>19</v>
      </c>
      <c r="Y7" s="10">
        <v>11</v>
      </c>
      <c r="Z7" s="10"/>
      <c r="AA7" s="10">
        <v>178</v>
      </c>
      <c r="AB7" s="10">
        <v>138</v>
      </c>
      <c r="AC7" s="10">
        <v>83</v>
      </c>
      <c r="AD7" s="10">
        <v>45</v>
      </c>
      <c r="AE7" s="10"/>
      <c r="AF7" s="10">
        <v>57</v>
      </c>
    </row>
    <row r="8" spans="2:32" ht="30" customHeight="1" x14ac:dyDescent="0.2">
      <c r="B8" s="11" t="s">
        <v>20</v>
      </c>
      <c r="C8" s="11">
        <v>470</v>
      </c>
      <c r="D8" s="11">
        <v>242</v>
      </c>
      <c r="E8" s="11">
        <v>227</v>
      </c>
      <c r="F8" s="11"/>
      <c r="G8" s="11">
        <v>86</v>
      </c>
      <c r="H8" s="11">
        <v>145</v>
      </c>
      <c r="I8" s="11">
        <v>124</v>
      </c>
      <c r="J8" s="11">
        <v>74</v>
      </c>
      <c r="K8" s="11">
        <v>31</v>
      </c>
      <c r="L8" s="11">
        <v>10</v>
      </c>
      <c r="M8" s="11"/>
      <c r="N8" s="11">
        <v>91</v>
      </c>
      <c r="O8" s="11">
        <v>56</v>
      </c>
      <c r="P8" s="11">
        <v>36</v>
      </c>
      <c r="Q8" s="11">
        <v>35</v>
      </c>
      <c r="R8" s="11">
        <v>32</v>
      </c>
      <c r="S8" s="11">
        <v>44</v>
      </c>
      <c r="T8" s="11">
        <v>37</v>
      </c>
      <c r="U8" s="11">
        <v>16</v>
      </c>
      <c r="V8" s="11">
        <v>42</v>
      </c>
      <c r="W8" s="11">
        <v>43</v>
      </c>
      <c r="X8" s="11">
        <v>20</v>
      </c>
      <c r="Y8" s="11">
        <v>16</v>
      </c>
      <c r="Z8" s="11"/>
      <c r="AA8" s="11">
        <v>173</v>
      </c>
      <c r="AB8" s="11">
        <v>130</v>
      </c>
      <c r="AC8" s="11">
        <v>111</v>
      </c>
      <c r="AD8" s="11">
        <v>57</v>
      </c>
      <c r="AE8" s="11"/>
      <c r="AF8" s="11">
        <v>59</v>
      </c>
    </row>
    <row r="9" spans="2:32" ht="27.75" x14ac:dyDescent="0.2">
      <c r="B9" s="18" t="s">
        <v>640</v>
      </c>
      <c r="C9" s="17">
        <v>8.7191699794099797E-2</v>
      </c>
      <c r="D9" s="17">
        <v>0.121766856155526</v>
      </c>
      <c r="E9" s="17">
        <v>5.0607350005896903E-2</v>
      </c>
      <c r="F9" s="17"/>
      <c r="G9" s="17">
        <v>9.2606335606769993E-2</v>
      </c>
      <c r="H9" s="17">
        <v>6.6109448000682997E-2</v>
      </c>
      <c r="I9" s="17">
        <v>0.100563282206802</v>
      </c>
      <c r="J9" s="17">
        <v>7.6314263409079305E-2</v>
      </c>
      <c r="K9" s="17">
        <v>0.147497511771086</v>
      </c>
      <c r="L9" s="17">
        <v>7.57111775365885E-2</v>
      </c>
      <c r="M9" s="17"/>
      <c r="N9" s="17">
        <v>5.04483683000993E-2</v>
      </c>
      <c r="O9" s="17">
        <v>5.0104536481066199E-2</v>
      </c>
      <c r="P9" s="17">
        <v>5.7352145016895499E-2</v>
      </c>
      <c r="Q9" s="17">
        <v>5.2422465259242802E-2</v>
      </c>
      <c r="R9" s="17">
        <v>7.9678580058255496E-2</v>
      </c>
      <c r="S9" s="17">
        <v>6.79752248914125E-2</v>
      </c>
      <c r="T9" s="17">
        <v>0.178192768620558</v>
      </c>
      <c r="U9" s="17">
        <v>0.139319453690221</v>
      </c>
      <c r="V9" s="17">
        <v>0.156783899257046</v>
      </c>
      <c r="W9" s="17">
        <v>9.7482094184120502E-2</v>
      </c>
      <c r="X9" s="17">
        <v>0.135935955013541</v>
      </c>
      <c r="Y9" s="17">
        <v>0.100531251382613</v>
      </c>
      <c r="Z9" s="17"/>
      <c r="AA9" s="17">
        <v>5.6575324326900399E-2</v>
      </c>
      <c r="AB9" s="17">
        <v>7.2688862699015797E-2</v>
      </c>
      <c r="AC9" s="17">
        <v>0.133586070417577</v>
      </c>
      <c r="AD9" s="17">
        <v>0.122949631912985</v>
      </c>
      <c r="AE9" s="17"/>
      <c r="AF9" s="17">
        <v>2.6547904553226899E-2</v>
      </c>
    </row>
    <row r="10" spans="2:32" ht="41.25" x14ac:dyDescent="0.2">
      <c r="B10" s="18" t="s">
        <v>641</v>
      </c>
      <c r="C10" s="17">
        <v>0.34562526265506299</v>
      </c>
      <c r="D10" s="17">
        <v>0.35561948963176399</v>
      </c>
      <c r="E10" s="17">
        <v>0.33217097781278099</v>
      </c>
      <c r="F10" s="17"/>
      <c r="G10" s="17">
        <v>0.35436293242561101</v>
      </c>
      <c r="H10" s="17">
        <v>0.38906899027298297</v>
      </c>
      <c r="I10" s="17">
        <v>0.33486563652054901</v>
      </c>
      <c r="J10" s="17">
        <v>0.29184149581779001</v>
      </c>
      <c r="K10" s="17">
        <v>0.24956102131514801</v>
      </c>
      <c r="L10" s="17">
        <v>0.461775723417852</v>
      </c>
      <c r="M10" s="17"/>
      <c r="N10" s="17">
        <v>0.36179469518797402</v>
      </c>
      <c r="O10" s="17">
        <v>0.30456534256227602</v>
      </c>
      <c r="P10" s="17">
        <v>0.38168983245702598</v>
      </c>
      <c r="Q10" s="17">
        <v>0.40604026390954401</v>
      </c>
      <c r="R10" s="17">
        <v>0.35539804973726002</v>
      </c>
      <c r="S10" s="17">
        <v>0.33511648594235499</v>
      </c>
      <c r="T10" s="17">
        <v>0.38169917514346202</v>
      </c>
      <c r="U10" s="17">
        <v>0.27196128715127799</v>
      </c>
      <c r="V10" s="17">
        <v>0.29778269944714503</v>
      </c>
      <c r="W10" s="17">
        <v>0.270713216523642</v>
      </c>
      <c r="X10" s="17">
        <v>0.38275333948731599</v>
      </c>
      <c r="Y10" s="17">
        <v>0.46453071218270497</v>
      </c>
      <c r="Z10" s="17"/>
      <c r="AA10" s="17">
        <v>0.34524803880024602</v>
      </c>
      <c r="AB10" s="17">
        <v>0.32921704954841102</v>
      </c>
      <c r="AC10" s="17">
        <v>0.37114480055499099</v>
      </c>
      <c r="AD10" s="17">
        <v>0.33452706463590798</v>
      </c>
      <c r="AE10" s="17"/>
      <c r="AF10" s="17">
        <v>0.33870518209088901</v>
      </c>
    </row>
    <row r="11" spans="2:32" ht="41.25" x14ac:dyDescent="0.2">
      <c r="B11" s="18" t="s">
        <v>642</v>
      </c>
      <c r="C11" s="17">
        <v>0.32050899957828799</v>
      </c>
      <c r="D11" s="17">
        <v>0.29325062970774901</v>
      </c>
      <c r="E11" s="17">
        <v>0.35100057606519403</v>
      </c>
      <c r="F11" s="17"/>
      <c r="G11" s="17">
        <v>0.33056978290528499</v>
      </c>
      <c r="H11" s="17">
        <v>0.34538060837727103</v>
      </c>
      <c r="I11" s="17">
        <v>0.32659214955640498</v>
      </c>
      <c r="J11" s="17">
        <v>0.28175297617345202</v>
      </c>
      <c r="K11" s="17">
        <v>0.328260025274137</v>
      </c>
      <c r="L11" s="17">
        <v>7.0053940366070003E-2</v>
      </c>
      <c r="M11" s="17"/>
      <c r="N11" s="17">
        <v>0.35419014865174597</v>
      </c>
      <c r="O11" s="17">
        <v>0.39506797200250798</v>
      </c>
      <c r="P11" s="17">
        <v>0.211794073974747</v>
      </c>
      <c r="Q11" s="17">
        <v>0.36496805584383302</v>
      </c>
      <c r="R11" s="17">
        <v>0.28663770238341502</v>
      </c>
      <c r="S11" s="17">
        <v>0.40111808393750098</v>
      </c>
      <c r="T11" s="17">
        <v>0.161153400240134</v>
      </c>
      <c r="U11" s="17">
        <v>0.22785737375057999</v>
      </c>
      <c r="V11" s="17">
        <v>0.32499846969380197</v>
      </c>
      <c r="W11" s="17">
        <v>0.39867136784041801</v>
      </c>
      <c r="X11" s="17">
        <v>0.27200686392703599</v>
      </c>
      <c r="Y11" s="17">
        <v>0.163471774945257</v>
      </c>
      <c r="Z11" s="17"/>
      <c r="AA11" s="17">
        <v>0.38233427847173801</v>
      </c>
      <c r="AB11" s="17">
        <v>0.309683543539785</v>
      </c>
      <c r="AC11" s="17">
        <v>0.26457253016750398</v>
      </c>
      <c r="AD11" s="17">
        <v>0.26657505905557199</v>
      </c>
      <c r="AE11" s="17"/>
      <c r="AF11" s="17">
        <v>0.35999606729531702</v>
      </c>
    </row>
    <row r="12" spans="2:32" ht="27.75" x14ac:dyDescent="0.2">
      <c r="B12" s="18" t="s">
        <v>643</v>
      </c>
      <c r="C12" s="17">
        <v>0.22033399136022699</v>
      </c>
      <c r="D12" s="17">
        <v>0.20187777755177899</v>
      </c>
      <c r="E12" s="17">
        <v>0.24099343506500001</v>
      </c>
      <c r="F12" s="17"/>
      <c r="G12" s="17">
        <v>0.22246094906233299</v>
      </c>
      <c r="H12" s="17">
        <v>0.177308036704525</v>
      </c>
      <c r="I12" s="17">
        <v>0.21668700197410301</v>
      </c>
      <c r="J12" s="17">
        <v>0.319731076961493</v>
      </c>
      <c r="K12" s="17">
        <v>0.16266353996275801</v>
      </c>
      <c r="L12" s="17">
        <v>0.31260441164046598</v>
      </c>
      <c r="M12" s="17"/>
      <c r="N12" s="17">
        <v>0.17796346623986001</v>
      </c>
      <c r="O12" s="17">
        <v>0.22125209339898899</v>
      </c>
      <c r="P12" s="17">
        <v>0.31818602353910402</v>
      </c>
      <c r="Q12" s="17">
        <v>0.14817258872791</v>
      </c>
      <c r="R12" s="17">
        <v>0.27828566782107</v>
      </c>
      <c r="S12" s="17">
        <v>0.17967517495018301</v>
      </c>
      <c r="T12" s="17">
        <v>0.23658019936840999</v>
      </c>
      <c r="U12" s="17">
        <v>0.36086188540792102</v>
      </c>
      <c r="V12" s="17">
        <v>0.220434931602007</v>
      </c>
      <c r="W12" s="17">
        <v>0.203482340697338</v>
      </c>
      <c r="X12" s="17">
        <v>0.20930384157210699</v>
      </c>
      <c r="Y12" s="17">
        <v>0.27146626148942499</v>
      </c>
      <c r="Z12" s="17"/>
      <c r="AA12" s="17">
        <v>0.20446352571779</v>
      </c>
      <c r="AB12" s="17">
        <v>0.25686897021653599</v>
      </c>
      <c r="AC12" s="17">
        <v>0.200709137955491</v>
      </c>
      <c r="AD12" s="17">
        <v>0.22313525304516599</v>
      </c>
      <c r="AE12" s="17"/>
      <c r="AF12" s="17">
        <v>0.23080946799285201</v>
      </c>
    </row>
    <row r="13" spans="2:32" x14ac:dyDescent="0.2">
      <c r="B13" s="18" t="s">
        <v>369</v>
      </c>
      <c r="C13" s="19">
        <v>2.6340046612322001E-2</v>
      </c>
      <c r="D13" s="19">
        <v>2.7485246953182101E-2</v>
      </c>
      <c r="E13" s="19">
        <v>2.5227661051127299E-2</v>
      </c>
      <c r="F13" s="19"/>
      <c r="G13" s="19">
        <v>0</v>
      </c>
      <c r="H13" s="19">
        <v>2.21329166445382E-2</v>
      </c>
      <c r="I13" s="19">
        <v>2.1291929742140999E-2</v>
      </c>
      <c r="J13" s="19">
        <v>3.0360187638185401E-2</v>
      </c>
      <c r="K13" s="19">
        <v>0.11201790167687101</v>
      </c>
      <c r="L13" s="19">
        <v>7.9854747039023802E-2</v>
      </c>
      <c r="M13" s="19"/>
      <c r="N13" s="19">
        <v>5.5603321620320403E-2</v>
      </c>
      <c r="O13" s="19">
        <v>2.90100555551603E-2</v>
      </c>
      <c r="P13" s="19">
        <v>3.0977925012227799E-2</v>
      </c>
      <c r="Q13" s="19">
        <v>2.83966262594707E-2</v>
      </c>
      <c r="R13" s="19">
        <v>0</v>
      </c>
      <c r="S13" s="19">
        <v>1.6115030278548399E-2</v>
      </c>
      <c r="T13" s="19">
        <v>4.23744566274359E-2</v>
      </c>
      <c r="U13" s="19">
        <v>0</v>
      </c>
      <c r="V13" s="19">
        <v>0</v>
      </c>
      <c r="W13" s="19">
        <v>2.9650980754481599E-2</v>
      </c>
      <c r="X13" s="19">
        <v>0</v>
      </c>
      <c r="Y13" s="19">
        <v>0</v>
      </c>
      <c r="Z13" s="19"/>
      <c r="AA13" s="19">
        <v>1.1378832683326401E-2</v>
      </c>
      <c r="AB13" s="19">
        <v>3.1541573996252202E-2</v>
      </c>
      <c r="AC13" s="19">
        <v>2.9987460904437799E-2</v>
      </c>
      <c r="AD13" s="19">
        <v>5.2812991350369501E-2</v>
      </c>
      <c r="AE13" s="19"/>
      <c r="AF13" s="19">
        <v>4.3941378067715003E-2</v>
      </c>
    </row>
    <row r="14" spans="2:32" x14ac:dyDescent="0.2">
      <c r="B14" s="16" t="s">
        <v>645</v>
      </c>
    </row>
    <row r="15" spans="2:32" x14ac:dyDescent="0.2">
      <c r="B15" t="s">
        <v>63</v>
      </c>
    </row>
    <row r="16" spans="2:32" x14ac:dyDescent="0.2">
      <c r="B16" t="s">
        <v>64</v>
      </c>
    </row>
    <row r="18" spans="2:2" x14ac:dyDescent="0.2">
      <c r="B18"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dimension ref="B2:AF22"/>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653</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646</v>
      </c>
      <c r="C9" s="17">
        <v>0.14834296437387701</v>
      </c>
      <c r="D9" s="17">
        <v>0.182168821254968</v>
      </c>
      <c r="E9" s="17">
        <v>0.11622421898777099</v>
      </c>
      <c r="F9" s="17"/>
      <c r="G9" s="17">
        <v>0.240972710958547</v>
      </c>
      <c r="H9" s="17">
        <v>0.207926589662806</v>
      </c>
      <c r="I9" s="17">
        <v>0.14144549743211501</v>
      </c>
      <c r="J9" s="17">
        <v>0.11455875832715499</v>
      </c>
      <c r="K9" s="17">
        <v>0.105426332753359</v>
      </c>
      <c r="L9" s="17">
        <v>0.100034200444178</v>
      </c>
      <c r="M9" s="17"/>
      <c r="N9" s="17">
        <v>0.19912320803807801</v>
      </c>
      <c r="O9" s="17">
        <v>0.105513305423487</v>
      </c>
      <c r="P9" s="17">
        <v>0.136424152391704</v>
      </c>
      <c r="Q9" s="17">
        <v>0.111466073591541</v>
      </c>
      <c r="R9" s="17">
        <v>0.13487557801297001</v>
      </c>
      <c r="S9" s="17">
        <v>0.16599057428751199</v>
      </c>
      <c r="T9" s="17">
        <v>0.12161703345850899</v>
      </c>
      <c r="U9" s="17">
        <v>0.171823556306053</v>
      </c>
      <c r="V9" s="17">
        <v>0.16535420971898501</v>
      </c>
      <c r="W9" s="17">
        <v>0.184800288892256</v>
      </c>
      <c r="X9" s="17">
        <v>9.1925513470687198E-2</v>
      </c>
      <c r="Y9" s="17">
        <v>0.17970592995645901</v>
      </c>
      <c r="Z9" s="17"/>
      <c r="AA9" s="17">
        <v>0.163277010192237</v>
      </c>
      <c r="AB9" s="17">
        <v>0.12673714706523101</v>
      </c>
      <c r="AC9" s="17">
        <v>0.15421962762268801</v>
      </c>
      <c r="AD9" s="17">
        <v>0.15159625450481301</v>
      </c>
      <c r="AE9" s="17"/>
      <c r="AF9" s="17">
        <v>0.163472742636941</v>
      </c>
    </row>
    <row r="10" spans="2:32" x14ac:dyDescent="0.2">
      <c r="B10" s="18" t="s">
        <v>647</v>
      </c>
      <c r="C10" s="17">
        <v>0.38529109180332699</v>
      </c>
      <c r="D10" s="17">
        <v>0.40073142783492799</v>
      </c>
      <c r="E10" s="17">
        <v>0.370127759477345</v>
      </c>
      <c r="F10" s="17"/>
      <c r="G10" s="17">
        <v>0.368120405289526</v>
      </c>
      <c r="H10" s="17">
        <v>0.40791659603388603</v>
      </c>
      <c r="I10" s="17">
        <v>0.38913302699818098</v>
      </c>
      <c r="J10" s="17">
        <v>0.37808452084794603</v>
      </c>
      <c r="K10" s="17">
        <v>0.36956473317449401</v>
      </c>
      <c r="L10" s="17">
        <v>0.39154631974103399</v>
      </c>
      <c r="M10" s="17"/>
      <c r="N10" s="17">
        <v>0.36754793838926297</v>
      </c>
      <c r="O10" s="17">
        <v>0.405320692489333</v>
      </c>
      <c r="P10" s="17">
        <v>0.41257023842168999</v>
      </c>
      <c r="Q10" s="17">
        <v>0.39699324268710401</v>
      </c>
      <c r="R10" s="17">
        <v>0.38710143479643799</v>
      </c>
      <c r="S10" s="17">
        <v>0.40048199856709299</v>
      </c>
      <c r="T10" s="17">
        <v>0.39622521731972199</v>
      </c>
      <c r="U10" s="17">
        <v>0.35210687629995202</v>
      </c>
      <c r="V10" s="17">
        <v>0.34594684856399099</v>
      </c>
      <c r="W10" s="17">
        <v>0.38135594520230698</v>
      </c>
      <c r="X10" s="17">
        <v>0.36421528619334498</v>
      </c>
      <c r="Y10" s="17">
        <v>0.43012926759930897</v>
      </c>
      <c r="Z10" s="17"/>
      <c r="AA10" s="17">
        <v>0.44600531419839701</v>
      </c>
      <c r="AB10" s="17">
        <v>0.39241138662351399</v>
      </c>
      <c r="AC10" s="17">
        <v>0.352741798551307</v>
      </c>
      <c r="AD10" s="17">
        <v>0.33799991132461599</v>
      </c>
      <c r="AE10" s="17"/>
      <c r="AF10" s="17">
        <v>0.327380634202454</v>
      </c>
    </row>
    <row r="11" spans="2:32" ht="27.75" x14ac:dyDescent="0.2">
      <c r="B11" s="18" t="s">
        <v>648</v>
      </c>
      <c r="C11" s="17">
        <v>0.27126655393196297</v>
      </c>
      <c r="D11" s="17">
        <v>0.25202240600110298</v>
      </c>
      <c r="E11" s="17">
        <v>0.29009220870519198</v>
      </c>
      <c r="F11" s="17"/>
      <c r="G11" s="17">
        <v>0.221076627989443</v>
      </c>
      <c r="H11" s="17">
        <v>0.220605206421609</v>
      </c>
      <c r="I11" s="17">
        <v>0.28544998916929998</v>
      </c>
      <c r="J11" s="17">
        <v>0.28942162301708901</v>
      </c>
      <c r="K11" s="17">
        <v>0.31598729670085501</v>
      </c>
      <c r="L11" s="17">
        <v>0.28963857068223797</v>
      </c>
      <c r="M11" s="17"/>
      <c r="N11" s="17">
        <v>0.25281603675338898</v>
      </c>
      <c r="O11" s="17">
        <v>0.301041781568259</v>
      </c>
      <c r="P11" s="17">
        <v>0.241672658135551</v>
      </c>
      <c r="Q11" s="17">
        <v>0.30545416961091698</v>
      </c>
      <c r="R11" s="17">
        <v>0.29066924054122301</v>
      </c>
      <c r="S11" s="17">
        <v>0.24631897114108001</v>
      </c>
      <c r="T11" s="17">
        <v>0.27371514881317899</v>
      </c>
      <c r="U11" s="17">
        <v>0.31392642848100399</v>
      </c>
      <c r="V11" s="17">
        <v>0.28311801575345602</v>
      </c>
      <c r="W11" s="17">
        <v>0.23490684858191799</v>
      </c>
      <c r="X11" s="17">
        <v>0.268302097563417</v>
      </c>
      <c r="Y11" s="17">
        <v>0.24154996867468101</v>
      </c>
      <c r="Z11" s="17"/>
      <c r="AA11" s="17">
        <v>0.21196479275499799</v>
      </c>
      <c r="AB11" s="17">
        <v>0.28817210509840802</v>
      </c>
      <c r="AC11" s="17">
        <v>0.28685774599972402</v>
      </c>
      <c r="AD11" s="17">
        <v>0.30385491127800002</v>
      </c>
      <c r="AE11" s="17"/>
      <c r="AF11" s="17">
        <v>0.27099449164388301</v>
      </c>
    </row>
    <row r="12" spans="2:32" x14ac:dyDescent="0.2">
      <c r="B12" s="18" t="s">
        <v>649</v>
      </c>
      <c r="C12" s="17">
        <v>0.114414251898936</v>
      </c>
      <c r="D12" s="17">
        <v>9.4791364650088902E-2</v>
      </c>
      <c r="E12" s="17">
        <v>0.13376615768368799</v>
      </c>
      <c r="F12" s="17"/>
      <c r="G12" s="17">
        <v>9.7212530366783304E-2</v>
      </c>
      <c r="H12" s="17">
        <v>9.5677179088999406E-2</v>
      </c>
      <c r="I12" s="17">
        <v>0.103436659661314</v>
      </c>
      <c r="J12" s="17">
        <v>0.120077806005735</v>
      </c>
      <c r="K12" s="17">
        <v>0.12166235307302301</v>
      </c>
      <c r="L12" s="17">
        <v>0.14059673200773301</v>
      </c>
      <c r="M12" s="17"/>
      <c r="N12" s="17">
        <v>0.12072607675934099</v>
      </c>
      <c r="O12" s="17">
        <v>0.117002608973028</v>
      </c>
      <c r="P12" s="17">
        <v>0.13556216791675299</v>
      </c>
      <c r="Q12" s="17">
        <v>9.53332863434809E-2</v>
      </c>
      <c r="R12" s="17">
        <v>0.114285251924161</v>
      </c>
      <c r="S12" s="17">
        <v>0.104844829354082</v>
      </c>
      <c r="T12" s="17">
        <v>0.111738405192742</v>
      </c>
      <c r="U12" s="17">
        <v>8.8623635979542301E-2</v>
      </c>
      <c r="V12" s="17">
        <v>0.12896110052791299</v>
      </c>
      <c r="W12" s="17">
        <v>0.11786454263621</v>
      </c>
      <c r="X12" s="17">
        <v>0.117321649630167</v>
      </c>
      <c r="Y12" s="17">
        <v>7.6729263402667294E-2</v>
      </c>
      <c r="Z12" s="17"/>
      <c r="AA12" s="17">
        <v>0.114476592727841</v>
      </c>
      <c r="AB12" s="17">
        <v>0.127140694268084</v>
      </c>
      <c r="AC12" s="17">
        <v>0.123688421029295</v>
      </c>
      <c r="AD12" s="17">
        <v>9.3734814179774098E-2</v>
      </c>
      <c r="AE12" s="17"/>
      <c r="AF12" s="17">
        <v>0.122997906137134</v>
      </c>
    </row>
    <row r="13" spans="2:32" x14ac:dyDescent="0.2">
      <c r="B13" s="18" t="s">
        <v>650</v>
      </c>
      <c r="C13" s="17">
        <v>3.8872212264504602E-2</v>
      </c>
      <c r="D13" s="17">
        <v>3.8434863533145298E-2</v>
      </c>
      <c r="E13" s="17">
        <v>3.8529070343473998E-2</v>
      </c>
      <c r="F13" s="17"/>
      <c r="G13" s="17">
        <v>3.7646498723284398E-2</v>
      </c>
      <c r="H13" s="17">
        <v>2.7398329498390901E-2</v>
      </c>
      <c r="I13" s="17">
        <v>4.0762202062053103E-2</v>
      </c>
      <c r="J13" s="17">
        <v>4.7027617586162203E-2</v>
      </c>
      <c r="K13" s="17">
        <v>4.5081080889210402E-2</v>
      </c>
      <c r="L13" s="17">
        <v>3.6709101232846798E-2</v>
      </c>
      <c r="M13" s="17"/>
      <c r="N13" s="17">
        <v>2.5432498274143199E-2</v>
      </c>
      <c r="O13" s="17">
        <v>3.79186179307213E-2</v>
      </c>
      <c r="P13" s="17">
        <v>3.47529961619659E-2</v>
      </c>
      <c r="Q13" s="17">
        <v>4.2650919975190299E-2</v>
      </c>
      <c r="R13" s="17">
        <v>4.0152975127400001E-2</v>
      </c>
      <c r="S13" s="17">
        <v>3.5227956674076598E-2</v>
      </c>
      <c r="T13" s="17">
        <v>4.8277799705735203E-2</v>
      </c>
      <c r="U13" s="17">
        <v>3.6061027399915201E-2</v>
      </c>
      <c r="V13" s="17">
        <v>4.23491297816143E-2</v>
      </c>
      <c r="W13" s="17">
        <v>3.8496855089405903E-2</v>
      </c>
      <c r="X13" s="17">
        <v>8.0021512494232006E-2</v>
      </c>
      <c r="Y13" s="17">
        <v>1.18079065170647E-2</v>
      </c>
      <c r="Z13" s="17"/>
      <c r="AA13" s="17">
        <v>3.7797412190758703E-2</v>
      </c>
      <c r="AB13" s="17">
        <v>2.70189413847906E-2</v>
      </c>
      <c r="AC13" s="17">
        <v>3.5838819337913899E-2</v>
      </c>
      <c r="AD13" s="17">
        <v>5.5586922877108903E-2</v>
      </c>
      <c r="AE13" s="17"/>
      <c r="AF13" s="17">
        <v>6.2311007347274697E-2</v>
      </c>
    </row>
    <row r="14" spans="2:32" x14ac:dyDescent="0.2">
      <c r="B14" s="18" t="s">
        <v>92</v>
      </c>
      <c r="C14" s="17">
        <v>4.1812925727392203E-2</v>
      </c>
      <c r="D14" s="17">
        <v>3.1851116725767001E-2</v>
      </c>
      <c r="E14" s="17">
        <v>5.1260584802529603E-2</v>
      </c>
      <c r="F14" s="17"/>
      <c r="G14" s="17">
        <v>3.4971226672416401E-2</v>
      </c>
      <c r="H14" s="17">
        <v>4.04760992943081E-2</v>
      </c>
      <c r="I14" s="17">
        <v>3.9772624677037002E-2</v>
      </c>
      <c r="J14" s="17">
        <v>5.08296742159128E-2</v>
      </c>
      <c r="K14" s="17">
        <v>4.2278203409057802E-2</v>
      </c>
      <c r="L14" s="17">
        <v>4.14750758919704E-2</v>
      </c>
      <c r="M14" s="17"/>
      <c r="N14" s="17">
        <v>3.4354241785784799E-2</v>
      </c>
      <c r="O14" s="17">
        <v>3.3202993615171497E-2</v>
      </c>
      <c r="P14" s="17">
        <v>3.9017786972335503E-2</v>
      </c>
      <c r="Q14" s="17">
        <v>4.8102307791766899E-2</v>
      </c>
      <c r="R14" s="17">
        <v>3.2915519597809403E-2</v>
      </c>
      <c r="S14" s="17">
        <v>4.7135669976156203E-2</v>
      </c>
      <c r="T14" s="17">
        <v>4.8426395510113102E-2</v>
      </c>
      <c r="U14" s="17">
        <v>3.7458475533533001E-2</v>
      </c>
      <c r="V14" s="17">
        <v>3.4270695654040798E-2</v>
      </c>
      <c r="W14" s="17">
        <v>4.2575519597902498E-2</v>
      </c>
      <c r="X14" s="17">
        <v>7.82139406481515E-2</v>
      </c>
      <c r="Y14" s="17">
        <v>6.0077663849818601E-2</v>
      </c>
      <c r="Z14" s="17"/>
      <c r="AA14" s="17">
        <v>2.64788779357681E-2</v>
      </c>
      <c r="AB14" s="17">
        <v>3.8519725559972698E-2</v>
      </c>
      <c r="AC14" s="17">
        <v>4.6653587459072499E-2</v>
      </c>
      <c r="AD14" s="17">
        <v>5.7227185835688199E-2</v>
      </c>
      <c r="AE14" s="17"/>
      <c r="AF14" s="17">
        <v>5.2843218032312497E-2</v>
      </c>
    </row>
    <row r="15" spans="2:32" x14ac:dyDescent="0.2">
      <c r="B15" s="18" t="s">
        <v>651</v>
      </c>
      <c r="C15" s="21">
        <v>0.53363405617720505</v>
      </c>
      <c r="D15" s="21">
        <v>0.58290024908989602</v>
      </c>
      <c r="E15" s="21">
        <v>0.48635197846511602</v>
      </c>
      <c r="F15" s="21"/>
      <c r="G15" s="21">
        <v>0.60909311624807305</v>
      </c>
      <c r="H15" s="21">
        <v>0.61584318569669205</v>
      </c>
      <c r="I15" s="21">
        <v>0.53057852443029596</v>
      </c>
      <c r="J15" s="21">
        <v>0.49264327917510098</v>
      </c>
      <c r="K15" s="21">
        <v>0.47499106592785301</v>
      </c>
      <c r="L15" s="21">
        <v>0.49158052018521298</v>
      </c>
      <c r="M15" s="21"/>
      <c r="N15" s="21">
        <v>0.56667114642734095</v>
      </c>
      <c r="O15" s="21">
        <v>0.51083399791282103</v>
      </c>
      <c r="P15" s="21">
        <v>0.54899439081339396</v>
      </c>
      <c r="Q15" s="21">
        <v>0.50845931627864405</v>
      </c>
      <c r="R15" s="21">
        <v>0.521977012809407</v>
      </c>
      <c r="S15" s="21">
        <v>0.56647257285460495</v>
      </c>
      <c r="T15" s="21">
        <v>0.51784225077823098</v>
      </c>
      <c r="U15" s="21">
        <v>0.52393043260600602</v>
      </c>
      <c r="V15" s="21">
        <v>0.51130105828297601</v>
      </c>
      <c r="W15" s="21">
        <v>0.56615623409456295</v>
      </c>
      <c r="X15" s="21">
        <v>0.45614079966403198</v>
      </c>
      <c r="Y15" s="21">
        <v>0.60983519755576798</v>
      </c>
      <c r="Z15" s="21"/>
      <c r="AA15" s="21">
        <v>0.60928232439063401</v>
      </c>
      <c r="AB15" s="21">
        <v>0.51914853368874503</v>
      </c>
      <c r="AC15" s="21">
        <v>0.50696142617399498</v>
      </c>
      <c r="AD15" s="21">
        <v>0.489596165829429</v>
      </c>
      <c r="AE15" s="21"/>
      <c r="AF15" s="21">
        <v>0.49085337683939501</v>
      </c>
    </row>
    <row r="16" spans="2:32" x14ac:dyDescent="0.2">
      <c r="B16" s="18" t="s">
        <v>652</v>
      </c>
      <c r="C16" s="21">
        <v>0.15328646416343999</v>
      </c>
      <c r="D16" s="21">
        <v>0.13322622818323401</v>
      </c>
      <c r="E16" s="21">
        <v>0.17229522802716199</v>
      </c>
      <c r="F16" s="21"/>
      <c r="G16" s="21">
        <v>0.134859029090068</v>
      </c>
      <c r="H16" s="21">
        <v>0.12307550858739</v>
      </c>
      <c r="I16" s="21">
        <v>0.14419886172336799</v>
      </c>
      <c r="J16" s="21">
        <v>0.16710542359189801</v>
      </c>
      <c r="K16" s="21">
        <v>0.16674343396223401</v>
      </c>
      <c r="L16" s="21">
        <v>0.177305833240579</v>
      </c>
      <c r="M16" s="21"/>
      <c r="N16" s="21">
        <v>0.14615857503348401</v>
      </c>
      <c r="O16" s="21">
        <v>0.15492122690374899</v>
      </c>
      <c r="P16" s="21">
        <v>0.17031516407871899</v>
      </c>
      <c r="Q16" s="21">
        <v>0.137984206318671</v>
      </c>
      <c r="R16" s="21">
        <v>0.15443822705156099</v>
      </c>
      <c r="S16" s="21">
        <v>0.14007278602815901</v>
      </c>
      <c r="T16" s="21">
        <v>0.16001620489847701</v>
      </c>
      <c r="U16" s="21">
        <v>0.12468466337945699</v>
      </c>
      <c r="V16" s="21">
        <v>0.171310230309527</v>
      </c>
      <c r="W16" s="21">
        <v>0.156361397725616</v>
      </c>
      <c r="X16" s="21">
        <v>0.19734316212439901</v>
      </c>
      <c r="Y16" s="21">
        <v>8.8537169919731998E-2</v>
      </c>
      <c r="Z16" s="21"/>
      <c r="AA16" s="21">
        <v>0.15227400491859999</v>
      </c>
      <c r="AB16" s="21">
        <v>0.15415963565287399</v>
      </c>
      <c r="AC16" s="21">
        <v>0.159527240367209</v>
      </c>
      <c r="AD16" s="21">
        <v>0.14932173705688301</v>
      </c>
      <c r="AE16" s="21"/>
      <c r="AF16" s="21">
        <v>0.185308913484409</v>
      </c>
    </row>
    <row r="17" spans="2:32" x14ac:dyDescent="0.2">
      <c r="B17" s="18" t="s">
        <v>135</v>
      </c>
      <c r="C17" s="22">
        <v>0.380347592013764</v>
      </c>
      <c r="D17" s="22">
        <v>0.44967402090666098</v>
      </c>
      <c r="E17" s="22">
        <v>0.314056750437954</v>
      </c>
      <c r="F17" s="22"/>
      <c r="G17" s="22">
        <v>0.47423408715800602</v>
      </c>
      <c r="H17" s="22">
        <v>0.49276767710930203</v>
      </c>
      <c r="I17" s="22">
        <v>0.38637966270692797</v>
      </c>
      <c r="J17" s="22">
        <v>0.32553785558320297</v>
      </c>
      <c r="K17" s="22">
        <v>0.30824763196561999</v>
      </c>
      <c r="L17" s="22">
        <v>0.31427468694463301</v>
      </c>
      <c r="M17" s="22"/>
      <c r="N17" s="22">
        <v>0.420512571393857</v>
      </c>
      <c r="O17" s="22">
        <v>0.35591277100907198</v>
      </c>
      <c r="P17" s="22">
        <v>0.37867922673467502</v>
      </c>
      <c r="Q17" s="22">
        <v>0.37047510995997301</v>
      </c>
      <c r="R17" s="22">
        <v>0.36753878575784699</v>
      </c>
      <c r="S17" s="22">
        <v>0.42639978682644603</v>
      </c>
      <c r="T17" s="22">
        <v>0.35782604587975397</v>
      </c>
      <c r="U17" s="22">
        <v>0.39924576922654798</v>
      </c>
      <c r="V17" s="22">
        <v>0.33999082797344898</v>
      </c>
      <c r="W17" s="22">
        <v>0.40979483636894698</v>
      </c>
      <c r="X17" s="22">
        <v>0.25879763753963297</v>
      </c>
      <c r="Y17" s="22">
        <v>0.52129802763603605</v>
      </c>
      <c r="Z17" s="22"/>
      <c r="AA17" s="22">
        <v>0.45700831947203402</v>
      </c>
      <c r="AB17" s="22">
        <v>0.36498889803587098</v>
      </c>
      <c r="AC17" s="22">
        <v>0.34743418580678598</v>
      </c>
      <c r="AD17" s="22">
        <v>0.34027442877254599</v>
      </c>
      <c r="AE17" s="22"/>
      <c r="AF17" s="22">
        <v>0.30554446335498597</v>
      </c>
    </row>
    <row r="18" spans="2:32" x14ac:dyDescent="0.2">
      <c r="B18" s="16"/>
    </row>
    <row r="19" spans="2:32" x14ac:dyDescent="0.2">
      <c r="B19" t="s">
        <v>63</v>
      </c>
    </row>
    <row r="20" spans="2:32" x14ac:dyDescent="0.2">
      <c r="B20" t="s">
        <v>64</v>
      </c>
    </row>
    <row r="22" spans="2:32" x14ac:dyDescent="0.2">
      <c r="B22"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dimension ref="B2:AF2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666</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654</v>
      </c>
      <c r="C9" s="17">
        <v>0.578491665867781</v>
      </c>
      <c r="D9" s="17">
        <v>0.57706167682549103</v>
      </c>
      <c r="E9" s="17">
        <v>0.58090055723720402</v>
      </c>
      <c r="F9" s="17"/>
      <c r="G9" s="17">
        <v>0.41897994751393097</v>
      </c>
      <c r="H9" s="17">
        <v>0.53603374328709297</v>
      </c>
      <c r="I9" s="17">
        <v>0.60795867232044498</v>
      </c>
      <c r="J9" s="17">
        <v>0.61884854501950604</v>
      </c>
      <c r="K9" s="17">
        <v>0.61757737091587805</v>
      </c>
      <c r="L9" s="17">
        <v>0.636177067064016</v>
      </c>
      <c r="M9" s="17"/>
      <c r="N9" s="17">
        <v>0.48709078907480302</v>
      </c>
      <c r="O9" s="17">
        <v>0.54583332203201596</v>
      </c>
      <c r="P9" s="17">
        <v>0.59580107924014702</v>
      </c>
      <c r="Q9" s="17">
        <v>0.58155667279133305</v>
      </c>
      <c r="R9" s="17">
        <v>0.62908526734262304</v>
      </c>
      <c r="S9" s="17">
        <v>0.52864646744815902</v>
      </c>
      <c r="T9" s="17">
        <v>0.63172918097761799</v>
      </c>
      <c r="U9" s="17">
        <v>0.62484291165178796</v>
      </c>
      <c r="V9" s="17">
        <v>0.634410810409751</v>
      </c>
      <c r="W9" s="17">
        <v>0.62284069261210995</v>
      </c>
      <c r="X9" s="17">
        <v>0.64079284574077799</v>
      </c>
      <c r="Y9" s="17">
        <v>0.47671373997636102</v>
      </c>
      <c r="Z9" s="17"/>
      <c r="AA9" s="17">
        <v>0.53988723336120303</v>
      </c>
      <c r="AB9" s="17">
        <v>0.59266649036383801</v>
      </c>
      <c r="AC9" s="17">
        <v>0.59487696731560902</v>
      </c>
      <c r="AD9" s="17">
        <v>0.59489283513626201</v>
      </c>
      <c r="AE9" s="17"/>
      <c r="AF9" s="17">
        <v>0.57972122086848699</v>
      </c>
    </row>
    <row r="10" spans="2:32" x14ac:dyDescent="0.2">
      <c r="B10" s="18" t="s">
        <v>655</v>
      </c>
      <c r="C10" s="17">
        <v>0.443683200873073</v>
      </c>
      <c r="D10" s="17">
        <v>0.40588214445547899</v>
      </c>
      <c r="E10" s="17">
        <v>0.48089679665259499</v>
      </c>
      <c r="F10" s="17"/>
      <c r="G10" s="17">
        <v>0.36485128773196801</v>
      </c>
      <c r="H10" s="17">
        <v>0.36910366165145903</v>
      </c>
      <c r="I10" s="17">
        <v>0.43567134991978002</v>
      </c>
      <c r="J10" s="17">
        <v>0.482237289807533</v>
      </c>
      <c r="K10" s="17">
        <v>0.47417912451368899</v>
      </c>
      <c r="L10" s="17">
        <v>0.51162967646194002</v>
      </c>
      <c r="M10" s="17"/>
      <c r="N10" s="17">
        <v>0.33325973415695298</v>
      </c>
      <c r="O10" s="17">
        <v>0.45410240792324702</v>
      </c>
      <c r="P10" s="17">
        <v>0.50207613601765799</v>
      </c>
      <c r="Q10" s="17">
        <v>0.47290660349205899</v>
      </c>
      <c r="R10" s="17">
        <v>0.48777498817836301</v>
      </c>
      <c r="S10" s="17">
        <v>0.437431157363314</v>
      </c>
      <c r="T10" s="17">
        <v>0.41472982115435097</v>
      </c>
      <c r="U10" s="17">
        <v>0.430404661222822</v>
      </c>
      <c r="V10" s="17">
        <v>0.45928243404624902</v>
      </c>
      <c r="W10" s="17">
        <v>0.475243361273475</v>
      </c>
      <c r="X10" s="17">
        <v>0.46364110300488298</v>
      </c>
      <c r="Y10" s="17">
        <v>0.49569912630069701</v>
      </c>
      <c r="Z10" s="17"/>
      <c r="AA10" s="17">
        <v>0.42729265358665902</v>
      </c>
      <c r="AB10" s="17">
        <v>0.470802963326241</v>
      </c>
      <c r="AC10" s="17">
        <v>0.442430597638861</v>
      </c>
      <c r="AD10" s="17">
        <v>0.434679613395971</v>
      </c>
      <c r="AE10" s="17"/>
      <c r="AF10" s="17">
        <v>0.50068593201821698</v>
      </c>
    </row>
    <row r="11" spans="2:32" ht="27.75" x14ac:dyDescent="0.2">
      <c r="B11" s="18" t="s">
        <v>656</v>
      </c>
      <c r="C11" s="17">
        <v>0.322322237339636</v>
      </c>
      <c r="D11" s="17">
        <v>0.36223076814080601</v>
      </c>
      <c r="E11" s="17">
        <v>0.28529985771768501</v>
      </c>
      <c r="F11" s="17"/>
      <c r="G11" s="17">
        <v>0.26875276278673399</v>
      </c>
      <c r="H11" s="17">
        <v>0.31097356591916703</v>
      </c>
      <c r="I11" s="17">
        <v>0.32563242373373702</v>
      </c>
      <c r="J11" s="17">
        <v>0.31710798038795601</v>
      </c>
      <c r="K11" s="17">
        <v>0.36781226230710301</v>
      </c>
      <c r="L11" s="17">
        <v>0.33822562069737999</v>
      </c>
      <c r="M11" s="17"/>
      <c r="N11" s="17">
        <v>0.29587859821538898</v>
      </c>
      <c r="O11" s="17">
        <v>0.34068964400158902</v>
      </c>
      <c r="P11" s="17">
        <v>0.31676093712990799</v>
      </c>
      <c r="Q11" s="17">
        <v>0.28026980152301401</v>
      </c>
      <c r="R11" s="17">
        <v>0.31347911106113702</v>
      </c>
      <c r="S11" s="17">
        <v>0.36882413543913201</v>
      </c>
      <c r="T11" s="17">
        <v>0.31337923080931901</v>
      </c>
      <c r="U11" s="17">
        <v>0.27439240100286799</v>
      </c>
      <c r="V11" s="17">
        <v>0.33241116718981301</v>
      </c>
      <c r="W11" s="17">
        <v>0.35121530089133202</v>
      </c>
      <c r="X11" s="17">
        <v>0.32786950312156099</v>
      </c>
      <c r="Y11" s="17">
        <v>0.342900125129461</v>
      </c>
      <c r="Z11" s="17"/>
      <c r="AA11" s="17">
        <v>0.35154322845962699</v>
      </c>
      <c r="AB11" s="17">
        <v>0.336972330126942</v>
      </c>
      <c r="AC11" s="17">
        <v>0.31097243024054</v>
      </c>
      <c r="AD11" s="17">
        <v>0.28506599196884602</v>
      </c>
      <c r="AE11" s="17"/>
      <c r="AF11" s="17">
        <v>0.24213419848105999</v>
      </c>
    </row>
    <row r="12" spans="2:32" ht="27.75" x14ac:dyDescent="0.2">
      <c r="B12" s="18" t="s">
        <v>657</v>
      </c>
      <c r="C12" s="17">
        <v>0.31790934258869502</v>
      </c>
      <c r="D12" s="17">
        <v>0.32175223999269698</v>
      </c>
      <c r="E12" s="17">
        <v>0.31223403005608802</v>
      </c>
      <c r="F12" s="17"/>
      <c r="G12" s="17">
        <v>0.298919676778863</v>
      </c>
      <c r="H12" s="17">
        <v>0.32160198765935599</v>
      </c>
      <c r="I12" s="17">
        <v>0.31578452481076003</v>
      </c>
      <c r="J12" s="17">
        <v>0.29812053261076599</v>
      </c>
      <c r="K12" s="17">
        <v>0.317826192263436</v>
      </c>
      <c r="L12" s="17">
        <v>0.34539150901504101</v>
      </c>
      <c r="M12" s="17"/>
      <c r="N12" s="17">
        <v>0.32001590650049899</v>
      </c>
      <c r="O12" s="17">
        <v>0.34240941324672902</v>
      </c>
      <c r="P12" s="17">
        <v>0.37710530957104499</v>
      </c>
      <c r="Q12" s="17">
        <v>0.37438882825601399</v>
      </c>
      <c r="R12" s="17">
        <v>0.32047461639612401</v>
      </c>
      <c r="S12" s="17">
        <v>0.30365015813135299</v>
      </c>
      <c r="T12" s="17">
        <v>0.30147726342813502</v>
      </c>
      <c r="U12" s="17">
        <v>0.28446431878018102</v>
      </c>
      <c r="V12" s="17">
        <v>0.28327026422539098</v>
      </c>
      <c r="W12" s="17">
        <v>0.294577123104036</v>
      </c>
      <c r="X12" s="17">
        <v>0.28735672791512901</v>
      </c>
      <c r="Y12" s="17">
        <v>0.24864210961480801</v>
      </c>
      <c r="Z12" s="17"/>
      <c r="AA12" s="17">
        <v>0.37787292717936999</v>
      </c>
      <c r="AB12" s="17">
        <v>0.334961627334604</v>
      </c>
      <c r="AC12" s="17">
        <v>0.26752340583394202</v>
      </c>
      <c r="AD12" s="17">
        <v>0.28023923787043098</v>
      </c>
      <c r="AE12" s="17"/>
      <c r="AF12" s="17">
        <v>0.30893660138797402</v>
      </c>
    </row>
    <row r="13" spans="2:32" x14ac:dyDescent="0.2">
      <c r="B13" s="18" t="s">
        <v>658</v>
      </c>
      <c r="C13" s="17">
        <v>0.181299281094257</v>
      </c>
      <c r="D13" s="17">
        <v>0.13119991395532599</v>
      </c>
      <c r="E13" s="17">
        <v>0.230219845033238</v>
      </c>
      <c r="F13" s="17"/>
      <c r="G13" s="17">
        <v>0.19866484672676901</v>
      </c>
      <c r="H13" s="17">
        <v>0.16621160158925299</v>
      </c>
      <c r="I13" s="17">
        <v>0.17922684400505001</v>
      </c>
      <c r="J13" s="17">
        <v>0.179548615308913</v>
      </c>
      <c r="K13" s="17">
        <v>0.22050332876217199</v>
      </c>
      <c r="L13" s="17">
        <v>0.15886158740523901</v>
      </c>
      <c r="M13" s="17"/>
      <c r="N13" s="17">
        <v>0.15844242658061899</v>
      </c>
      <c r="O13" s="17">
        <v>0.15784171023570501</v>
      </c>
      <c r="P13" s="17">
        <v>0.171996463049644</v>
      </c>
      <c r="Q13" s="17">
        <v>0.195272217654231</v>
      </c>
      <c r="R13" s="17">
        <v>0.203163848793081</v>
      </c>
      <c r="S13" s="17">
        <v>0.18265724549937601</v>
      </c>
      <c r="T13" s="17">
        <v>0.26643620949350399</v>
      </c>
      <c r="U13" s="17">
        <v>0.20226359788562501</v>
      </c>
      <c r="V13" s="17">
        <v>0.15689158002878001</v>
      </c>
      <c r="W13" s="17">
        <v>0.173806112812282</v>
      </c>
      <c r="X13" s="17">
        <v>0.14573825016727501</v>
      </c>
      <c r="Y13" s="17">
        <v>0.23372257183008099</v>
      </c>
      <c r="Z13" s="17"/>
      <c r="AA13" s="17">
        <v>0.14882523358498601</v>
      </c>
      <c r="AB13" s="17">
        <v>0.16342402453655</v>
      </c>
      <c r="AC13" s="17">
        <v>0.20822155511725601</v>
      </c>
      <c r="AD13" s="17">
        <v>0.21074284216759301</v>
      </c>
      <c r="AE13" s="17"/>
      <c r="AF13" s="17">
        <v>0.23918368853657901</v>
      </c>
    </row>
    <row r="14" spans="2:32" ht="27.75" x14ac:dyDescent="0.2">
      <c r="B14" s="18" t="s">
        <v>659</v>
      </c>
      <c r="C14" s="17">
        <v>0.160098870026225</v>
      </c>
      <c r="D14" s="17">
        <v>0.150761124525051</v>
      </c>
      <c r="E14" s="17">
        <v>0.16825977306432799</v>
      </c>
      <c r="F14" s="17"/>
      <c r="G14" s="17">
        <v>0.17130591469027001</v>
      </c>
      <c r="H14" s="17">
        <v>0.137185259762203</v>
      </c>
      <c r="I14" s="17">
        <v>0.12852679601275299</v>
      </c>
      <c r="J14" s="17">
        <v>0.13213033592272799</v>
      </c>
      <c r="K14" s="17">
        <v>0.15969222067577901</v>
      </c>
      <c r="L14" s="17">
        <v>0.22001735180010101</v>
      </c>
      <c r="M14" s="17"/>
      <c r="N14" s="17">
        <v>0.167557442451229</v>
      </c>
      <c r="O14" s="17">
        <v>0.154955642829327</v>
      </c>
      <c r="P14" s="17">
        <v>0.15564731053946201</v>
      </c>
      <c r="Q14" s="17">
        <v>0.11879763319952601</v>
      </c>
      <c r="R14" s="17">
        <v>0.166378599125762</v>
      </c>
      <c r="S14" s="17">
        <v>0.155994369959635</v>
      </c>
      <c r="T14" s="17">
        <v>0.17343064653733101</v>
      </c>
      <c r="U14" s="17">
        <v>0.14648735815955999</v>
      </c>
      <c r="V14" s="17">
        <v>0.16860960585203899</v>
      </c>
      <c r="W14" s="17">
        <v>0.16679805161318101</v>
      </c>
      <c r="X14" s="17">
        <v>0.178340130008075</v>
      </c>
      <c r="Y14" s="17">
        <v>0.181650294192826</v>
      </c>
      <c r="Z14" s="17"/>
      <c r="AA14" s="17">
        <v>0.17282963967627099</v>
      </c>
      <c r="AB14" s="17">
        <v>0.149910821001905</v>
      </c>
      <c r="AC14" s="17">
        <v>0.15266421682204601</v>
      </c>
      <c r="AD14" s="17">
        <v>0.16082078390565499</v>
      </c>
      <c r="AE14" s="17"/>
      <c r="AF14" s="17">
        <v>0.176975859225842</v>
      </c>
    </row>
    <row r="15" spans="2:32" ht="27.75" x14ac:dyDescent="0.2">
      <c r="B15" s="18" t="s">
        <v>660</v>
      </c>
      <c r="C15" s="17">
        <v>0.155935246871514</v>
      </c>
      <c r="D15" s="17">
        <v>0.161034900894577</v>
      </c>
      <c r="E15" s="17">
        <v>0.15188372030066299</v>
      </c>
      <c r="F15" s="17"/>
      <c r="G15" s="17">
        <v>0.144771320982024</v>
      </c>
      <c r="H15" s="17">
        <v>0.14766207396480099</v>
      </c>
      <c r="I15" s="17">
        <v>0.11624151659842601</v>
      </c>
      <c r="J15" s="17">
        <v>0.135600956205644</v>
      </c>
      <c r="K15" s="17">
        <v>0.16937179270986799</v>
      </c>
      <c r="L15" s="17">
        <v>0.20992293454288499</v>
      </c>
      <c r="M15" s="17"/>
      <c r="N15" s="17">
        <v>0.171560463923804</v>
      </c>
      <c r="O15" s="17">
        <v>0.19722924319490001</v>
      </c>
      <c r="P15" s="17">
        <v>0.108282621840521</v>
      </c>
      <c r="Q15" s="17">
        <v>0.14442799917101801</v>
      </c>
      <c r="R15" s="17">
        <v>0.15034395959324401</v>
      </c>
      <c r="S15" s="17">
        <v>0.130907550823814</v>
      </c>
      <c r="T15" s="17">
        <v>0.14325777522915101</v>
      </c>
      <c r="U15" s="17">
        <v>0.14341378962075299</v>
      </c>
      <c r="V15" s="17">
        <v>0.15004096470762199</v>
      </c>
      <c r="W15" s="17">
        <v>0.15441541113594101</v>
      </c>
      <c r="X15" s="17">
        <v>0.185959045590117</v>
      </c>
      <c r="Y15" s="17">
        <v>0.180111412533531</v>
      </c>
      <c r="Z15" s="17"/>
      <c r="AA15" s="17">
        <v>0.16486551969147401</v>
      </c>
      <c r="AB15" s="17">
        <v>0.15007991329636799</v>
      </c>
      <c r="AC15" s="17">
        <v>0.16154744266545601</v>
      </c>
      <c r="AD15" s="17">
        <v>0.14793931198955501</v>
      </c>
      <c r="AE15" s="17"/>
      <c r="AF15" s="17">
        <v>0.15322479582951001</v>
      </c>
    </row>
    <row r="16" spans="2:32" ht="27.75" x14ac:dyDescent="0.2">
      <c r="B16" s="18" t="s">
        <v>661</v>
      </c>
      <c r="C16" s="17">
        <v>0.14685864879971999</v>
      </c>
      <c r="D16" s="17">
        <v>0.14486692093766301</v>
      </c>
      <c r="E16" s="17">
        <v>0.148134648865973</v>
      </c>
      <c r="F16" s="17"/>
      <c r="G16" s="17">
        <v>0.102874266136509</v>
      </c>
      <c r="H16" s="17">
        <v>0.13834310017222301</v>
      </c>
      <c r="I16" s="17">
        <v>0.125992560350699</v>
      </c>
      <c r="J16" s="17">
        <v>0.15771268575622599</v>
      </c>
      <c r="K16" s="17">
        <v>0.15679413108728299</v>
      </c>
      <c r="L16" s="17">
        <v>0.184551545702209</v>
      </c>
      <c r="M16" s="17"/>
      <c r="N16" s="17">
        <v>0.16118183959520799</v>
      </c>
      <c r="O16" s="17">
        <v>0.14099270375818701</v>
      </c>
      <c r="P16" s="17">
        <v>0.118321868519679</v>
      </c>
      <c r="Q16" s="17">
        <v>0.13718760291441701</v>
      </c>
      <c r="R16" s="17">
        <v>0.136702653441303</v>
      </c>
      <c r="S16" s="17">
        <v>0.156363094720746</v>
      </c>
      <c r="T16" s="17">
        <v>0.135680937556418</v>
      </c>
      <c r="U16" s="17">
        <v>0.15131717461649</v>
      </c>
      <c r="V16" s="17">
        <v>0.13164487713200099</v>
      </c>
      <c r="W16" s="17">
        <v>0.18584949729207501</v>
      </c>
      <c r="X16" s="17">
        <v>0.109318370318192</v>
      </c>
      <c r="Y16" s="17">
        <v>0.230439198853466</v>
      </c>
      <c r="Z16" s="17"/>
      <c r="AA16" s="17">
        <v>0.15847315298299899</v>
      </c>
      <c r="AB16" s="17">
        <v>0.13107748748362899</v>
      </c>
      <c r="AC16" s="17">
        <v>0.13019987954646101</v>
      </c>
      <c r="AD16" s="17">
        <v>0.16496105912737299</v>
      </c>
      <c r="AE16" s="17"/>
      <c r="AF16" s="17">
        <v>0.167474318938995</v>
      </c>
    </row>
    <row r="17" spans="2:32" ht="41.25" x14ac:dyDescent="0.2">
      <c r="B17" s="18" t="s">
        <v>662</v>
      </c>
      <c r="C17" s="17">
        <v>0.125536044766907</v>
      </c>
      <c r="D17" s="17">
        <v>0.127941029539579</v>
      </c>
      <c r="E17" s="17">
        <v>0.123461677561043</v>
      </c>
      <c r="F17" s="17"/>
      <c r="G17" s="17">
        <v>0.17870632889611901</v>
      </c>
      <c r="H17" s="17">
        <v>0.13687448861843399</v>
      </c>
      <c r="I17" s="17">
        <v>0.13689455220395799</v>
      </c>
      <c r="J17" s="17">
        <v>0.114205806191054</v>
      </c>
      <c r="K17" s="17">
        <v>0.110830008267032</v>
      </c>
      <c r="L17" s="17">
        <v>9.0760124011603702E-2</v>
      </c>
      <c r="M17" s="17"/>
      <c r="N17" s="17">
        <v>0.15935947088753399</v>
      </c>
      <c r="O17" s="17">
        <v>0.110174289135002</v>
      </c>
      <c r="P17" s="17">
        <v>8.8567242066679097E-2</v>
      </c>
      <c r="Q17" s="17">
        <v>0.11915829170136499</v>
      </c>
      <c r="R17" s="17">
        <v>0.14218715390608899</v>
      </c>
      <c r="S17" s="17">
        <v>0.115142941437696</v>
      </c>
      <c r="T17" s="17">
        <v>0.15202100242553299</v>
      </c>
      <c r="U17" s="17">
        <v>0.198285657332641</v>
      </c>
      <c r="V17" s="17">
        <v>0.121371235707307</v>
      </c>
      <c r="W17" s="17">
        <v>0.11302272945130799</v>
      </c>
      <c r="X17" s="17">
        <v>8.3374766379452694E-2</v>
      </c>
      <c r="Y17" s="17">
        <v>9.97893997363591E-2</v>
      </c>
      <c r="Z17" s="17"/>
      <c r="AA17" s="17">
        <v>0.121859981999431</v>
      </c>
      <c r="AB17" s="17">
        <v>0.12057215670713201</v>
      </c>
      <c r="AC17" s="17">
        <v>0.13601050966598799</v>
      </c>
      <c r="AD17" s="17">
        <v>0.12641290013561901</v>
      </c>
      <c r="AE17" s="17"/>
      <c r="AF17" s="17">
        <v>0.121785001945732</v>
      </c>
    </row>
    <row r="18" spans="2:32" ht="27.75" x14ac:dyDescent="0.2">
      <c r="B18" s="18" t="s">
        <v>663</v>
      </c>
      <c r="C18" s="17">
        <v>8.7894611382835497E-2</v>
      </c>
      <c r="D18" s="17">
        <v>9.3067494838991405E-2</v>
      </c>
      <c r="E18" s="17">
        <v>8.2387593047063307E-2</v>
      </c>
      <c r="F18" s="17"/>
      <c r="G18" s="17">
        <v>0.121531245376005</v>
      </c>
      <c r="H18" s="17">
        <v>0.107479529695801</v>
      </c>
      <c r="I18" s="17">
        <v>9.7075745110284703E-2</v>
      </c>
      <c r="J18" s="17">
        <v>8.6279042256450098E-2</v>
      </c>
      <c r="K18" s="17">
        <v>7.2095593159376498E-2</v>
      </c>
      <c r="L18" s="17">
        <v>5.4000682127173599E-2</v>
      </c>
      <c r="M18" s="17"/>
      <c r="N18" s="17">
        <v>0.12580473692279401</v>
      </c>
      <c r="O18" s="17">
        <v>6.5661957011134697E-2</v>
      </c>
      <c r="P18" s="17">
        <v>0.100789312829437</v>
      </c>
      <c r="Q18" s="17">
        <v>8.9873308607549399E-2</v>
      </c>
      <c r="R18" s="17">
        <v>8.4823277706237696E-2</v>
      </c>
      <c r="S18" s="17">
        <v>6.5644452471543102E-2</v>
      </c>
      <c r="T18" s="17">
        <v>6.1210742793657701E-2</v>
      </c>
      <c r="U18" s="17">
        <v>8.4662838665018003E-2</v>
      </c>
      <c r="V18" s="17">
        <v>7.9354135962183103E-2</v>
      </c>
      <c r="W18" s="17">
        <v>0.114465115357522</v>
      </c>
      <c r="X18" s="17">
        <v>7.9525769384837602E-2</v>
      </c>
      <c r="Y18" s="17">
        <v>8.1834501090563699E-2</v>
      </c>
      <c r="Z18" s="17"/>
      <c r="AA18" s="17">
        <v>0.117099841288082</v>
      </c>
      <c r="AB18" s="17">
        <v>9.4776782651584096E-2</v>
      </c>
      <c r="AC18" s="17">
        <v>6.2846031047836995E-2</v>
      </c>
      <c r="AD18" s="17">
        <v>7.0538074742985804E-2</v>
      </c>
      <c r="AE18" s="17"/>
      <c r="AF18" s="17">
        <v>8.1137643099635004E-2</v>
      </c>
    </row>
    <row r="19" spans="2:32" ht="27.75" x14ac:dyDescent="0.2">
      <c r="B19" s="18" t="s">
        <v>664</v>
      </c>
      <c r="C19" s="17">
        <v>8.1701143704814697E-2</v>
      </c>
      <c r="D19" s="17">
        <v>8.3829700522645406E-2</v>
      </c>
      <c r="E19" s="17">
        <v>7.9092153659821501E-2</v>
      </c>
      <c r="F19" s="17"/>
      <c r="G19" s="17">
        <v>0.130201913575552</v>
      </c>
      <c r="H19" s="17">
        <v>0.16837064867917201</v>
      </c>
      <c r="I19" s="17">
        <v>0.110034309124581</v>
      </c>
      <c r="J19" s="17">
        <v>5.31806147819084E-2</v>
      </c>
      <c r="K19" s="17">
        <v>2.5713145456285901E-2</v>
      </c>
      <c r="L19" s="17">
        <v>1.6475654087374302E-2</v>
      </c>
      <c r="M19" s="17"/>
      <c r="N19" s="17">
        <v>0.14379482033145299</v>
      </c>
      <c r="O19" s="17">
        <v>7.8575953579574198E-2</v>
      </c>
      <c r="P19" s="17">
        <v>7.4132942389718695E-2</v>
      </c>
      <c r="Q19" s="17">
        <v>4.8618745141877501E-2</v>
      </c>
      <c r="R19" s="17">
        <v>7.9185001129083096E-2</v>
      </c>
      <c r="S19" s="17">
        <v>8.9901936885009207E-2</v>
      </c>
      <c r="T19" s="17">
        <v>9.3785570896666698E-2</v>
      </c>
      <c r="U19" s="17">
        <v>7.0899591801536904E-2</v>
      </c>
      <c r="V19" s="17">
        <v>7.6058556757924403E-2</v>
      </c>
      <c r="W19" s="17">
        <v>4.4626601745012602E-2</v>
      </c>
      <c r="X19" s="17">
        <v>4.2271806152005903E-2</v>
      </c>
      <c r="Y19" s="17">
        <v>8.6282796189932398E-2</v>
      </c>
      <c r="Z19" s="17"/>
      <c r="AA19" s="17">
        <v>9.1314725391654306E-2</v>
      </c>
      <c r="AB19" s="17">
        <v>8.3356179452715395E-2</v>
      </c>
      <c r="AC19" s="17">
        <v>7.6855319174436401E-2</v>
      </c>
      <c r="AD19" s="17">
        <v>7.2661083477453606E-2</v>
      </c>
      <c r="AE19" s="17"/>
      <c r="AF19" s="17">
        <v>6.0869251118354603E-2</v>
      </c>
    </row>
    <row r="20" spans="2:32" ht="27.75" x14ac:dyDescent="0.2">
      <c r="B20" s="18" t="s">
        <v>665</v>
      </c>
      <c r="C20" s="17">
        <v>6.3921792120422496E-2</v>
      </c>
      <c r="D20" s="17">
        <v>7.1335557949398595E-2</v>
      </c>
      <c r="E20" s="17">
        <v>5.7068126624737502E-2</v>
      </c>
      <c r="F20" s="17"/>
      <c r="G20" s="17">
        <v>8.9307443141269593E-2</v>
      </c>
      <c r="H20" s="17">
        <v>7.1641886753820105E-2</v>
      </c>
      <c r="I20" s="17">
        <v>7.4725529609332597E-2</v>
      </c>
      <c r="J20" s="17">
        <v>5.57174255439934E-2</v>
      </c>
      <c r="K20" s="17">
        <v>4.0607859321096798E-2</v>
      </c>
      <c r="L20" s="17">
        <v>5.4256913441062003E-2</v>
      </c>
      <c r="M20" s="17"/>
      <c r="N20" s="17">
        <v>7.8675194379587296E-2</v>
      </c>
      <c r="O20" s="17">
        <v>6.3808028926641794E-2</v>
      </c>
      <c r="P20" s="17">
        <v>5.1760217117933403E-2</v>
      </c>
      <c r="Q20" s="17">
        <v>5.3386402750426103E-2</v>
      </c>
      <c r="R20" s="17">
        <v>8.4894749709771497E-2</v>
      </c>
      <c r="S20" s="17">
        <v>6.3968362283318494E-2</v>
      </c>
      <c r="T20" s="17">
        <v>2.2852387988296499E-2</v>
      </c>
      <c r="U20" s="17">
        <v>5.5562860420735903E-2</v>
      </c>
      <c r="V20" s="17">
        <v>6.9055074459969001E-2</v>
      </c>
      <c r="W20" s="17">
        <v>5.5724157224833801E-2</v>
      </c>
      <c r="X20" s="17">
        <v>7.7860747888594595E-2</v>
      </c>
      <c r="Y20" s="17">
        <v>0.113440018499477</v>
      </c>
      <c r="Z20" s="17"/>
      <c r="AA20" s="17">
        <v>6.0116540845634003E-2</v>
      </c>
      <c r="AB20" s="17">
        <v>4.9264024947127498E-2</v>
      </c>
      <c r="AC20" s="17">
        <v>8.0510071155546398E-2</v>
      </c>
      <c r="AD20" s="17">
        <v>6.6424251762529099E-2</v>
      </c>
      <c r="AE20" s="17"/>
      <c r="AF20" s="17">
        <v>5.4522926472388697E-2</v>
      </c>
    </row>
    <row r="21" spans="2:32" x14ac:dyDescent="0.2">
      <c r="B21" s="18" t="s">
        <v>369</v>
      </c>
      <c r="C21" s="19">
        <v>3.6673898374640398E-2</v>
      </c>
      <c r="D21" s="19">
        <v>3.5608694415218002E-2</v>
      </c>
      <c r="E21" s="19">
        <v>3.7338589198311602E-2</v>
      </c>
      <c r="F21" s="19"/>
      <c r="G21" s="19">
        <v>4.8211698818917903E-2</v>
      </c>
      <c r="H21" s="19">
        <v>3.12325604467656E-2</v>
      </c>
      <c r="I21" s="19">
        <v>4.1706660672565898E-2</v>
      </c>
      <c r="J21" s="19">
        <v>4.7542356681107602E-2</v>
      </c>
      <c r="K21" s="19">
        <v>3.3978526058898E-2</v>
      </c>
      <c r="L21" s="19">
        <v>2.2316329187476801E-2</v>
      </c>
      <c r="M21" s="19"/>
      <c r="N21" s="19">
        <v>4.0549693269686299E-2</v>
      </c>
      <c r="O21" s="19">
        <v>3.6114021122407601E-2</v>
      </c>
      <c r="P21" s="19">
        <v>4.62642456344841E-2</v>
      </c>
      <c r="Q21" s="19">
        <v>4.9558873621713698E-2</v>
      </c>
      <c r="R21" s="19">
        <v>2.20600285672637E-2</v>
      </c>
      <c r="S21" s="19">
        <v>4.5546551846468698E-2</v>
      </c>
      <c r="T21" s="19">
        <v>3.2979508031525002E-2</v>
      </c>
      <c r="U21" s="19">
        <v>1.65767502757986E-2</v>
      </c>
      <c r="V21" s="19">
        <v>3.5909581866212299E-2</v>
      </c>
      <c r="W21" s="19">
        <v>2.9273069894407401E-2</v>
      </c>
      <c r="X21" s="19">
        <v>4.0480158790976398E-2</v>
      </c>
      <c r="Y21" s="19">
        <v>1.9816115811813299E-2</v>
      </c>
      <c r="Z21" s="19"/>
      <c r="AA21" s="19">
        <v>2.27409483792059E-2</v>
      </c>
      <c r="AB21" s="19">
        <v>3.8540890425596899E-2</v>
      </c>
      <c r="AC21" s="19">
        <v>3.9928506723206698E-2</v>
      </c>
      <c r="AD21" s="19">
        <v>4.6525592260127799E-2</v>
      </c>
      <c r="AE21" s="19"/>
      <c r="AF21" s="19">
        <v>3.9551669221689699E-2</v>
      </c>
    </row>
    <row r="22" spans="2:32" x14ac:dyDescent="0.2">
      <c r="B22" s="16"/>
    </row>
    <row r="23" spans="2:32" x14ac:dyDescent="0.2">
      <c r="B23" t="s">
        <v>63</v>
      </c>
    </row>
    <row r="24" spans="2:32" x14ac:dyDescent="0.2">
      <c r="B24" t="s">
        <v>64</v>
      </c>
    </row>
    <row r="26" spans="2:32" x14ac:dyDescent="0.2">
      <c r="B2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dimension ref="B2:O22"/>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15" width="20.71484375" customWidth="1"/>
  </cols>
  <sheetData>
    <row r="2" spans="2:15" ht="39.950000000000003" customHeight="1" x14ac:dyDescent="0.2">
      <c r="D2" s="30" t="s">
        <v>679</v>
      </c>
      <c r="E2" s="26"/>
      <c r="F2" s="26"/>
      <c r="G2" s="26"/>
      <c r="H2" s="26"/>
      <c r="I2" s="26"/>
      <c r="J2" s="26"/>
      <c r="K2" s="26"/>
      <c r="L2" s="26"/>
      <c r="M2" s="26"/>
      <c r="N2" s="26"/>
      <c r="O2" s="26"/>
    </row>
    <row r="6" spans="2:15" ht="50.1" customHeight="1" x14ac:dyDescent="0.2">
      <c r="B6" s="20" t="s">
        <v>15</v>
      </c>
      <c r="C6" s="20" t="s">
        <v>667</v>
      </c>
      <c r="D6" s="20" t="s">
        <v>668</v>
      </c>
      <c r="E6" s="20" t="s">
        <v>669</v>
      </c>
      <c r="F6" s="20" t="s">
        <v>670</v>
      </c>
      <c r="G6" s="20" t="s">
        <v>671</v>
      </c>
      <c r="H6" s="20" t="s">
        <v>672</v>
      </c>
      <c r="I6" s="20" t="s">
        <v>673</v>
      </c>
      <c r="J6" s="20" t="s">
        <v>674</v>
      </c>
      <c r="K6" s="20" t="s">
        <v>675</v>
      </c>
      <c r="L6" s="20" t="s">
        <v>676</v>
      </c>
      <c r="M6" s="20" t="s">
        <v>677</v>
      </c>
      <c r="N6" s="20" t="s">
        <v>678</v>
      </c>
    </row>
    <row r="7" spans="2:15" x14ac:dyDescent="0.2">
      <c r="B7" s="18" t="s">
        <v>128</v>
      </c>
      <c r="C7" s="17">
        <v>0.21790606760436801</v>
      </c>
      <c r="D7" s="17">
        <v>0.18341374594628301</v>
      </c>
      <c r="E7" s="17">
        <v>0.11539528942215301</v>
      </c>
      <c r="F7" s="17">
        <v>0.149074846351161</v>
      </c>
      <c r="G7" s="17">
        <v>0.112205438943853</v>
      </c>
      <c r="H7" s="17">
        <v>0.10905649234082899</v>
      </c>
      <c r="I7" s="17">
        <v>9.6487831059166099E-2</v>
      </c>
      <c r="J7" s="17">
        <v>0.100353926024427</v>
      </c>
      <c r="K7" s="17">
        <v>0.11564584086515201</v>
      </c>
      <c r="L7" s="17">
        <v>9.1204687073454194E-2</v>
      </c>
      <c r="M7" s="17">
        <v>8.1421775845441094E-2</v>
      </c>
      <c r="N7" s="17">
        <v>7.5549334455822098E-2</v>
      </c>
    </row>
    <row r="8" spans="2:15" x14ac:dyDescent="0.2">
      <c r="B8" s="18" t="s">
        <v>129</v>
      </c>
      <c r="C8" s="17">
        <v>0.44605012572283598</v>
      </c>
      <c r="D8" s="17">
        <v>0.43426171157373</v>
      </c>
      <c r="E8" s="17">
        <v>0.37202265637659598</v>
      </c>
      <c r="F8" s="17">
        <v>0.35454999281778199</v>
      </c>
      <c r="G8" s="17">
        <v>0.35035997947062802</v>
      </c>
      <c r="H8" s="17">
        <v>0.323182761290985</v>
      </c>
      <c r="I8" s="17">
        <v>0.307049855126865</v>
      </c>
      <c r="J8" s="17">
        <v>0.32754089034529499</v>
      </c>
      <c r="K8" s="17">
        <v>0.321599494426071</v>
      </c>
      <c r="L8" s="17">
        <v>0.295452865442348</v>
      </c>
      <c r="M8" s="17">
        <v>0.242111285246463</v>
      </c>
      <c r="N8" s="17">
        <v>0.22205229484932801</v>
      </c>
    </row>
    <row r="9" spans="2:15" x14ac:dyDescent="0.2">
      <c r="B9" s="18" t="s">
        <v>130</v>
      </c>
      <c r="C9" s="17">
        <v>0.20185573008213301</v>
      </c>
      <c r="D9" s="17">
        <v>0.229401840128101</v>
      </c>
      <c r="E9" s="17">
        <v>0.30704864975860002</v>
      </c>
      <c r="F9" s="17">
        <v>0.26249652802868201</v>
      </c>
      <c r="G9" s="17">
        <v>0.284772024635778</v>
      </c>
      <c r="H9" s="17">
        <v>0.29736307698290698</v>
      </c>
      <c r="I9" s="17">
        <v>0.32821364018640697</v>
      </c>
      <c r="J9" s="17">
        <v>0.29349710025030901</v>
      </c>
      <c r="K9" s="17">
        <v>0.27900324445005598</v>
      </c>
      <c r="L9" s="17">
        <v>0.31461805081063299</v>
      </c>
      <c r="M9" s="17">
        <v>0.35068277912122597</v>
      </c>
      <c r="N9" s="17">
        <v>0.31960302854040101</v>
      </c>
    </row>
    <row r="10" spans="2:15" x14ac:dyDescent="0.2">
      <c r="B10" s="18" t="s">
        <v>131</v>
      </c>
      <c r="C10" s="17">
        <v>4.4741867154103901E-2</v>
      </c>
      <c r="D10" s="17">
        <v>6.1755698958762102E-2</v>
      </c>
      <c r="E10" s="17">
        <v>8.7077298541413301E-2</v>
      </c>
      <c r="F10" s="17">
        <v>0.107208406087881</v>
      </c>
      <c r="G10" s="17">
        <v>0.124502103173159</v>
      </c>
      <c r="H10" s="17">
        <v>0.12654450284278901</v>
      </c>
      <c r="I10" s="17">
        <v>0.13107460243689101</v>
      </c>
      <c r="J10" s="17">
        <v>0.14374571735164199</v>
      </c>
      <c r="K10" s="17">
        <v>0.143288303755813</v>
      </c>
      <c r="L10" s="17">
        <v>0.15439830993387099</v>
      </c>
      <c r="M10" s="17">
        <v>0.15655653359029001</v>
      </c>
      <c r="N10" s="17">
        <v>0.194571337238861</v>
      </c>
    </row>
    <row r="11" spans="2:15" x14ac:dyDescent="0.2">
      <c r="B11" s="18" t="s">
        <v>132</v>
      </c>
      <c r="C11" s="17">
        <v>2.1600703675902298E-2</v>
      </c>
      <c r="D11" s="17">
        <v>2.52492143084222E-2</v>
      </c>
      <c r="E11" s="17">
        <v>3.2864824533389202E-2</v>
      </c>
      <c r="F11" s="17">
        <v>5.2646570739671397E-2</v>
      </c>
      <c r="G11" s="17">
        <v>4.9547425567239997E-2</v>
      </c>
      <c r="H11" s="17">
        <v>5.6102260065496803E-2</v>
      </c>
      <c r="I11" s="17">
        <v>5.2134604065467202E-2</v>
      </c>
      <c r="J11" s="17">
        <v>5.4034925646292899E-2</v>
      </c>
      <c r="K11" s="17">
        <v>6.4066074733911502E-2</v>
      </c>
      <c r="L11" s="17">
        <v>6.3367942411803005E-2</v>
      </c>
      <c r="M11" s="17">
        <v>7.0251210793278507E-2</v>
      </c>
      <c r="N11" s="17">
        <v>9.3368792524767999E-2</v>
      </c>
    </row>
    <row r="12" spans="2:15" x14ac:dyDescent="0.2">
      <c r="B12" s="18" t="s">
        <v>92</v>
      </c>
      <c r="C12" s="17">
        <v>6.7845505760657093E-2</v>
      </c>
      <c r="D12" s="17">
        <v>6.5917789084701903E-2</v>
      </c>
      <c r="E12" s="17">
        <v>8.5591281367848798E-2</v>
      </c>
      <c r="F12" s="17">
        <v>7.4023655974822106E-2</v>
      </c>
      <c r="G12" s="17">
        <v>7.8613028209342295E-2</v>
      </c>
      <c r="H12" s="17">
        <v>8.7750906476992296E-2</v>
      </c>
      <c r="I12" s="17">
        <v>8.5039467125203896E-2</v>
      </c>
      <c r="J12" s="17">
        <v>8.0827440382034793E-2</v>
      </c>
      <c r="K12" s="17">
        <v>7.6397041768995602E-2</v>
      </c>
      <c r="L12" s="17">
        <v>8.0958144327890294E-2</v>
      </c>
      <c r="M12" s="17">
        <v>9.8976415403301404E-2</v>
      </c>
      <c r="N12" s="17">
        <v>9.4855212390819996E-2</v>
      </c>
    </row>
    <row r="13" spans="2:15" x14ac:dyDescent="0.2">
      <c r="B13" s="23" t="s">
        <v>133</v>
      </c>
      <c r="C13" s="21">
        <v>0.66395619332720401</v>
      </c>
      <c r="D13" s="21">
        <v>0.61767545752001296</v>
      </c>
      <c r="E13" s="21">
        <v>0.48741794579874798</v>
      </c>
      <c r="F13" s="21">
        <v>0.50362483916894396</v>
      </c>
      <c r="G13" s="21">
        <v>0.46256541841448101</v>
      </c>
      <c r="H13" s="21">
        <v>0.43223925363181498</v>
      </c>
      <c r="I13" s="21">
        <v>0.40353768618603097</v>
      </c>
      <c r="J13" s="21">
        <v>0.42789481636972199</v>
      </c>
      <c r="K13" s="21">
        <v>0.437245335291224</v>
      </c>
      <c r="L13" s="21">
        <v>0.38665755251580203</v>
      </c>
      <c r="M13" s="21">
        <v>0.323533061091904</v>
      </c>
      <c r="N13" s="21">
        <v>0.29760162930515</v>
      </c>
    </row>
    <row r="14" spans="2:15" x14ac:dyDescent="0.2">
      <c r="B14" s="23" t="s">
        <v>134</v>
      </c>
      <c r="C14" s="21">
        <v>6.6342570830006206E-2</v>
      </c>
      <c r="D14" s="21">
        <v>8.7004913267184195E-2</v>
      </c>
      <c r="E14" s="21">
        <v>0.119942123074802</v>
      </c>
      <c r="F14" s="21">
        <v>0.15985497682755301</v>
      </c>
      <c r="G14" s="21">
        <v>0.174049528740399</v>
      </c>
      <c r="H14" s="21">
        <v>0.18264676290828599</v>
      </c>
      <c r="I14" s="21">
        <v>0.183209206502358</v>
      </c>
      <c r="J14" s="21">
        <v>0.19778064299793499</v>
      </c>
      <c r="K14" s="21">
        <v>0.20735437848972399</v>
      </c>
      <c r="L14" s="21">
        <v>0.21776625234567401</v>
      </c>
      <c r="M14" s="21">
        <v>0.22680774438356899</v>
      </c>
      <c r="N14" s="21">
        <v>0.28794012976362898</v>
      </c>
    </row>
    <row r="15" spans="2:15" x14ac:dyDescent="0.2">
      <c r="B15" s="23" t="s">
        <v>135</v>
      </c>
      <c r="C15" s="22">
        <v>0.59761362249719796</v>
      </c>
      <c r="D15" s="22">
        <v>0.530670544252829</v>
      </c>
      <c r="E15" s="22">
        <v>0.36747582272394602</v>
      </c>
      <c r="F15" s="22">
        <v>0.34376986234139101</v>
      </c>
      <c r="G15" s="22">
        <v>0.28851588967408298</v>
      </c>
      <c r="H15" s="22">
        <v>0.24959249072352899</v>
      </c>
      <c r="I15" s="22">
        <v>0.220328479683672</v>
      </c>
      <c r="J15" s="22">
        <v>0.230114173371787</v>
      </c>
      <c r="K15" s="22">
        <v>0.22989095680149901</v>
      </c>
      <c r="L15" s="22">
        <v>0.16889130017012799</v>
      </c>
      <c r="M15" s="22">
        <v>9.6725316708334799E-2</v>
      </c>
      <c r="N15" s="22">
        <v>9.6614995415206205E-3</v>
      </c>
    </row>
    <row r="16" spans="2:15" x14ac:dyDescent="0.2">
      <c r="B16" s="16"/>
      <c r="C16" s="16"/>
      <c r="D16" s="16"/>
      <c r="E16" s="16"/>
      <c r="F16" s="16"/>
      <c r="G16" s="16"/>
      <c r="H16" s="16"/>
      <c r="I16" s="16"/>
      <c r="J16" s="16"/>
      <c r="K16" s="16"/>
      <c r="L16" s="16"/>
      <c r="M16" s="16"/>
      <c r="N16" s="16"/>
    </row>
    <row r="17" spans="2:2" x14ac:dyDescent="0.2">
      <c r="B17" t="s">
        <v>63</v>
      </c>
    </row>
    <row r="18" spans="2:2" x14ac:dyDescent="0.2">
      <c r="B18" t="s">
        <v>64</v>
      </c>
    </row>
    <row r="22" spans="2:2" x14ac:dyDescent="0.2">
      <c r="B22" s="8" t="str">
        <f>HYPERLINK("#'Contents'!A1", "Return to Contents")</f>
        <v>Return to Contents</v>
      </c>
    </row>
  </sheetData>
  <mergeCells count="1">
    <mergeCell ref="D2:O2"/>
  </mergeCells>
  <pageMargins left="0.7" right="0.7" top="0.75" bottom="0.75" header="0.3" footer="0.3"/>
  <pageSetup paperSize="9" orientation="portrait" horizontalDpi="300" verticalDpi="300"/>
  <drawing r:id="rId1"/>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dimension ref="B2:AF22"/>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680</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128</v>
      </c>
      <c r="C9" s="17">
        <v>0.11539528942215301</v>
      </c>
      <c r="D9" s="17">
        <v>0.12939724035261199</v>
      </c>
      <c r="E9" s="17">
        <v>0.101850302682179</v>
      </c>
      <c r="F9" s="17"/>
      <c r="G9" s="17">
        <v>0.147055636411557</v>
      </c>
      <c r="H9" s="17">
        <v>0.184989756924032</v>
      </c>
      <c r="I9" s="17">
        <v>0.120312630908052</v>
      </c>
      <c r="J9" s="17">
        <v>0.10730739729781701</v>
      </c>
      <c r="K9" s="17">
        <v>7.8754249592187797E-2</v>
      </c>
      <c r="L9" s="17">
        <v>6.4768342391566702E-2</v>
      </c>
      <c r="M9" s="17"/>
      <c r="N9" s="17">
        <v>0.139590380110032</v>
      </c>
      <c r="O9" s="17">
        <v>9.8870349712740294E-2</v>
      </c>
      <c r="P9" s="17">
        <v>0.11101633729292899</v>
      </c>
      <c r="Q9" s="17">
        <v>8.1859488458780397E-2</v>
      </c>
      <c r="R9" s="17">
        <v>9.0890408734917799E-2</v>
      </c>
      <c r="S9" s="17">
        <v>0.15649847605442199</v>
      </c>
      <c r="T9" s="17">
        <v>0.100722806096281</v>
      </c>
      <c r="U9" s="17">
        <v>0.15749153029103999</v>
      </c>
      <c r="V9" s="17">
        <v>0.126845068689309</v>
      </c>
      <c r="W9" s="17">
        <v>0.117813669064323</v>
      </c>
      <c r="X9" s="17">
        <v>7.8165290488058495E-2</v>
      </c>
      <c r="Y9" s="17">
        <v>0.115961723099377</v>
      </c>
      <c r="Z9" s="17"/>
      <c r="AA9" s="17">
        <v>0.12281372062461</v>
      </c>
      <c r="AB9" s="17">
        <v>0.105896634062627</v>
      </c>
      <c r="AC9" s="17">
        <v>0.11679843046904199</v>
      </c>
      <c r="AD9" s="17">
        <v>0.116717239937856</v>
      </c>
      <c r="AE9" s="17"/>
      <c r="AF9" s="17">
        <v>0.114296959360377</v>
      </c>
    </row>
    <row r="10" spans="2:32" x14ac:dyDescent="0.2">
      <c r="B10" s="18" t="s">
        <v>129</v>
      </c>
      <c r="C10" s="17">
        <v>0.37202265637659598</v>
      </c>
      <c r="D10" s="17">
        <v>0.38223647455257598</v>
      </c>
      <c r="E10" s="17">
        <v>0.36248727627621402</v>
      </c>
      <c r="F10" s="17"/>
      <c r="G10" s="17">
        <v>0.40432483313794498</v>
      </c>
      <c r="H10" s="17">
        <v>0.38645175989404501</v>
      </c>
      <c r="I10" s="17">
        <v>0.37942336230555701</v>
      </c>
      <c r="J10" s="17">
        <v>0.33610994749707201</v>
      </c>
      <c r="K10" s="17">
        <v>0.34428281383277498</v>
      </c>
      <c r="L10" s="17">
        <v>0.38054175640798599</v>
      </c>
      <c r="M10" s="17"/>
      <c r="N10" s="17">
        <v>0.35875418039337797</v>
      </c>
      <c r="O10" s="17">
        <v>0.39033364401863102</v>
      </c>
      <c r="P10" s="17">
        <v>0.37973211851676603</v>
      </c>
      <c r="Q10" s="17">
        <v>0.35176788196329301</v>
      </c>
      <c r="R10" s="17">
        <v>0.39203993125605302</v>
      </c>
      <c r="S10" s="17">
        <v>0.37139048254360202</v>
      </c>
      <c r="T10" s="17">
        <v>0.37675355272597699</v>
      </c>
      <c r="U10" s="17">
        <v>0.33680270919088501</v>
      </c>
      <c r="V10" s="17">
        <v>0.35461311811856799</v>
      </c>
      <c r="W10" s="17">
        <v>0.38072820482985398</v>
      </c>
      <c r="X10" s="17">
        <v>0.393645257969649</v>
      </c>
      <c r="Y10" s="17">
        <v>0.385968242967061</v>
      </c>
      <c r="Z10" s="17"/>
      <c r="AA10" s="17">
        <v>0.42355615302650101</v>
      </c>
      <c r="AB10" s="17">
        <v>0.38462076740468198</v>
      </c>
      <c r="AC10" s="17">
        <v>0.31904708667055698</v>
      </c>
      <c r="AD10" s="17">
        <v>0.35166067828729902</v>
      </c>
      <c r="AE10" s="17"/>
      <c r="AF10" s="17">
        <v>0.35983612541232102</v>
      </c>
    </row>
    <row r="11" spans="2:32" x14ac:dyDescent="0.2">
      <c r="B11" s="18" t="s">
        <v>130</v>
      </c>
      <c r="C11" s="17">
        <v>0.30704864975860002</v>
      </c>
      <c r="D11" s="17">
        <v>0.30846009851918499</v>
      </c>
      <c r="E11" s="17">
        <v>0.30601065536064997</v>
      </c>
      <c r="F11" s="17"/>
      <c r="G11" s="17">
        <v>0.24980416099538899</v>
      </c>
      <c r="H11" s="17">
        <v>0.257039899721556</v>
      </c>
      <c r="I11" s="17">
        <v>0.29772272202501798</v>
      </c>
      <c r="J11" s="17">
        <v>0.33351335133001098</v>
      </c>
      <c r="K11" s="17">
        <v>0.34100907393817498</v>
      </c>
      <c r="L11" s="17">
        <v>0.34918351543825699</v>
      </c>
      <c r="M11" s="17"/>
      <c r="N11" s="17">
        <v>0.29886639177747898</v>
      </c>
      <c r="O11" s="17">
        <v>0.32785655505663103</v>
      </c>
      <c r="P11" s="17">
        <v>0.29000274512718899</v>
      </c>
      <c r="Q11" s="17">
        <v>0.36226952909018501</v>
      </c>
      <c r="R11" s="17">
        <v>0.32836343902984</v>
      </c>
      <c r="S11" s="17">
        <v>0.27150364479875899</v>
      </c>
      <c r="T11" s="17">
        <v>0.30987452147630201</v>
      </c>
      <c r="U11" s="17">
        <v>0.32972421120449102</v>
      </c>
      <c r="V11" s="17">
        <v>0.29489876903235401</v>
      </c>
      <c r="W11" s="17">
        <v>0.30630842734388197</v>
      </c>
      <c r="X11" s="17">
        <v>0.257080188900281</v>
      </c>
      <c r="Y11" s="17">
        <v>0.28424305851155901</v>
      </c>
      <c r="Z11" s="17"/>
      <c r="AA11" s="17">
        <v>0.27571502264096798</v>
      </c>
      <c r="AB11" s="17">
        <v>0.29903276909788401</v>
      </c>
      <c r="AC11" s="17">
        <v>0.34649455815892</v>
      </c>
      <c r="AD11" s="17">
        <v>0.31224884802688102</v>
      </c>
      <c r="AE11" s="17"/>
      <c r="AF11" s="17">
        <v>0.30702915425105898</v>
      </c>
    </row>
    <row r="12" spans="2:32" x14ac:dyDescent="0.2">
      <c r="B12" s="18" t="s">
        <v>131</v>
      </c>
      <c r="C12" s="17">
        <v>8.7077298541413301E-2</v>
      </c>
      <c r="D12" s="17">
        <v>8.3293015560769595E-2</v>
      </c>
      <c r="E12" s="17">
        <v>9.0816883763615699E-2</v>
      </c>
      <c r="F12" s="17"/>
      <c r="G12" s="17">
        <v>0.105809738421873</v>
      </c>
      <c r="H12" s="17">
        <v>8.4868144882525004E-2</v>
      </c>
      <c r="I12" s="17">
        <v>7.0706469513809295E-2</v>
      </c>
      <c r="J12" s="17">
        <v>8.3080094985804404E-2</v>
      </c>
      <c r="K12" s="17">
        <v>8.7740452486994705E-2</v>
      </c>
      <c r="L12" s="17">
        <v>9.2549947077026601E-2</v>
      </c>
      <c r="M12" s="17"/>
      <c r="N12" s="17">
        <v>9.6160384459837905E-2</v>
      </c>
      <c r="O12" s="17">
        <v>7.13727268616169E-2</v>
      </c>
      <c r="P12" s="17">
        <v>9.1205235793123104E-2</v>
      </c>
      <c r="Q12" s="17">
        <v>8.4544092549845407E-2</v>
      </c>
      <c r="R12" s="17">
        <v>8.4697267119491604E-2</v>
      </c>
      <c r="S12" s="17">
        <v>0.101466444050354</v>
      </c>
      <c r="T12" s="17">
        <v>9.49386001966155E-2</v>
      </c>
      <c r="U12" s="17">
        <v>8.2811315511190697E-2</v>
      </c>
      <c r="V12" s="17">
        <v>0.103205129719023</v>
      </c>
      <c r="W12" s="17">
        <v>6.1996942201984102E-2</v>
      </c>
      <c r="X12" s="17">
        <v>8.2670083113755899E-2</v>
      </c>
      <c r="Y12" s="17">
        <v>8.0109747813228799E-2</v>
      </c>
      <c r="Z12" s="17"/>
      <c r="AA12" s="17">
        <v>8.7446193823173493E-2</v>
      </c>
      <c r="AB12" s="17">
        <v>9.1074092457702399E-2</v>
      </c>
      <c r="AC12" s="17">
        <v>9.3622257405893902E-2</v>
      </c>
      <c r="AD12" s="17">
        <v>7.79773786538102E-2</v>
      </c>
      <c r="AE12" s="17"/>
      <c r="AF12" s="17">
        <v>0.103681725220544</v>
      </c>
    </row>
    <row r="13" spans="2:32" x14ac:dyDescent="0.2">
      <c r="B13" s="18" t="s">
        <v>132</v>
      </c>
      <c r="C13" s="17">
        <v>3.2864824533389202E-2</v>
      </c>
      <c r="D13" s="17">
        <v>3.8267736518405898E-2</v>
      </c>
      <c r="E13" s="17">
        <v>2.7788875066580902E-2</v>
      </c>
      <c r="F13" s="17"/>
      <c r="G13" s="17">
        <v>3.4005082979603897E-2</v>
      </c>
      <c r="H13" s="17">
        <v>3.0294711017478802E-2</v>
      </c>
      <c r="I13" s="17">
        <v>3.1243149171302099E-2</v>
      </c>
      <c r="J13" s="17">
        <v>3.4115774071704998E-2</v>
      </c>
      <c r="K13" s="17">
        <v>4.3609302973031699E-2</v>
      </c>
      <c r="L13" s="17">
        <v>2.72983268603352E-2</v>
      </c>
      <c r="M13" s="17"/>
      <c r="N13" s="17">
        <v>3.3584088198955801E-2</v>
      </c>
      <c r="O13" s="17">
        <v>3.0351488015584099E-2</v>
      </c>
      <c r="P13" s="17">
        <v>2.95343655895823E-2</v>
      </c>
      <c r="Q13" s="17">
        <v>2.8893788110971499E-2</v>
      </c>
      <c r="R13" s="17">
        <v>2.5497575069824401E-2</v>
      </c>
      <c r="S13" s="17">
        <v>2.7783377948926699E-2</v>
      </c>
      <c r="T13" s="17">
        <v>2.3757199461161199E-2</v>
      </c>
      <c r="U13" s="17">
        <v>1.7726532741208001E-2</v>
      </c>
      <c r="V13" s="17">
        <v>5.0713401952900597E-2</v>
      </c>
      <c r="W13" s="17">
        <v>4.3690110471930201E-2</v>
      </c>
      <c r="X13" s="17">
        <v>3.3959836195597497E-2</v>
      </c>
      <c r="Y13" s="17">
        <v>3.82206756314208E-2</v>
      </c>
      <c r="Z13" s="17"/>
      <c r="AA13" s="17">
        <v>2.7266956549395701E-2</v>
      </c>
      <c r="AB13" s="17">
        <v>3.0178742360259501E-2</v>
      </c>
      <c r="AC13" s="17">
        <v>3.6862079687154298E-2</v>
      </c>
      <c r="AD13" s="17">
        <v>3.8654854374468403E-2</v>
      </c>
      <c r="AE13" s="17"/>
      <c r="AF13" s="17">
        <v>3.9218797270760997E-2</v>
      </c>
    </row>
    <row r="14" spans="2:32" x14ac:dyDescent="0.2">
      <c r="B14" s="18" t="s">
        <v>92</v>
      </c>
      <c r="C14" s="17">
        <v>8.5591281367848798E-2</v>
      </c>
      <c r="D14" s="17">
        <v>5.8345434496451201E-2</v>
      </c>
      <c r="E14" s="17">
        <v>0.11104600685076101</v>
      </c>
      <c r="F14" s="17"/>
      <c r="G14" s="17">
        <v>5.9000548053631599E-2</v>
      </c>
      <c r="H14" s="17">
        <v>5.6355727560363902E-2</v>
      </c>
      <c r="I14" s="17">
        <v>0.10059166607626099</v>
      </c>
      <c r="J14" s="17">
        <v>0.105873434817591</v>
      </c>
      <c r="K14" s="17">
        <v>0.10460410717683601</v>
      </c>
      <c r="L14" s="17">
        <v>8.5658111824828298E-2</v>
      </c>
      <c r="M14" s="17"/>
      <c r="N14" s="17">
        <v>7.3044575060316599E-2</v>
      </c>
      <c r="O14" s="17">
        <v>8.1215236334796798E-2</v>
      </c>
      <c r="P14" s="17">
        <v>9.8509197680410193E-2</v>
      </c>
      <c r="Q14" s="17">
        <v>9.0665219826924798E-2</v>
      </c>
      <c r="R14" s="17">
        <v>7.8511378789873604E-2</v>
      </c>
      <c r="S14" s="17">
        <v>7.1357574603936505E-2</v>
      </c>
      <c r="T14" s="17">
        <v>9.3953320043662997E-2</v>
      </c>
      <c r="U14" s="17">
        <v>7.5443701061185697E-2</v>
      </c>
      <c r="V14" s="17">
        <v>6.9724512487845405E-2</v>
      </c>
      <c r="W14" s="17">
        <v>8.9462646088026801E-2</v>
      </c>
      <c r="X14" s="17">
        <v>0.154479343332658</v>
      </c>
      <c r="Y14" s="17">
        <v>9.5496551977353503E-2</v>
      </c>
      <c r="Z14" s="17"/>
      <c r="AA14" s="17">
        <v>6.3201953335351405E-2</v>
      </c>
      <c r="AB14" s="17">
        <v>8.9196994616844993E-2</v>
      </c>
      <c r="AC14" s="17">
        <v>8.7175587608432803E-2</v>
      </c>
      <c r="AD14" s="17">
        <v>0.102741000719686</v>
      </c>
      <c r="AE14" s="17"/>
      <c r="AF14" s="17">
        <v>7.5937238484937594E-2</v>
      </c>
    </row>
    <row r="15" spans="2:32" x14ac:dyDescent="0.2">
      <c r="B15" s="18" t="s">
        <v>133</v>
      </c>
      <c r="C15" s="21">
        <v>0.48741794579874798</v>
      </c>
      <c r="D15" s="21">
        <v>0.51163371490518805</v>
      </c>
      <c r="E15" s="21">
        <v>0.46433757895839201</v>
      </c>
      <c r="F15" s="21"/>
      <c r="G15" s="21">
        <v>0.55138046954950204</v>
      </c>
      <c r="H15" s="21">
        <v>0.57144151681807698</v>
      </c>
      <c r="I15" s="21">
        <v>0.49973599321360901</v>
      </c>
      <c r="J15" s="21">
        <v>0.44341734479488898</v>
      </c>
      <c r="K15" s="21">
        <v>0.423037063424962</v>
      </c>
      <c r="L15" s="21">
        <v>0.44531009879955302</v>
      </c>
      <c r="M15" s="21"/>
      <c r="N15" s="21">
        <v>0.49834456050341103</v>
      </c>
      <c r="O15" s="21">
        <v>0.48920399373137102</v>
      </c>
      <c r="P15" s="21">
        <v>0.490748455809696</v>
      </c>
      <c r="Q15" s="21">
        <v>0.433627370422074</v>
      </c>
      <c r="R15" s="21">
        <v>0.48293033999097001</v>
      </c>
      <c r="S15" s="21">
        <v>0.52788895859802398</v>
      </c>
      <c r="T15" s="21">
        <v>0.47747635882225897</v>
      </c>
      <c r="U15" s="21">
        <v>0.49429423948192402</v>
      </c>
      <c r="V15" s="21">
        <v>0.481458186807877</v>
      </c>
      <c r="W15" s="21">
        <v>0.49854187389417698</v>
      </c>
      <c r="X15" s="21">
        <v>0.47181054845770698</v>
      </c>
      <c r="Y15" s="21">
        <v>0.50192996606643803</v>
      </c>
      <c r="Z15" s="21"/>
      <c r="AA15" s="21">
        <v>0.546369873651112</v>
      </c>
      <c r="AB15" s="21">
        <v>0.49051740146730899</v>
      </c>
      <c r="AC15" s="21">
        <v>0.43584551713959901</v>
      </c>
      <c r="AD15" s="21">
        <v>0.46837791822515501</v>
      </c>
      <c r="AE15" s="21"/>
      <c r="AF15" s="21">
        <v>0.474133084772698</v>
      </c>
    </row>
    <row r="16" spans="2:32" x14ac:dyDescent="0.2">
      <c r="B16" s="18" t="s">
        <v>134</v>
      </c>
      <c r="C16" s="21">
        <v>0.119942123074802</v>
      </c>
      <c r="D16" s="21">
        <v>0.12156075207917599</v>
      </c>
      <c r="E16" s="21">
        <v>0.118605758830197</v>
      </c>
      <c r="F16" s="21"/>
      <c r="G16" s="21">
        <v>0.139814821401477</v>
      </c>
      <c r="H16" s="21">
        <v>0.115162855900004</v>
      </c>
      <c r="I16" s="21">
        <v>0.101949618685111</v>
      </c>
      <c r="J16" s="21">
        <v>0.11719586905750901</v>
      </c>
      <c r="K16" s="21">
        <v>0.131349755460026</v>
      </c>
      <c r="L16" s="21">
        <v>0.119848273937362</v>
      </c>
      <c r="M16" s="21"/>
      <c r="N16" s="21">
        <v>0.12974447265879399</v>
      </c>
      <c r="O16" s="21">
        <v>0.101724214877201</v>
      </c>
      <c r="P16" s="21">
        <v>0.12073960138270499</v>
      </c>
      <c r="Q16" s="21">
        <v>0.113437880660817</v>
      </c>
      <c r="R16" s="21">
        <v>0.11019484218931599</v>
      </c>
      <c r="S16" s="21">
        <v>0.12924982199928001</v>
      </c>
      <c r="T16" s="21">
        <v>0.118695799657777</v>
      </c>
      <c r="U16" s="21">
        <v>0.100537848252399</v>
      </c>
      <c r="V16" s="21">
        <v>0.15391853167192401</v>
      </c>
      <c r="W16" s="21">
        <v>0.105687052673914</v>
      </c>
      <c r="X16" s="21">
        <v>0.116629919309353</v>
      </c>
      <c r="Y16" s="21">
        <v>0.11833042344465</v>
      </c>
      <c r="Z16" s="21"/>
      <c r="AA16" s="21">
        <v>0.114713150372569</v>
      </c>
      <c r="AB16" s="21">
        <v>0.12125283481796199</v>
      </c>
      <c r="AC16" s="21">
        <v>0.13048433709304799</v>
      </c>
      <c r="AD16" s="21">
        <v>0.11663223302827901</v>
      </c>
      <c r="AE16" s="21"/>
      <c r="AF16" s="21">
        <v>0.142900522491305</v>
      </c>
    </row>
    <row r="17" spans="2:32" x14ac:dyDescent="0.2">
      <c r="B17" s="18" t="s">
        <v>135</v>
      </c>
      <c r="C17" s="22">
        <v>0.36747582272394602</v>
      </c>
      <c r="D17" s="22">
        <v>0.390072962826013</v>
      </c>
      <c r="E17" s="22">
        <v>0.34573182012819598</v>
      </c>
      <c r="F17" s="22"/>
      <c r="G17" s="22">
        <v>0.41156564814802499</v>
      </c>
      <c r="H17" s="22">
        <v>0.45627866091807301</v>
      </c>
      <c r="I17" s="22">
        <v>0.39778637452849802</v>
      </c>
      <c r="J17" s="22">
        <v>0.32622147573737997</v>
      </c>
      <c r="K17" s="22">
        <v>0.29168730796493603</v>
      </c>
      <c r="L17" s="22">
        <v>0.325461824862191</v>
      </c>
      <c r="M17" s="22"/>
      <c r="N17" s="22">
        <v>0.36860008784461701</v>
      </c>
      <c r="O17" s="22">
        <v>0.38747977885417001</v>
      </c>
      <c r="P17" s="22">
        <v>0.37000885442699</v>
      </c>
      <c r="Q17" s="22">
        <v>0.320189489761257</v>
      </c>
      <c r="R17" s="22">
        <v>0.37273549780165399</v>
      </c>
      <c r="S17" s="22">
        <v>0.398639136598743</v>
      </c>
      <c r="T17" s="22">
        <v>0.35878055916448198</v>
      </c>
      <c r="U17" s="22">
        <v>0.39375639122952599</v>
      </c>
      <c r="V17" s="22">
        <v>0.32753965513595401</v>
      </c>
      <c r="W17" s="22">
        <v>0.392854821220263</v>
      </c>
      <c r="X17" s="22">
        <v>0.35518062914835402</v>
      </c>
      <c r="Y17" s="22">
        <v>0.38359954262178902</v>
      </c>
      <c r="Z17" s="22"/>
      <c r="AA17" s="22">
        <v>0.43165672327854199</v>
      </c>
      <c r="AB17" s="22">
        <v>0.36926456664934698</v>
      </c>
      <c r="AC17" s="22">
        <v>0.305361180046551</v>
      </c>
      <c r="AD17" s="22">
        <v>0.35174568519687599</v>
      </c>
      <c r="AE17" s="22"/>
      <c r="AF17" s="22">
        <v>0.33123256228139297</v>
      </c>
    </row>
    <row r="18" spans="2:32" x14ac:dyDescent="0.2">
      <c r="B18" s="16"/>
    </row>
    <row r="19" spans="2:32" x14ac:dyDescent="0.2">
      <c r="B19" t="s">
        <v>63</v>
      </c>
    </row>
    <row r="20" spans="2:32" x14ac:dyDescent="0.2">
      <c r="B20" t="s">
        <v>64</v>
      </c>
    </row>
    <row r="22" spans="2:32" x14ac:dyDescent="0.2">
      <c r="B22"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148</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1567</v>
      </c>
      <c r="D7" s="10">
        <v>710</v>
      </c>
      <c r="E7" s="10">
        <v>853</v>
      </c>
      <c r="F7" s="10"/>
      <c r="G7" s="10">
        <v>57</v>
      </c>
      <c r="H7" s="10">
        <v>87</v>
      </c>
      <c r="I7" s="10">
        <v>93</v>
      </c>
      <c r="J7" s="10">
        <v>147</v>
      </c>
      <c r="K7" s="10">
        <v>313</v>
      </c>
      <c r="L7" s="10">
        <v>870</v>
      </c>
      <c r="M7" s="10"/>
      <c r="N7" s="10">
        <v>120</v>
      </c>
      <c r="O7" s="10">
        <v>218</v>
      </c>
      <c r="P7" s="10">
        <v>135</v>
      </c>
      <c r="Q7" s="10">
        <v>176</v>
      </c>
      <c r="R7" s="10">
        <v>120</v>
      </c>
      <c r="S7" s="10">
        <v>142</v>
      </c>
      <c r="T7" s="10">
        <v>157</v>
      </c>
      <c r="U7" s="10">
        <v>74</v>
      </c>
      <c r="V7" s="10">
        <v>189</v>
      </c>
      <c r="W7" s="10">
        <v>125</v>
      </c>
      <c r="X7" s="10">
        <v>90</v>
      </c>
      <c r="Y7" s="10">
        <v>21</v>
      </c>
      <c r="Z7" s="10"/>
      <c r="AA7" s="10">
        <v>445</v>
      </c>
      <c r="AB7" s="10">
        <v>358</v>
      </c>
      <c r="AC7" s="10">
        <v>209</v>
      </c>
      <c r="AD7" s="10">
        <v>547</v>
      </c>
      <c r="AE7" s="10"/>
      <c r="AF7" s="10">
        <v>421</v>
      </c>
    </row>
    <row r="8" spans="2:32" ht="30" customHeight="1" x14ac:dyDescent="0.2">
      <c r="B8" s="11" t="s">
        <v>20</v>
      </c>
      <c r="C8" s="11">
        <v>1422</v>
      </c>
      <c r="D8" s="11">
        <v>638</v>
      </c>
      <c r="E8" s="11">
        <v>780</v>
      </c>
      <c r="F8" s="11"/>
      <c r="G8" s="11">
        <v>69</v>
      </c>
      <c r="H8" s="11">
        <v>105</v>
      </c>
      <c r="I8" s="11">
        <v>85</v>
      </c>
      <c r="J8" s="11">
        <v>136</v>
      </c>
      <c r="K8" s="11">
        <v>271</v>
      </c>
      <c r="L8" s="11">
        <v>757</v>
      </c>
      <c r="M8" s="11"/>
      <c r="N8" s="11">
        <v>124</v>
      </c>
      <c r="O8" s="11">
        <v>193</v>
      </c>
      <c r="P8" s="11">
        <v>118</v>
      </c>
      <c r="Q8" s="11">
        <v>156</v>
      </c>
      <c r="R8" s="11">
        <v>104</v>
      </c>
      <c r="S8" s="11">
        <v>116</v>
      </c>
      <c r="T8" s="11">
        <v>135</v>
      </c>
      <c r="U8" s="11">
        <v>66</v>
      </c>
      <c r="V8" s="11">
        <v>168</v>
      </c>
      <c r="W8" s="11">
        <v>128</v>
      </c>
      <c r="X8" s="11">
        <v>86</v>
      </c>
      <c r="Y8" s="11">
        <v>28</v>
      </c>
      <c r="Z8" s="11"/>
      <c r="AA8" s="11">
        <v>380</v>
      </c>
      <c r="AB8" s="11">
        <v>301</v>
      </c>
      <c r="AC8" s="11">
        <v>252</v>
      </c>
      <c r="AD8" s="11">
        <v>482</v>
      </c>
      <c r="AE8" s="11"/>
      <c r="AF8" s="11">
        <v>388</v>
      </c>
    </row>
    <row r="9" spans="2:32" ht="27.75" x14ac:dyDescent="0.2">
      <c r="B9" s="18" t="s">
        <v>143</v>
      </c>
      <c r="C9" s="17">
        <v>9.2537685730557803E-2</v>
      </c>
      <c r="D9" s="17">
        <v>8.3027699832620802E-2</v>
      </c>
      <c r="E9" s="17">
        <v>0.100831429211724</v>
      </c>
      <c r="F9" s="17"/>
      <c r="G9" s="17">
        <v>0.131290142442235</v>
      </c>
      <c r="H9" s="17">
        <v>0.124559406154561</v>
      </c>
      <c r="I9" s="17">
        <v>0.187051706824402</v>
      </c>
      <c r="J9" s="17">
        <v>0.14201590490202901</v>
      </c>
      <c r="K9" s="17">
        <v>0.13259595745546399</v>
      </c>
      <c r="L9" s="17">
        <v>5.07657950661159E-2</v>
      </c>
      <c r="M9" s="17"/>
      <c r="N9" s="17">
        <v>0.11625179274453699</v>
      </c>
      <c r="O9" s="17">
        <v>5.9532340575443099E-2</v>
      </c>
      <c r="P9" s="17">
        <v>8.9046613620316697E-2</v>
      </c>
      <c r="Q9" s="17">
        <v>9.8314187865057398E-2</v>
      </c>
      <c r="R9" s="17">
        <v>0.120179444155115</v>
      </c>
      <c r="S9" s="17">
        <v>9.8011334151603596E-2</v>
      </c>
      <c r="T9" s="17">
        <v>8.4201956120038099E-2</v>
      </c>
      <c r="U9" s="17">
        <v>6.5893125521452406E-2</v>
      </c>
      <c r="V9" s="17">
        <v>0.110066259025126</v>
      </c>
      <c r="W9" s="17">
        <v>9.1502139212224803E-2</v>
      </c>
      <c r="X9" s="17">
        <v>4.4115358616651203E-2</v>
      </c>
      <c r="Y9" s="17">
        <v>0.22043977324897801</v>
      </c>
      <c r="Z9" s="17"/>
      <c r="AA9" s="17">
        <v>4.1002763192949897E-2</v>
      </c>
      <c r="AB9" s="17">
        <v>5.4164693254824099E-2</v>
      </c>
      <c r="AC9" s="17">
        <v>9.5040836929873002E-2</v>
      </c>
      <c r="AD9" s="17">
        <v>0.15542262305082599</v>
      </c>
      <c r="AE9" s="17"/>
      <c r="AF9" s="17">
        <v>0.23241148340826201</v>
      </c>
    </row>
    <row r="10" spans="2:32" ht="27.75" x14ac:dyDescent="0.2">
      <c r="B10" s="18" t="s">
        <v>144</v>
      </c>
      <c r="C10" s="17">
        <v>0.84752999153776198</v>
      </c>
      <c r="D10" s="17">
        <v>0.86815233097732902</v>
      </c>
      <c r="E10" s="17">
        <v>0.82981535398161299</v>
      </c>
      <c r="F10" s="17"/>
      <c r="G10" s="17">
        <v>0.81852740559376902</v>
      </c>
      <c r="H10" s="17">
        <v>0.83299216772220497</v>
      </c>
      <c r="I10" s="17">
        <v>0.72377878230556603</v>
      </c>
      <c r="J10" s="17">
        <v>0.74950815650171498</v>
      </c>
      <c r="K10" s="17">
        <v>0.80508620093523497</v>
      </c>
      <c r="L10" s="17">
        <v>0.89883362384536902</v>
      </c>
      <c r="M10" s="17"/>
      <c r="N10" s="17">
        <v>0.847498258083488</v>
      </c>
      <c r="O10" s="17">
        <v>0.88103758422340905</v>
      </c>
      <c r="P10" s="17">
        <v>0.850524754269813</v>
      </c>
      <c r="Q10" s="17">
        <v>0.85557228044537303</v>
      </c>
      <c r="R10" s="17">
        <v>0.79798952074903695</v>
      </c>
      <c r="S10" s="17">
        <v>0.80785469754007799</v>
      </c>
      <c r="T10" s="17">
        <v>0.84387385613908505</v>
      </c>
      <c r="U10" s="17">
        <v>0.89675124131969597</v>
      </c>
      <c r="V10" s="17">
        <v>0.83276190718109999</v>
      </c>
      <c r="W10" s="17">
        <v>0.84904149184007605</v>
      </c>
      <c r="X10" s="17">
        <v>0.898599898715009</v>
      </c>
      <c r="Y10" s="17">
        <v>0.73714736576183804</v>
      </c>
      <c r="Z10" s="17"/>
      <c r="AA10" s="17">
        <v>0.92511641171228898</v>
      </c>
      <c r="AB10" s="17">
        <v>0.89334845781866401</v>
      </c>
      <c r="AC10" s="17">
        <v>0.83122124192803004</v>
      </c>
      <c r="AD10" s="17">
        <v>0.76585268054211697</v>
      </c>
      <c r="AE10" s="17"/>
      <c r="AF10" s="17">
        <v>0.67975260971854401</v>
      </c>
    </row>
    <row r="11" spans="2:32" x14ac:dyDescent="0.2">
      <c r="B11" s="18" t="s">
        <v>92</v>
      </c>
      <c r="C11" s="19">
        <v>5.9932322731680303E-2</v>
      </c>
      <c r="D11" s="19">
        <v>4.88199691900498E-2</v>
      </c>
      <c r="E11" s="19">
        <v>6.9353216806663107E-2</v>
      </c>
      <c r="F11" s="19"/>
      <c r="G11" s="19">
        <v>5.0182451963996302E-2</v>
      </c>
      <c r="H11" s="19">
        <v>4.2448426123234601E-2</v>
      </c>
      <c r="I11" s="19">
        <v>8.9169510870031804E-2</v>
      </c>
      <c r="J11" s="19">
        <v>0.108475938596256</v>
      </c>
      <c r="K11" s="19">
        <v>6.2317841609300602E-2</v>
      </c>
      <c r="L11" s="19">
        <v>5.0400581088515202E-2</v>
      </c>
      <c r="M11" s="19"/>
      <c r="N11" s="19">
        <v>3.6249949171974799E-2</v>
      </c>
      <c r="O11" s="19">
        <v>5.9430075201147903E-2</v>
      </c>
      <c r="P11" s="19">
        <v>6.0428632109869901E-2</v>
      </c>
      <c r="Q11" s="19">
        <v>4.61135316895699E-2</v>
      </c>
      <c r="R11" s="19">
        <v>8.1831035095847798E-2</v>
      </c>
      <c r="S11" s="19">
        <v>9.4133968308318702E-2</v>
      </c>
      <c r="T11" s="19">
        <v>7.1924187740877096E-2</v>
      </c>
      <c r="U11" s="19">
        <v>3.7355633158851903E-2</v>
      </c>
      <c r="V11" s="19">
        <v>5.71718337937746E-2</v>
      </c>
      <c r="W11" s="19">
        <v>5.9456368947699699E-2</v>
      </c>
      <c r="X11" s="19">
        <v>5.7284742668339397E-2</v>
      </c>
      <c r="Y11" s="19">
        <v>4.2412860989184599E-2</v>
      </c>
      <c r="Z11" s="19"/>
      <c r="AA11" s="19">
        <v>3.3880825094761501E-2</v>
      </c>
      <c r="AB11" s="19">
        <v>5.2486848926511703E-2</v>
      </c>
      <c r="AC11" s="19">
        <v>7.3737921142096693E-2</v>
      </c>
      <c r="AD11" s="19">
        <v>7.8724696407056399E-2</v>
      </c>
      <c r="AE11" s="19"/>
      <c r="AF11" s="19">
        <v>8.7835906873193703E-2</v>
      </c>
    </row>
    <row r="12" spans="2:32" x14ac:dyDescent="0.2">
      <c r="B12" s="16" t="s">
        <v>146</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dimension ref="B2:AF22"/>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681</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128</v>
      </c>
      <c r="C9" s="17">
        <v>0.18341374594628301</v>
      </c>
      <c r="D9" s="17">
        <v>0.18804755393593001</v>
      </c>
      <c r="E9" s="17">
        <v>0.17893577441022501</v>
      </c>
      <c r="F9" s="17"/>
      <c r="G9" s="17">
        <v>0.21336112050873299</v>
      </c>
      <c r="H9" s="17">
        <v>0.24801940998314401</v>
      </c>
      <c r="I9" s="17">
        <v>0.20245903562623599</v>
      </c>
      <c r="J9" s="17">
        <v>0.175615856045722</v>
      </c>
      <c r="K9" s="17">
        <v>0.15374635904491199</v>
      </c>
      <c r="L9" s="17">
        <v>0.121577891961184</v>
      </c>
      <c r="M9" s="17"/>
      <c r="N9" s="17">
        <v>0.23365799274502699</v>
      </c>
      <c r="O9" s="17">
        <v>0.160577644585357</v>
      </c>
      <c r="P9" s="17">
        <v>0.152471183699704</v>
      </c>
      <c r="Q9" s="17">
        <v>0.166676913742653</v>
      </c>
      <c r="R9" s="17">
        <v>0.17026010993165699</v>
      </c>
      <c r="S9" s="17">
        <v>0.15511188949688501</v>
      </c>
      <c r="T9" s="17">
        <v>0.15232584037206701</v>
      </c>
      <c r="U9" s="17">
        <v>0.167514188702201</v>
      </c>
      <c r="V9" s="17">
        <v>0.216117521550135</v>
      </c>
      <c r="W9" s="17">
        <v>0.22077564108210601</v>
      </c>
      <c r="X9" s="17">
        <v>0.191111369986465</v>
      </c>
      <c r="Y9" s="17">
        <v>0.15517522821306801</v>
      </c>
      <c r="Z9" s="17"/>
      <c r="AA9" s="17">
        <v>0.209200274029192</v>
      </c>
      <c r="AB9" s="17">
        <v>0.198374113573935</v>
      </c>
      <c r="AC9" s="17">
        <v>0.16128163692386299</v>
      </c>
      <c r="AD9" s="17">
        <v>0.16102837551802299</v>
      </c>
      <c r="AE9" s="17"/>
      <c r="AF9" s="17">
        <v>0.19524213250290501</v>
      </c>
    </row>
    <row r="10" spans="2:32" x14ac:dyDescent="0.2">
      <c r="B10" s="18" t="s">
        <v>129</v>
      </c>
      <c r="C10" s="17">
        <v>0.43426171157373</v>
      </c>
      <c r="D10" s="17">
        <v>0.423213502251234</v>
      </c>
      <c r="E10" s="17">
        <v>0.44476699509595802</v>
      </c>
      <c r="F10" s="17"/>
      <c r="G10" s="17">
        <v>0.40958908143516298</v>
      </c>
      <c r="H10" s="17">
        <v>0.43823219979634898</v>
      </c>
      <c r="I10" s="17">
        <v>0.42297534245303497</v>
      </c>
      <c r="J10" s="17">
        <v>0.40630476750142802</v>
      </c>
      <c r="K10" s="17">
        <v>0.448988967366104</v>
      </c>
      <c r="L10" s="17">
        <v>0.46945731299857801</v>
      </c>
      <c r="M10" s="17"/>
      <c r="N10" s="17">
        <v>0.41054386815585497</v>
      </c>
      <c r="O10" s="17">
        <v>0.465787475583331</v>
      </c>
      <c r="P10" s="17">
        <v>0.44434952859782301</v>
      </c>
      <c r="Q10" s="17">
        <v>0.453306762030597</v>
      </c>
      <c r="R10" s="17">
        <v>0.42034660349400799</v>
      </c>
      <c r="S10" s="17">
        <v>0.46245306675334702</v>
      </c>
      <c r="T10" s="17">
        <v>0.43206671680429298</v>
      </c>
      <c r="U10" s="17">
        <v>0.48813501333685799</v>
      </c>
      <c r="V10" s="17">
        <v>0.39149091871199898</v>
      </c>
      <c r="W10" s="17">
        <v>0.388737686650932</v>
      </c>
      <c r="X10" s="17">
        <v>0.47111567473239802</v>
      </c>
      <c r="Y10" s="17">
        <v>0.43838650789313499</v>
      </c>
      <c r="Z10" s="17"/>
      <c r="AA10" s="17">
        <v>0.46840803906351303</v>
      </c>
      <c r="AB10" s="17">
        <v>0.44743437359562299</v>
      </c>
      <c r="AC10" s="17">
        <v>0.42856013784383801</v>
      </c>
      <c r="AD10" s="17">
        <v>0.38741570263445202</v>
      </c>
      <c r="AE10" s="17"/>
      <c r="AF10" s="17">
        <v>0.41356054905602901</v>
      </c>
    </row>
    <row r="11" spans="2:32" x14ac:dyDescent="0.2">
      <c r="B11" s="18" t="s">
        <v>130</v>
      </c>
      <c r="C11" s="17">
        <v>0.229401840128101</v>
      </c>
      <c r="D11" s="17">
        <v>0.23748954936775099</v>
      </c>
      <c r="E11" s="17">
        <v>0.22138983414427299</v>
      </c>
      <c r="F11" s="17"/>
      <c r="G11" s="17">
        <v>0.2360995360617</v>
      </c>
      <c r="H11" s="17">
        <v>0.19151921699160501</v>
      </c>
      <c r="I11" s="17">
        <v>0.22729220346032999</v>
      </c>
      <c r="J11" s="17">
        <v>0.24289010135686601</v>
      </c>
      <c r="K11" s="17">
        <v>0.22966253317274701</v>
      </c>
      <c r="L11" s="17">
        <v>0.24640436766622401</v>
      </c>
      <c r="M11" s="17"/>
      <c r="N11" s="17">
        <v>0.22637814311107601</v>
      </c>
      <c r="O11" s="17">
        <v>0.230582754526168</v>
      </c>
      <c r="P11" s="17">
        <v>0.22591145796658799</v>
      </c>
      <c r="Q11" s="17">
        <v>0.23235443129869701</v>
      </c>
      <c r="R11" s="17">
        <v>0.24788670132049301</v>
      </c>
      <c r="S11" s="17">
        <v>0.24478852842005899</v>
      </c>
      <c r="T11" s="17">
        <v>0.23441154428302</v>
      </c>
      <c r="U11" s="17">
        <v>0.18033378016793</v>
      </c>
      <c r="V11" s="17">
        <v>0.244387613987365</v>
      </c>
      <c r="W11" s="17">
        <v>0.227415189904808</v>
      </c>
      <c r="X11" s="17">
        <v>0.16183315159109399</v>
      </c>
      <c r="Y11" s="17">
        <v>0.26541831323680998</v>
      </c>
      <c r="Z11" s="17"/>
      <c r="AA11" s="17">
        <v>0.198712024491391</v>
      </c>
      <c r="AB11" s="17">
        <v>0.203695147831533</v>
      </c>
      <c r="AC11" s="17">
        <v>0.25636856595364599</v>
      </c>
      <c r="AD11" s="17">
        <v>0.26713703117458298</v>
      </c>
      <c r="AE11" s="17"/>
      <c r="AF11" s="17">
        <v>0.23151919038891</v>
      </c>
    </row>
    <row r="12" spans="2:32" x14ac:dyDescent="0.2">
      <c r="B12" s="18" t="s">
        <v>131</v>
      </c>
      <c r="C12" s="17">
        <v>6.1755698958762102E-2</v>
      </c>
      <c r="D12" s="17">
        <v>6.20200940116113E-2</v>
      </c>
      <c r="E12" s="17">
        <v>6.1863386305498702E-2</v>
      </c>
      <c r="F12" s="17"/>
      <c r="G12" s="17">
        <v>7.6095711230048504E-2</v>
      </c>
      <c r="H12" s="17">
        <v>6.0289417531844698E-2</v>
      </c>
      <c r="I12" s="17">
        <v>4.3510691917336503E-2</v>
      </c>
      <c r="J12" s="17">
        <v>6.8324492000532894E-2</v>
      </c>
      <c r="K12" s="17">
        <v>5.9063613365906702E-2</v>
      </c>
      <c r="L12" s="17">
        <v>6.4735386152838401E-2</v>
      </c>
      <c r="M12" s="17"/>
      <c r="N12" s="17">
        <v>4.9458877144635302E-2</v>
      </c>
      <c r="O12" s="17">
        <v>6.6384192899876904E-2</v>
      </c>
      <c r="P12" s="17">
        <v>6.4135662131642707E-2</v>
      </c>
      <c r="Q12" s="17">
        <v>5.3974083254719099E-2</v>
      </c>
      <c r="R12" s="17">
        <v>7.7501421604408205E-2</v>
      </c>
      <c r="S12" s="17">
        <v>4.5032806213756799E-2</v>
      </c>
      <c r="T12" s="17">
        <v>7.6886363283363804E-2</v>
      </c>
      <c r="U12" s="17">
        <v>9.7205711120412E-2</v>
      </c>
      <c r="V12" s="17">
        <v>5.80837557332088E-2</v>
      </c>
      <c r="W12" s="17">
        <v>6.1003556223824397E-2</v>
      </c>
      <c r="X12" s="17">
        <v>5.5901469445403799E-2</v>
      </c>
      <c r="Y12" s="17">
        <v>6.7216916753599407E-2</v>
      </c>
      <c r="Z12" s="17"/>
      <c r="AA12" s="17">
        <v>4.9121375508016901E-2</v>
      </c>
      <c r="AB12" s="17">
        <v>6.6812928923656395E-2</v>
      </c>
      <c r="AC12" s="17">
        <v>6.8634558846894206E-2</v>
      </c>
      <c r="AD12" s="17">
        <v>6.4960009299429106E-2</v>
      </c>
      <c r="AE12" s="17"/>
      <c r="AF12" s="17">
        <v>7.5748941662752506E-2</v>
      </c>
    </row>
    <row r="13" spans="2:32" x14ac:dyDescent="0.2">
      <c r="B13" s="18" t="s">
        <v>132</v>
      </c>
      <c r="C13" s="17">
        <v>2.52492143084222E-2</v>
      </c>
      <c r="D13" s="17">
        <v>2.75768156104268E-2</v>
      </c>
      <c r="E13" s="17">
        <v>2.31281298617881E-2</v>
      </c>
      <c r="F13" s="17"/>
      <c r="G13" s="17">
        <v>2.2514326991782001E-2</v>
      </c>
      <c r="H13" s="17">
        <v>1.68307741186377E-2</v>
      </c>
      <c r="I13" s="17">
        <v>2.2010613083509999E-2</v>
      </c>
      <c r="J13" s="17">
        <v>3.0062370230131499E-2</v>
      </c>
      <c r="K13" s="17">
        <v>3.4479904150051803E-2</v>
      </c>
      <c r="L13" s="17">
        <v>2.64632298313685E-2</v>
      </c>
      <c r="M13" s="17"/>
      <c r="N13" s="17">
        <v>1.9436372998352599E-2</v>
      </c>
      <c r="O13" s="17">
        <v>1.93187977685088E-2</v>
      </c>
      <c r="P13" s="17">
        <v>3.13136433527096E-2</v>
      </c>
      <c r="Q13" s="17">
        <v>1.8736765048708401E-2</v>
      </c>
      <c r="R13" s="17">
        <v>2.38689062997616E-2</v>
      </c>
      <c r="S13" s="17">
        <v>2.67900959182528E-2</v>
      </c>
      <c r="T13" s="17">
        <v>3.0048879065916401E-2</v>
      </c>
      <c r="U13" s="17">
        <v>7.7110179715355904E-3</v>
      </c>
      <c r="V13" s="17">
        <v>4.2206464361704603E-2</v>
      </c>
      <c r="W13" s="17">
        <v>3.1289747038543397E-2</v>
      </c>
      <c r="X13" s="17">
        <v>2.2572709719844299E-2</v>
      </c>
      <c r="Y13" s="17">
        <v>1.48160146233621E-2</v>
      </c>
      <c r="Z13" s="17"/>
      <c r="AA13" s="17">
        <v>1.94420885971614E-2</v>
      </c>
      <c r="AB13" s="17">
        <v>1.50618720583985E-2</v>
      </c>
      <c r="AC13" s="17">
        <v>2.8056523704027801E-2</v>
      </c>
      <c r="AD13" s="17">
        <v>3.9099131651716398E-2</v>
      </c>
      <c r="AE13" s="17"/>
      <c r="AF13" s="17">
        <v>3.3966013657029198E-2</v>
      </c>
    </row>
    <row r="14" spans="2:32" x14ac:dyDescent="0.2">
      <c r="B14" s="18" t="s">
        <v>92</v>
      </c>
      <c r="C14" s="17">
        <v>6.5917789084701903E-2</v>
      </c>
      <c r="D14" s="17">
        <v>6.1652484823046298E-2</v>
      </c>
      <c r="E14" s="17">
        <v>6.9915880182257403E-2</v>
      </c>
      <c r="F14" s="17"/>
      <c r="G14" s="17">
        <v>4.2340223772574098E-2</v>
      </c>
      <c r="H14" s="17">
        <v>4.5108981578419201E-2</v>
      </c>
      <c r="I14" s="17">
        <v>8.1752113459551995E-2</v>
      </c>
      <c r="J14" s="17">
        <v>7.68024128653194E-2</v>
      </c>
      <c r="K14" s="17">
        <v>7.4058622900278495E-2</v>
      </c>
      <c r="L14" s="17">
        <v>7.1361811389807198E-2</v>
      </c>
      <c r="M14" s="17"/>
      <c r="N14" s="17">
        <v>6.0524745845054802E-2</v>
      </c>
      <c r="O14" s="17">
        <v>5.7349134636758198E-2</v>
      </c>
      <c r="P14" s="17">
        <v>8.1818524251532299E-2</v>
      </c>
      <c r="Q14" s="17">
        <v>7.4951044624625193E-2</v>
      </c>
      <c r="R14" s="17">
        <v>6.0136257349671797E-2</v>
      </c>
      <c r="S14" s="17">
        <v>6.5823613197699998E-2</v>
      </c>
      <c r="T14" s="17">
        <v>7.4260656191339605E-2</v>
      </c>
      <c r="U14" s="17">
        <v>5.9100288701064103E-2</v>
      </c>
      <c r="V14" s="17">
        <v>4.7713725655587402E-2</v>
      </c>
      <c r="W14" s="17">
        <v>7.0778179099786107E-2</v>
      </c>
      <c r="X14" s="17">
        <v>9.7465624524794806E-2</v>
      </c>
      <c r="Y14" s="17">
        <v>5.8987019280025602E-2</v>
      </c>
      <c r="Z14" s="17"/>
      <c r="AA14" s="17">
        <v>5.5116198310725499E-2</v>
      </c>
      <c r="AB14" s="17">
        <v>6.8621564016854195E-2</v>
      </c>
      <c r="AC14" s="17">
        <v>5.7098576727730999E-2</v>
      </c>
      <c r="AD14" s="17">
        <v>8.0359749721796603E-2</v>
      </c>
      <c r="AE14" s="17"/>
      <c r="AF14" s="17">
        <v>4.99631727323731E-2</v>
      </c>
    </row>
    <row r="15" spans="2:32" x14ac:dyDescent="0.2">
      <c r="B15" s="18" t="s">
        <v>133</v>
      </c>
      <c r="C15" s="21">
        <v>0.61767545752001296</v>
      </c>
      <c r="D15" s="21">
        <v>0.61126105618716398</v>
      </c>
      <c r="E15" s="21">
        <v>0.62370276950618297</v>
      </c>
      <c r="F15" s="21"/>
      <c r="G15" s="21">
        <v>0.62295020194389505</v>
      </c>
      <c r="H15" s="21">
        <v>0.68625160977949295</v>
      </c>
      <c r="I15" s="21">
        <v>0.62543437807927105</v>
      </c>
      <c r="J15" s="21">
        <v>0.58192062354715002</v>
      </c>
      <c r="K15" s="21">
        <v>0.60273532641101601</v>
      </c>
      <c r="L15" s="21">
        <v>0.59103520495976203</v>
      </c>
      <c r="M15" s="21"/>
      <c r="N15" s="21">
        <v>0.64420186090088205</v>
      </c>
      <c r="O15" s="21">
        <v>0.62636512016868795</v>
      </c>
      <c r="P15" s="21">
        <v>0.59682071229752798</v>
      </c>
      <c r="Q15" s="21">
        <v>0.61998367577324998</v>
      </c>
      <c r="R15" s="21">
        <v>0.59060671342566495</v>
      </c>
      <c r="S15" s="21">
        <v>0.617564956250231</v>
      </c>
      <c r="T15" s="21">
        <v>0.58439255717635996</v>
      </c>
      <c r="U15" s="21">
        <v>0.65564920203905896</v>
      </c>
      <c r="V15" s="21">
        <v>0.60760844026213401</v>
      </c>
      <c r="W15" s="21">
        <v>0.60951332773303801</v>
      </c>
      <c r="X15" s="21">
        <v>0.66222704471886296</v>
      </c>
      <c r="Y15" s="21">
        <v>0.593561736106202</v>
      </c>
      <c r="Z15" s="21"/>
      <c r="AA15" s="21">
        <v>0.67760831309270497</v>
      </c>
      <c r="AB15" s="21">
        <v>0.64580848716955896</v>
      </c>
      <c r="AC15" s="21">
        <v>0.58984177476770105</v>
      </c>
      <c r="AD15" s="21">
        <v>0.54844407815247498</v>
      </c>
      <c r="AE15" s="21"/>
      <c r="AF15" s="21">
        <v>0.60880268155893502</v>
      </c>
    </row>
    <row r="16" spans="2:32" x14ac:dyDescent="0.2">
      <c r="B16" s="18" t="s">
        <v>134</v>
      </c>
      <c r="C16" s="21">
        <v>8.7004913267184195E-2</v>
      </c>
      <c r="D16" s="21">
        <v>8.9596909622038007E-2</v>
      </c>
      <c r="E16" s="21">
        <v>8.4991516167286896E-2</v>
      </c>
      <c r="F16" s="21"/>
      <c r="G16" s="21">
        <v>9.8610038221830495E-2</v>
      </c>
      <c r="H16" s="21">
        <v>7.7120191650482395E-2</v>
      </c>
      <c r="I16" s="21">
        <v>6.5521305000846505E-2</v>
      </c>
      <c r="J16" s="21">
        <v>9.8386862230664507E-2</v>
      </c>
      <c r="K16" s="21">
        <v>9.3543517515958602E-2</v>
      </c>
      <c r="L16" s="21">
        <v>9.1198615984206893E-2</v>
      </c>
      <c r="M16" s="21"/>
      <c r="N16" s="21">
        <v>6.8895250142988002E-2</v>
      </c>
      <c r="O16" s="21">
        <v>8.5702990668385798E-2</v>
      </c>
      <c r="P16" s="21">
        <v>9.5449305484352306E-2</v>
      </c>
      <c r="Q16" s="21">
        <v>7.27108483034275E-2</v>
      </c>
      <c r="R16" s="21">
        <v>0.10137032790417</v>
      </c>
      <c r="S16" s="21">
        <v>7.1822902132009606E-2</v>
      </c>
      <c r="T16" s="21">
        <v>0.10693524234927999</v>
      </c>
      <c r="U16" s="21">
        <v>0.10491672909194801</v>
      </c>
      <c r="V16" s="21">
        <v>0.10029022009491299</v>
      </c>
      <c r="W16" s="21">
        <v>9.2293303262367898E-2</v>
      </c>
      <c r="X16" s="21">
        <v>7.8474179165248098E-2</v>
      </c>
      <c r="Y16" s="21">
        <v>8.2032931376961604E-2</v>
      </c>
      <c r="Z16" s="21"/>
      <c r="AA16" s="21">
        <v>6.8563464105178204E-2</v>
      </c>
      <c r="AB16" s="21">
        <v>8.1874800982054893E-2</v>
      </c>
      <c r="AC16" s="21">
        <v>9.6691082550922E-2</v>
      </c>
      <c r="AD16" s="21">
        <v>0.104059140951145</v>
      </c>
      <c r="AE16" s="21"/>
      <c r="AF16" s="21">
        <v>0.109714955319782</v>
      </c>
    </row>
    <row r="17" spans="2:32" x14ac:dyDescent="0.2">
      <c r="B17" s="18" t="s">
        <v>135</v>
      </c>
      <c r="C17" s="22">
        <v>0.530670544252829</v>
      </c>
      <c r="D17" s="22">
        <v>0.52166414656512605</v>
      </c>
      <c r="E17" s="22">
        <v>0.53871125333889602</v>
      </c>
      <c r="F17" s="22"/>
      <c r="G17" s="22">
        <v>0.52434016372206504</v>
      </c>
      <c r="H17" s="22">
        <v>0.60913141812901095</v>
      </c>
      <c r="I17" s="22">
        <v>0.55991307307842497</v>
      </c>
      <c r="J17" s="22">
        <v>0.48353376131648601</v>
      </c>
      <c r="K17" s="22">
        <v>0.509191808895058</v>
      </c>
      <c r="L17" s="22">
        <v>0.499836588975555</v>
      </c>
      <c r="M17" s="22"/>
      <c r="N17" s="22">
        <v>0.57530661075789402</v>
      </c>
      <c r="O17" s="22">
        <v>0.54066212950030201</v>
      </c>
      <c r="P17" s="22">
        <v>0.50137140681317505</v>
      </c>
      <c r="Q17" s="22">
        <v>0.54727282746982298</v>
      </c>
      <c r="R17" s="22">
        <v>0.48923638552149601</v>
      </c>
      <c r="S17" s="22">
        <v>0.54574205411822196</v>
      </c>
      <c r="T17" s="22">
        <v>0.47745731482707998</v>
      </c>
      <c r="U17" s="22">
        <v>0.55073247294711103</v>
      </c>
      <c r="V17" s="22">
        <v>0.50731822016722095</v>
      </c>
      <c r="W17" s="22">
        <v>0.51722002447066995</v>
      </c>
      <c r="X17" s="22">
        <v>0.58375286555361505</v>
      </c>
      <c r="Y17" s="22">
        <v>0.511528804729241</v>
      </c>
      <c r="Z17" s="22"/>
      <c r="AA17" s="22">
        <v>0.60904484898752698</v>
      </c>
      <c r="AB17" s="22">
        <v>0.56393368618750395</v>
      </c>
      <c r="AC17" s="22">
        <v>0.49315069221677899</v>
      </c>
      <c r="AD17" s="22">
        <v>0.44438493720132899</v>
      </c>
      <c r="AE17" s="22"/>
      <c r="AF17" s="22">
        <v>0.49908772623915298</v>
      </c>
    </row>
    <row r="18" spans="2:32" x14ac:dyDescent="0.2">
      <c r="B18" s="16"/>
    </row>
    <row r="19" spans="2:32" x14ac:dyDescent="0.2">
      <c r="B19" t="s">
        <v>63</v>
      </c>
    </row>
    <row r="20" spans="2:32" x14ac:dyDescent="0.2">
      <c r="B20" t="s">
        <v>64</v>
      </c>
    </row>
    <row r="22" spans="2:32" x14ac:dyDescent="0.2">
      <c r="B22"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dimension ref="B2:AF22"/>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682</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128</v>
      </c>
      <c r="C9" s="17">
        <v>0.149074846351161</v>
      </c>
      <c r="D9" s="17">
        <v>0.154695512021087</v>
      </c>
      <c r="E9" s="17">
        <v>0.14400295145664299</v>
      </c>
      <c r="F9" s="17"/>
      <c r="G9" s="17">
        <v>0.19431727420685599</v>
      </c>
      <c r="H9" s="17">
        <v>0.17897409719847099</v>
      </c>
      <c r="I9" s="17">
        <v>0.16230114029863801</v>
      </c>
      <c r="J9" s="17">
        <v>0.14441770707209001</v>
      </c>
      <c r="K9" s="17">
        <v>0.114626197004449</v>
      </c>
      <c r="L9" s="17">
        <v>0.110744163136171</v>
      </c>
      <c r="M9" s="17"/>
      <c r="N9" s="17">
        <v>0.18159705294873499</v>
      </c>
      <c r="O9" s="17">
        <v>0.133455002918694</v>
      </c>
      <c r="P9" s="17">
        <v>0.14708163140462199</v>
      </c>
      <c r="Q9" s="17">
        <v>0.13090002609054799</v>
      </c>
      <c r="R9" s="17">
        <v>0.12838045936407899</v>
      </c>
      <c r="S9" s="17">
        <v>0.15609147752636399</v>
      </c>
      <c r="T9" s="17">
        <v>0.1511279495282</v>
      </c>
      <c r="U9" s="17">
        <v>0.15674319405503401</v>
      </c>
      <c r="V9" s="17">
        <v>0.134857979658694</v>
      </c>
      <c r="W9" s="17">
        <v>0.157637730173454</v>
      </c>
      <c r="X9" s="17">
        <v>0.15425225161435999</v>
      </c>
      <c r="Y9" s="17">
        <v>0.154106120250492</v>
      </c>
      <c r="Z9" s="17"/>
      <c r="AA9" s="17">
        <v>0.15981006515218199</v>
      </c>
      <c r="AB9" s="17">
        <v>0.12602068677422201</v>
      </c>
      <c r="AC9" s="17">
        <v>0.16329313190188299</v>
      </c>
      <c r="AD9" s="17">
        <v>0.150221287065056</v>
      </c>
      <c r="AE9" s="17"/>
      <c r="AF9" s="17">
        <v>0.15754202459407399</v>
      </c>
    </row>
    <row r="10" spans="2:32" x14ac:dyDescent="0.2">
      <c r="B10" s="18" t="s">
        <v>129</v>
      </c>
      <c r="C10" s="17">
        <v>0.35454999281778199</v>
      </c>
      <c r="D10" s="17">
        <v>0.36727717549063599</v>
      </c>
      <c r="E10" s="17">
        <v>0.34366436972077402</v>
      </c>
      <c r="F10" s="17"/>
      <c r="G10" s="17">
        <v>0.33412243766574401</v>
      </c>
      <c r="H10" s="17">
        <v>0.38478055239109099</v>
      </c>
      <c r="I10" s="17">
        <v>0.34553431147371599</v>
      </c>
      <c r="J10" s="17">
        <v>0.32239416675916099</v>
      </c>
      <c r="K10" s="17">
        <v>0.37382081822624702</v>
      </c>
      <c r="L10" s="17">
        <v>0.364037246888674</v>
      </c>
      <c r="M10" s="17"/>
      <c r="N10" s="17">
        <v>0.35794340623506798</v>
      </c>
      <c r="O10" s="17">
        <v>0.37472002049854303</v>
      </c>
      <c r="P10" s="17">
        <v>0.37666275492227302</v>
      </c>
      <c r="Q10" s="17">
        <v>0.32418907155712501</v>
      </c>
      <c r="R10" s="17">
        <v>0.35595371292254602</v>
      </c>
      <c r="S10" s="17">
        <v>0.37936996817616098</v>
      </c>
      <c r="T10" s="17">
        <v>0.34892525636309502</v>
      </c>
      <c r="U10" s="17">
        <v>0.34834372011489501</v>
      </c>
      <c r="V10" s="17">
        <v>0.36008218770151701</v>
      </c>
      <c r="W10" s="17">
        <v>0.30983217244148198</v>
      </c>
      <c r="X10" s="17">
        <v>0.37172388770571102</v>
      </c>
      <c r="Y10" s="17">
        <v>0.314604030364737</v>
      </c>
      <c r="Z10" s="17"/>
      <c r="AA10" s="17">
        <v>0.38586922284741798</v>
      </c>
      <c r="AB10" s="17">
        <v>0.35570964079644501</v>
      </c>
      <c r="AC10" s="17">
        <v>0.33303232036504099</v>
      </c>
      <c r="AD10" s="17">
        <v>0.33988115551215398</v>
      </c>
      <c r="AE10" s="17"/>
      <c r="AF10" s="17">
        <v>0.361914036046105</v>
      </c>
    </row>
    <row r="11" spans="2:32" x14ac:dyDescent="0.2">
      <c r="B11" s="18" t="s">
        <v>130</v>
      </c>
      <c r="C11" s="17">
        <v>0.26249652802868201</v>
      </c>
      <c r="D11" s="17">
        <v>0.255169136981861</v>
      </c>
      <c r="E11" s="17">
        <v>0.26924523118406002</v>
      </c>
      <c r="F11" s="17"/>
      <c r="G11" s="17">
        <v>0.23162156281026999</v>
      </c>
      <c r="H11" s="17">
        <v>0.24710165312784299</v>
      </c>
      <c r="I11" s="17">
        <v>0.25541251617353899</v>
      </c>
      <c r="J11" s="17">
        <v>0.28550975192009098</v>
      </c>
      <c r="K11" s="17">
        <v>0.26121731141114102</v>
      </c>
      <c r="L11" s="17">
        <v>0.283501703222093</v>
      </c>
      <c r="M11" s="17"/>
      <c r="N11" s="17">
        <v>0.24711150105021201</v>
      </c>
      <c r="O11" s="17">
        <v>0.27433619154522298</v>
      </c>
      <c r="P11" s="17">
        <v>0.24279092353939499</v>
      </c>
      <c r="Q11" s="17">
        <v>0.30214839972570001</v>
      </c>
      <c r="R11" s="17">
        <v>0.26588268542943</v>
      </c>
      <c r="S11" s="17">
        <v>0.23209421976677999</v>
      </c>
      <c r="T11" s="17">
        <v>0.27066014911518399</v>
      </c>
      <c r="U11" s="17">
        <v>0.24136097351663099</v>
      </c>
      <c r="V11" s="17">
        <v>0.27896261104765102</v>
      </c>
      <c r="W11" s="17">
        <v>0.27389174022289903</v>
      </c>
      <c r="X11" s="17">
        <v>0.20244792503543299</v>
      </c>
      <c r="Y11" s="17">
        <v>0.31168060782399698</v>
      </c>
      <c r="Z11" s="17"/>
      <c r="AA11" s="17">
        <v>0.23866957341254799</v>
      </c>
      <c r="AB11" s="17">
        <v>0.264828960053409</v>
      </c>
      <c r="AC11" s="17">
        <v>0.27458146890743701</v>
      </c>
      <c r="AD11" s="17">
        <v>0.27315598674990499</v>
      </c>
      <c r="AE11" s="17"/>
      <c r="AF11" s="17">
        <v>0.25242779336994198</v>
      </c>
    </row>
    <row r="12" spans="2:32" x14ac:dyDescent="0.2">
      <c r="B12" s="18" t="s">
        <v>131</v>
      </c>
      <c r="C12" s="17">
        <v>0.107208406087881</v>
      </c>
      <c r="D12" s="17">
        <v>0.11310139631364501</v>
      </c>
      <c r="E12" s="17">
        <v>0.10118007069984999</v>
      </c>
      <c r="F12" s="17"/>
      <c r="G12" s="17">
        <v>0.13494460120871701</v>
      </c>
      <c r="H12" s="17">
        <v>9.5908680987151704E-2</v>
      </c>
      <c r="I12" s="17">
        <v>9.5779706469828696E-2</v>
      </c>
      <c r="J12" s="17">
        <v>0.106310050781011</v>
      </c>
      <c r="K12" s="17">
        <v>9.8858920109906601E-2</v>
      </c>
      <c r="L12" s="17">
        <v>0.11360611123157199</v>
      </c>
      <c r="M12" s="17"/>
      <c r="N12" s="17">
        <v>0.105218512918638</v>
      </c>
      <c r="O12" s="17">
        <v>9.2079305339005907E-2</v>
      </c>
      <c r="P12" s="17">
        <v>9.1122459638906694E-2</v>
      </c>
      <c r="Q12" s="17">
        <v>0.10651314317829599</v>
      </c>
      <c r="R12" s="17">
        <v>0.12993890104834199</v>
      </c>
      <c r="S12" s="17">
        <v>0.124391208811038</v>
      </c>
      <c r="T12" s="17">
        <v>9.5470540849135505E-2</v>
      </c>
      <c r="U12" s="17">
        <v>0.136217588029411</v>
      </c>
      <c r="V12" s="17">
        <v>0.100336584641103</v>
      </c>
      <c r="W12" s="17">
        <v>0.12861182824123699</v>
      </c>
      <c r="X12" s="17">
        <v>7.7863688195898006E-2</v>
      </c>
      <c r="Y12" s="17">
        <v>0.124777533670442</v>
      </c>
      <c r="Z12" s="17"/>
      <c r="AA12" s="17">
        <v>0.119653523578167</v>
      </c>
      <c r="AB12" s="17">
        <v>0.110706076300175</v>
      </c>
      <c r="AC12" s="17">
        <v>0.10590816529084</v>
      </c>
      <c r="AD12" s="17">
        <v>8.9712507643464806E-2</v>
      </c>
      <c r="AE12" s="17"/>
      <c r="AF12" s="17">
        <v>0.10600151963098201</v>
      </c>
    </row>
    <row r="13" spans="2:32" x14ac:dyDescent="0.2">
      <c r="B13" s="18" t="s">
        <v>132</v>
      </c>
      <c r="C13" s="17">
        <v>5.2646570739671397E-2</v>
      </c>
      <c r="D13" s="17">
        <v>5.3768970375806198E-2</v>
      </c>
      <c r="E13" s="17">
        <v>5.0928851461719299E-2</v>
      </c>
      <c r="F13" s="17"/>
      <c r="G13" s="17">
        <v>5.7489515344182798E-2</v>
      </c>
      <c r="H13" s="17">
        <v>4.2842112145283703E-2</v>
      </c>
      <c r="I13" s="17">
        <v>5.3103698961558497E-2</v>
      </c>
      <c r="J13" s="17">
        <v>4.0784014597384698E-2</v>
      </c>
      <c r="K13" s="17">
        <v>7.0311802348835106E-2</v>
      </c>
      <c r="L13" s="17">
        <v>5.4833774720015403E-2</v>
      </c>
      <c r="M13" s="17"/>
      <c r="N13" s="17">
        <v>4.0357828556788503E-2</v>
      </c>
      <c r="O13" s="17">
        <v>6.3146293294103401E-2</v>
      </c>
      <c r="P13" s="17">
        <v>5.7874925867793803E-2</v>
      </c>
      <c r="Q13" s="17">
        <v>6.2343811508400702E-2</v>
      </c>
      <c r="R13" s="17">
        <v>4.5843176731931098E-2</v>
      </c>
      <c r="S13" s="17">
        <v>4.6512432617622897E-2</v>
      </c>
      <c r="T13" s="17">
        <v>5.9995512780539002E-2</v>
      </c>
      <c r="U13" s="17">
        <v>3.0597602084732799E-2</v>
      </c>
      <c r="V13" s="17">
        <v>5.9924111739263597E-2</v>
      </c>
      <c r="W13" s="17">
        <v>5.30936834990266E-2</v>
      </c>
      <c r="X13" s="17">
        <v>5.85624084818063E-2</v>
      </c>
      <c r="Y13" s="17">
        <v>2.7812626385825E-2</v>
      </c>
      <c r="Z13" s="17"/>
      <c r="AA13" s="17">
        <v>4.6423728508546501E-2</v>
      </c>
      <c r="AB13" s="17">
        <v>5.5184367610065399E-2</v>
      </c>
      <c r="AC13" s="17">
        <v>5.5145046886252103E-2</v>
      </c>
      <c r="AD13" s="17">
        <v>5.5270009630801697E-2</v>
      </c>
      <c r="AE13" s="17"/>
      <c r="AF13" s="17">
        <v>6.3827209331730902E-2</v>
      </c>
    </row>
    <row r="14" spans="2:32" x14ac:dyDescent="0.2">
      <c r="B14" s="18" t="s">
        <v>92</v>
      </c>
      <c r="C14" s="17">
        <v>7.4023655974822106E-2</v>
      </c>
      <c r="D14" s="17">
        <v>5.5987808816963899E-2</v>
      </c>
      <c r="E14" s="17">
        <v>9.0978525476953606E-2</v>
      </c>
      <c r="F14" s="17"/>
      <c r="G14" s="17">
        <v>4.7504608764230197E-2</v>
      </c>
      <c r="H14" s="17">
        <v>5.0392904150159998E-2</v>
      </c>
      <c r="I14" s="17">
        <v>8.7868626622720297E-2</v>
      </c>
      <c r="J14" s="17">
        <v>0.100584308870262</v>
      </c>
      <c r="K14" s="17">
        <v>8.1164950899420593E-2</v>
      </c>
      <c r="L14" s="17">
        <v>7.3277000801475395E-2</v>
      </c>
      <c r="M14" s="17"/>
      <c r="N14" s="17">
        <v>6.7771698290559207E-2</v>
      </c>
      <c r="O14" s="17">
        <v>6.2263186404430897E-2</v>
      </c>
      <c r="P14" s="17">
        <v>8.4467304627009299E-2</v>
      </c>
      <c r="Q14" s="17">
        <v>7.3905547939929497E-2</v>
      </c>
      <c r="R14" s="17">
        <v>7.4001064503672095E-2</v>
      </c>
      <c r="S14" s="17">
        <v>6.1540693102034298E-2</v>
      </c>
      <c r="T14" s="17">
        <v>7.3820591363846597E-2</v>
      </c>
      <c r="U14" s="17">
        <v>8.6736922199296407E-2</v>
      </c>
      <c r="V14" s="17">
        <v>6.58365252117704E-2</v>
      </c>
      <c r="W14" s="17">
        <v>7.69328454219015E-2</v>
      </c>
      <c r="X14" s="17">
        <v>0.135149838966792</v>
      </c>
      <c r="Y14" s="17">
        <v>6.7019081504507194E-2</v>
      </c>
      <c r="Z14" s="17"/>
      <c r="AA14" s="17">
        <v>4.9573886501138503E-2</v>
      </c>
      <c r="AB14" s="17">
        <v>8.7550268465683895E-2</v>
      </c>
      <c r="AC14" s="17">
        <v>6.8039866648546096E-2</v>
      </c>
      <c r="AD14" s="17">
        <v>9.1759053398619297E-2</v>
      </c>
      <c r="AE14" s="17"/>
      <c r="AF14" s="17">
        <v>5.8287417027166E-2</v>
      </c>
    </row>
    <row r="15" spans="2:32" x14ac:dyDescent="0.2">
      <c r="B15" s="18" t="s">
        <v>133</v>
      </c>
      <c r="C15" s="21">
        <v>0.50362483916894396</v>
      </c>
      <c r="D15" s="21">
        <v>0.52197268751172399</v>
      </c>
      <c r="E15" s="21">
        <v>0.48766732117741701</v>
      </c>
      <c r="F15" s="21"/>
      <c r="G15" s="21">
        <v>0.52843971187259997</v>
      </c>
      <c r="H15" s="21">
        <v>0.56375464958956101</v>
      </c>
      <c r="I15" s="21">
        <v>0.50783545177235401</v>
      </c>
      <c r="J15" s="21">
        <v>0.466811873831251</v>
      </c>
      <c r="K15" s="21">
        <v>0.488447015230696</v>
      </c>
      <c r="L15" s="21">
        <v>0.47478141002484398</v>
      </c>
      <c r="M15" s="21"/>
      <c r="N15" s="21">
        <v>0.539540459183803</v>
      </c>
      <c r="O15" s="21">
        <v>0.50817502341723597</v>
      </c>
      <c r="P15" s="21">
        <v>0.52374438632689502</v>
      </c>
      <c r="Q15" s="21">
        <v>0.45508909764767302</v>
      </c>
      <c r="R15" s="21">
        <v>0.48433417228662501</v>
      </c>
      <c r="S15" s="21">
        <v>0.53546144570252496</v>
      </c>
      <c r="T15" s="21">
        <v>0.50005320589129498</v>
      </c>
      <c r="U15" s="21">
        <v>0.50508691416992901</v>
      </c>
      <c r="V15" s="21">
        <v>0.49494016736021101</v>
      </c>
      <c r="W15" s="21">
        <v>0.46746990261493498</v>
      </c>
      <c r="X15" s="21">
        <v>0.52597613932007103</v>
      </c>
      <c r="Y15" s="21">
        <v>0.46871015061522903</v>
      </c>
      <c r="Z15" s="21"/>
      <c r="AA15" s="21">
        <v>0.54567928799959997</v>
      </c>
      <c r="AB15" s="21">
        <v>0.48173032757066703</v>
      </c>
      <c r="AC15" s="21">
        <v>0.49632545226692398</v>
      </c>
      <c r="AD15" s="21">
        <v>0.49010244257720897</v>
      </c>
      <c r="AE15" s="21"/>
      <c r="AF15" s="21">
        <v>0.51945606064018002</v>
      </c>
    </row>
    <row r="16" spans="2:32" x14ac:dyDescent="0.2">
      <c r="B16" s="18" t="s">
        <v>134</v>
      </c>
      <c r="C16" s="21">
        <v>0.15985497682755301</v>
      </c>
      <c r="D16" s="21">
        <v>0.16687036668945199</v>
      </c>
      <c r="E16" s="21">
        <v>0.15210892216156899</v>
      </c>
      <c r="F16" s="21"/>
      <c r="G16" s="21">
        <v>0.19243411655289999</v>
      </c>
      <c r="H16" s="21">
        <v>0.13875079313243499</v>
      </c>
      <c r="I16" s="21">
        <v>0.14888340543138701</v>
      </c>
      <c r="J16" s="21">
        <v>0.14709406537839601</v>
      </c>
      <c r="K16" s="21">
        <v>0.16917072245874201</v>
      </c>
      <c r="L16" s="21">
        <v>0.16843988595158699</v>
      </c>
      <c r="M16" s="21"/>
      <c r="N16" s="21">
        <v>0.145576341475426</v>
      </c>
      <c r="O16" s="21">
        <v>0.155225598633109</v>
      </c>
      <c r="P16" s="21">
        <v>0.148997385506701</v>
      </c>
      <c r="Q16" s="21">
        <v>0.16885695468669701</v>
      </c>
      <c r="R16" s="21">
        <v>0.17578207778027299</v>
      </c>
      <c r="S16" s="21">
        <v>0.17090364142865999</v>
      </c>
      <c r="T16" s="21">
        <v>0.155466053629674</v>
      </c>
      <c r="U16" s="21">
        <v>0.166815190114143</v>
      </c>
      <c r="V16" s="21">
        <v>0.160260696380367</v>
      </c>
      <c r="W16" s="21">
        <v>0.181705511740264</v>
      </c>
      <c r="X16" s="21">
        <v>0.136426096677704</v>
      </c>
      <c r="Y16" s="21">
        <v>0.15259016005626699</v>
      </c>
      <c r="Z16" s="21"/>
      <c r="AA16" s="21">
        <v>0.16607725208671401</v>
      </c>
      <c r="AB16" s="21">
        <v>0.16589044391023999</v>
      </c>
      <c r="AC16" s="21">
        <v>0.16105321217709301</v>
      </c>
      <c r="AD16" s="21">
        <v>0.144982517274267</v>
      </c>
      <c r="AE16" s="21"/>
      <c r="AF16" s="21">
        <v>0.169828728962713</v>
      </c>
    </row>
    <row r="17" spans="2:32" x14ac:dyDescent="0.2">
      <c r="B17" s="18" t="s">
        <v>135</v>
      </c>
      <c r="C17" s="22">
        <v>0.34376986234139101</v>
      </c>
      <c r="D17" s="22">
        <v>0.355102320822272</v>
      </c>
      <c r="E17" s="22">
        <v>0.335558399015848</v>
      </c>
      <c r="F17" s="22"/>
      <c r="G17" s="22">
        <v>0.33600559531969898</v>
      </c>
      <c r="H17" s="22">
        <v>0.42500385645712602</v>
      </c>
      <c r="I17" s="22">
        <v>0.358952046340967</v>
      </c>
      <c r="J17" s="22">
        <v>0.31971780845285502</v>
      </c>
      <c r="K17" s="22">
        <v>0.31927629277195502</v>
      </c>
      <c r="L17" s="22">
        <v>0.30634152407325699</v>
      </c>
      <c r="M17" s="22"/>
      <c r="N17" s="22">
        <v>0.39396411770837703</v>
      </c>
      <c r="O17" s="22">
        <v>0.352949424784127</v>
      </c>
      <c r="P17" s="22">
        <v>0.37474700082019502</v>
      </c>
      <c r="Q17" s="22">
        <v>0.28623214296097599</v>
      </c>
      <c r="R17" s="22">
        <v>0.30855209450635201</v>
      </c>
      <c r="S17" s="22">
        <v>0.36455780427386503</v>
      </c>
      <c r="T17" s="22">
        <v>0.34458715226162001</v>
      </c>
      <c r="U17" s="22">
        <v>0.33827172405578498</v>
      </c>
      <c r="V17" s="22">
        <v>0.33467947097984402</v>
      </c>
      <c r="W17" s="22">
        <v>0.28576439087467198</v>
      </c>
      <c r="X17" s="22">
        <v>0.38955004264236698</v>
      </c>
      <c r="Y17" s="22">
        <v>0.31611999055896201</v>
      </c>
      <c r="Z17" s="22"/>
      <c r="AA17" s="22">
        <v>0.37960203591288599</v>
      </c>
      <c r="AB17" s="22">
        <v>0.31583988366042698</v>
      </c>
      <c r="AC17" s="22">
        <v>0.33527224008983098</v>
      </c>
      <c r="AD17" s="22">
        <v>0.345119925302943</v>
      </c>
      <c r="AE17" s="22"/>
      <c r="AF17" s="22">
        <v>0.34962733167746701</v>
      </c>
    </row>
    <row r="18" spans="2:32" x14ac:dyDescent="0.2">
      <c r="B18" s="16"/>
    </row>
    <row r="19" spans="2:32" x14ac:dyDescent="0.2">
      <c r="B19" t="s">
        <v>63</v>
      </c>
    </row>
    <row r="20" spans="2:32" x14ac:dyDescent="0.2">
      <c r="B20" t="s">
        <v>64</v>
      </c>
    </row>
    <row r="22" spans="2:32" x14ac:dyDescent="0.2">
      <c r="B22"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dimension ref="B2:AF22"/>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683</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128</v>
      </c>
      <c r="C9" s="17">
        <v>8.1421775845441094E-2</v>
      </c>
      <c r="D9" s="17">
        <v>9.8711231868391897E-2</v>
      </c>
      <c r="E9" s="17">
        <v>6.4468715325696202E-2</v>
      </c>
      <c r="F9" s="17"/>
      <c r="G9" s="17">
        <v>0.121608485800036</v>
      </c>
      <c r="H9" s="17">
        <v>0.15369205492342899</v>
      </c>
      <c r="I9" s="17">
        <v>9.7525304650706302E-2</v>
      </c>
      <c r="J9" s="17">
        <v>5.8748840627547601E-2</v>
      </c>
      <c r="K9" s="17">
        <v>4.0081137856042399E-2</v>
      </c>
      <c r="L9" s="17">
        <v>2.8840145776913299E-2</v>
      </c>
      <c r="M9" s="17"/>
      <c r="N9" s="17">
        <v>0.131862176652359</v>
      </c>
      <c r="O9" s="17">
        <v>5.2851963383568602E-2</v>
      </c>
      <c r="P9" s="17">
        <v>8.0324261882238998E-2</v>
      </c>
      <c r="Q9" s="17">
        <v>5.67048604923951E-2</v>
      </c>
      <c r="R9" s="17">
        <v>6.6885595742195506E-2</v>
      </c>
      <c r="S9" s="17">
        <v>9.9064115177915593E-2</v>
      </c>
      <c r="T9" s="17">
        <v>7.5782430728539005E-2</v>
      </c>
      <c r="U9" s="17">
        <v>9.1365633071272198E-2</v>
      </c>
      <c r="V9" s="17">
        <v>9.4110173152086696E-2</v>
      </c>
      <c r="W9" s="17">
        <v>6.2359058814569802E-2</v>
      </c>
      <c r="X9" s="17">
        <v>7.2840721268303807E-2</v>
      </c>
      <c r="Y9" s="17">
        <v>5.4842318083589303E-2</v>
      </c>
      <c r="Z9" s="17"/>
      <c r="AA9" s="17">
        <v>8.9118599772376905E-2</v>
      </c>
      <c r="AB9" s="17">
        <v>6.0694391087446002E-2</v>
      </c>
      <c r="AC9" s="17">
        <v>9.4031764173190896E-2</v>
      </c>
      <c r="AD9" s="17">
        <v>8.38987074008362E-2</v>
      </c>
      <c r="AE9" s="17"/>
      <c r="AF9" s="17">
        <v>8.0889073622229093E-2</v>
      </c>
    </row>
    <row r="10" spans="2:32" x14ac:dyDescent="0.2">
      <c r="B10" s="18" t="s">
        <v>129</v>
      </c>
      <c r="C10" s="17">
        <v>0.242111285246463</v>
      </c>
      <c r="D10" s="17">
        <v>0.24610218885663901</v>
      </c>
      <c r="E10" s="17">
        <v>0.23965151499659301</v>
      </c>
      <c r="F10" s="17"/>
      <c r="G10" s="17">
        <v>0.30168862848182998</v>
      </c>
      <c r="H10" s="17">
        <v>0.32556797330202403</v>
      </c>
      <c r="I10" s="17">
        <v>0.24887066819240899</v>
      </c>
      <c r="J10" s="17">
        <v>0.227004333447935</v>
      </c>
      <c r="K10" s="17">
        <v>0.199893774022388</v>
      </c>
      <c r="L10" s="17">
        <v>0.169565843248943</v>
      </c>
      <c r="M10" s="17"/>
      <c r="N10" s="17">
        <v>0.25488264670227501</v>
      </c>
      <c r="O10" s="17">
        <v>0.27399460944273601</v>
      </c>
      <c r="P10" s="17">
        <v>0.25609497947719001</v>
      </c>
      <c r="Q10" s="17">
        <v>0.23038413650596001</v>
      </c>
      <c r="R10" s="17">
        <v>0.27364547987250598</v>
      </c>
      <c r="S10" s="17">
        <v>0.25212391569071002</v>
      </c>
      <c r="T10" s="17">
        <v>0.215670038973513</v>
      </c>
      <c r="U10" s="17">
        <v>0.25400925580386002</v>
      </c>
      <c r="V10" s="17">
        <v>0.20198784773492201</v>
      </c>
      <c r="W10" s="17">
        <v>0.220203088399576</v>
      </c>
      <c r="X10" s="17">
        <v>0.209773961533403</v>
      </c>
      <c r="Y10" s="17">
        <v>0.26017744152328398</v>
      </c>
      <c r="Z10" s="17"/>
      <c r="AA10" s="17">
        <v>0.275795531541978</v>
      </c>
      <c r="AB10" s="17">
        <v>0.23520744362896201</v>
      </c>
      <c r="AC10" s="17">
        <v>0.222965801761841</v>
      </c>
      <c r="AD10" s="17">
        <v>0.22949653252602201</v>
      </c>
      <c r="AE10" s="17"/>
      <c r="AF10" s="17">
        <v>0.24333122370145099</v>
      </c>
    </row>
    <row r="11" spans="2:32" x14ac:dyDescent="0.2">
      <c r="B11" s="18" t="s">
        <v>130</v>
      </c>
      <c r="C11" s="17">
        <v>0.35068277912122597</v>
      </c>
      <c r="D11" s="17">
        <v>0.35301075367491402</v>
      </c>
      <c r="E11" s="17">
        <v>0.349009039163654</v>
      </c>
      <c r="F11" s="17"/>
      <c r="G11" s="17">
        <v>0.26840487467724899</v>
      </c>
      <c r="H11" s="17">
        <v>0.29661293494288599</v>
      </c>
      <c r="I11" s="17">
        <v>0.35288835634411297</v>
      </c>
      <c r="J11" s="17">
        <v>0.35205299945370799</v>
      </c>
      <c r="K11" s="17">
        <v>0.394443845796901</v>
      </c>
      <c r="L11" s="17">
        <v>0.41720257891909901</v>
      </c>
      <c r="M11" s="17"/>
      <c r="N11" s="17">
        <v>0.32505709997307303</v>
      </c>
      <c r="O11" s="17">
        <v>0.35850258779032401</v>
      </c>
      <c r="P11" s="17">
        <v>0.355105521183122</v>
      </c>
      <c r="Q11" s="17">
        <v>0.34556120623529502</v>
      </c>
      <c r="R11" s="17">
        <v>0.337679588149157</v>
      </c>
      <c r="S11" s="17">
        <v>0.31615409997345001</v>
      </c>
      <c r="T11" s="17">
        <v>0.36128716792474502</v>
      </c>
      <c r="U11" s="17">
        <v>0.33249533521538699</v>
      </c>
      <c r="V11" s="17">
        <v>0.39865432062317402</v>
      </c>
      <c r="W11" s="17">
        <v>0.353846160489453</v>
      </c>
      <c r="X11" s="17">
        <v>0.36052410411570202</v>
      </c>
      <c r="Y11" s="17">
        <v>0.36775783061054002</v>
      </c>
      <c r="Z11" s="17"/>
      <c r="AA11" s="17">
        <v>0.33448290744814202</v>
      </c>
      <c r="AB11" s="17">
        <v>0.36330921337231398</v>
      </c>
      <c r="AC11" s="17">
        <v>0.36079155315990502</v>
      </c>
      <c r="AD11" s="17">
        <v>0.34491584949771498</v>
      </c>
      <c r="AE11" s="17"/>
      <c r="AF11" s="17">
        <v>0.348623964467904</v>
      </c>
    </row>
    <row r="12" spans="2:32" x14ac:dyDescent="0.2">
      <c r="B12" s="18" t="s">
        <v>131</v>
      </c>
      <c r="C12" s="17">
        <v>0.15655653359029001</v>
      </c>
      <c r="D12" s="17">
        <v>0.157946333791225</v>
      </c>
      <c r="E12" s="17">
        <v>0.15433283808140999</v>
      </c>
      <c r="F12" s="17"/>
      <c r="G12" s="17">
        <v>0.16501867772864301</v>
      </c>
      <c r="H12" s="17">
        <v>0.104856627466861</v>
      </c>
      <c r="I12" s="17">
        <v>0.132050653746458</v>
      </c>
      <c r="J12" s="17">
        <v>0.15906459685713001</v>
      </c>
      <c r="K12" s="17">
        <v>0.17324209356047701</v>
      </c>
      <c r="L12" s="17">
        <v>0.19978242326968201</v>
      </c>
      <c r="M12" s="17"/>
      <c r="N12" s="17">
        <v>0.13641646509966501</v>
      </c>
      <c r="O12" s="17">
        <v>0.16047327388320601</v>
      </c>
      <c r="P12" s="17">
        <v>0.12639577956492401</v>
      </c>
      <c r="Q12" s="17">
        <v>0.17775864481019699</v>
      </c>
      <c r="R12" s="17">
        <v>0.15944294467466</v>
      </c>
      <c r="S12" s="17">
        <v>0.164198519892338</v>
      </c>
      <c r="T12" s="17">
        <v>0.17141973170642999</v>
      </c>
      <c r="U12" s="17">
        <v>0.168118636952517</v>
      </c>
      <c r="V12" s="17">
        <v>0.13616575008106099</v>
      </c>
      <c r="W12" s="17">
        <v>0.18780261458436701</v>
      </c>
      <c r="X12" s="17">
        <v>0.159664914602588</v>
      </c>
      <c r="Y12" s="17">
        <v>0.14147394800736501</v>
      </c>
      <c r="Z12" s="17"/>
      <c r="AA12" s="17">
        <v>0.161673324432452</v>
      </c>
      <c r="AB12" s="17">
        <v>0.161820003731978</v>
      </c>
      <c r="AC12" s="17">
        <v>0.156328417124803</v>
      </c>
      <c r="AD12" s="17">
        <v>0.14631137159410099</v>
      </c>
      <c r="AE12" s="17"/>
      <c r="AF12" s="17">
        <v>0.14943167809204899</v>
      </c>
    </row>
    <row r="13" spans="2:32" x14ac:dyDescent="0.2">
      <c r="B13" s="18" t="s">
        <v>132</v>
      </c>
      <c r="C13" s="17">
        <v>7.0251210793278507E-2</v>
      </c>
      <c r="D13" s="17">
        <v>7.1214211868397798E-2</v>
      </c>
      <c r="E13" s="17">
        <v>6.8727803039310004E-2</v>
      </c>
      <c r="F13" s="17"/>
      <c r="G13" s="17">
        <v>6.4471300175870105E-2</v>
      </c>
      <c r="H13" s="17">
        <v>5.1844038883824897E-2</v>
      </c>
      <c r="I13" s="17">
        <v>5.1050709161583302E-2</v>
      </c>
      <c r="J13" s="17">
        <v>8.7755303405672294E-2</v>
      </c>
      <c r="K13" s="17">
        <v>8.5793006571299998E-2</v>
      </c>
      <c r="L13" s="17">
        <v>8.0080236612691993E-2</v>
      </c>
      <c r="M13" s="17"/>
      <c r="N13" s="17">
        <v>5.5069133007741002E-2</v>
      </c>
      <c r="O13" s="17">
        <v>6.4242493575891096E-2</v>
      </c>
      <c r="P13" s="17">
        <v>6.1149039301892402E-2</v>
      </c>
      <c r="Q13" s="17">
        <v>7.3478864788560902E-2</v>
      </c>
      <c r="R13" s="17">
        <v>5.5790536683395897E-2</v>
      </c>
      <c r="S13" s="17">
        <v>8.4954202988805405E-2</v>
      </c>
      <c r="T13" s="17">
        <v>7.4085125602566401E-2</v>
      </c>
      <c r="U13" s="17">
        <v>5.8848235175274301E-2</v>
      </c>
      <c r="V13" s="17">
        <v>8.3012319535499396E-2</v>
      </c>
      <c r="W13" s="17">
        <v>8.4486229998204196E-2</v>
      </c>
      <c r="X13" s="17">
        <v>6.9015104494673796E-2</v>
      </c>
      <c r="Y13" s="17">
        <v>8.8773116119956696E-2</v>
      </c>
      <c r="Z13" s="17"/>
      <c r="AA13" s="17">
        <v>5.64595992992716E-2</v>
      </c>
      <c r="AB13" s="17">
        <v>6.9648327726234305E-2</v>
      </c>
      <c r="AC13" s="17">
        <v>7.2178801744725504E-2</v>
      </c>
      <c r="AD13" s="17">
        <v>8.4216019313365795E-2</v>
      </c>
      <c r="AE13" s="17"/>
      <c r="AF13" s="17">
        <v>8.53264901414275E-2</v>
      </c>
    </row>
    <row r="14" spans="2:32" x14ac:dyDescent="0.2">
      <c r="B14" s="18" t="s">
        <v>92</v>
      </c>
      <c r="C14" s="17">
        <v>9.8976415403301404E-2</v>
      </c>
      <c r="D14" s="17">
        <v>7.3015279940432901E-2</v>
      </c>
      <c r="E14" s="17">
        <v>0.123810089393337</v>
      </c>
      <c r="F14" s="17"/>
      <c r="G14" s="17">
        <v>7.8808033136371095E-2</v>
      </c>
      <c r="H14" s="17">
        <v>6.7426370480974898E-2</v>
      </c>
      <c r="I14" s="17">
        <v>0.117614307904731</v>
      </c>
      <c r="J14" s="17">
        <v>0.115373926208007</v>
      </c>
      <c r="K14" s="17">
        <v>0.10654614219289101</v>
      </c>
      <c r="L14" s="17">
        <v>0.10452877217267099</v>
      </c>
      <c r="M14" s="17"/>
      <c r="N14" s="17">
        <v>9.6712478564886406E-2</v>
      </c>
      <c r="O14" s="17">
        <v>8.9935071924273094E-2</v>
      </c>
      <c r="P14" s="17">
        <v>0.120930418590632</v>
      </c>
      <c r="Q14" s="17">
        <v>0.116112287167592</v>
      </c>
      <c r="R14" s="17">
        <v>0.106555854878087</v>
      </c>
      <c r="S14" s="17">
        <v>8.35051462767821E-2</v>
      </c>
      <c r="T14" s="17">
        <v>0.101755505064206</v>
      </c>
      <c r="U14" s="17">
        <v>9.5162903781689206E-2</v>
      </c>
      <c r="V14" s="17">
        <v>8.6069588873256594E-2</v>
      </c>
      <c r="W14" s="17">
        <v>9.1302847713829599E-2</v>
      </c>
      <c r="X14" s="17">
        <v>0.12818119398532901</v>
      </c>
      <c r="Y14" s="17">
        <v>8.6975345655264699E-2</v>
      </c>
      <c r="Z14" s="17"/>
      <c r="AA14" s="17">
        <v>8.24700375057799E-2</v>
      </c>
      <c r="AB14" s="17">
        <v>0.10932062045306599</v>
      </c>
      <c r="AC14" s="17">
        <v>9.3703662035534693E-2</v>
      </c>
      <c r="AD14" s="17">
        <v>0.11116151966796101</v>
      </c>
      <c r="AE14" s="17"/>
      <c r="AF14" s="17">
        <v>9.2397569974939794E-2</v>
      </c>
    </row>
    <row r="15" spans="2:32" x14ac:dyDescent="0.2">
      <c r="B15" s="18" t="s">
        <v>133</v>
      </c>
      <c r="C15" s="21">
        <v>0.323533061091904</v>
      </c>
      <c r="D15" s="21">
        <v>0.34481342072503102</v>
      </c>
      <c r="E15" s="21">
        <v>0.30412023032228902</v>
      </c>
      <c r="F15" s="21"/>
      <c r="G15" s="21">
        <v>0.423297114281867</v>
      </c>
      <c r="H15" s="21">
        <v>0.47926002822545299</v>
      </c>
      <c r="I15" s="21">
        <v>0.34639597284311602</v>
      </c>
      <c r="J15" s="21">
        <v>0.28575317407548301</v>
      </c>
      <c r="K15" s="21">
        <v>0.23997491187843101</v>
      </c>
      <c r="L15" s="21">
        <v>0.19840598902585599</v>
      </c>
      <c r="M15" s="21"/>
      <c r="N15" s="21">
        <v>0.386744823354634</v>
      </c>
      <c r="O15" s="21">
        <v>0.32684657282630503</v>
      </c>
      <c r="P15" s="21">
        <v>0.33641924135942902</v>
      </c>
      <c r="Q15" s="21">
        <v>0.28708899699835499</v>
      </c>
      <c r="R15" s="21">
        <v>0.34053107561470097</v>
      </c>
      <c r="S15" s="21">
        <v>0.35118803086862499</v>
      </c>
      <c r="T15" s="21">
        <v>0.29145246970205302</v>
      </c>
      <c r="U15" s="21">
        <v>0.34537488887513301</v>
      </c>
      <c r="V15" s="21">
        <v>0.29609802088700898</v>
      </c>
      <c r="W15" s="21">
        <v>0.28256214721414602</v>
      </c>
      <c r="X15" s="21">
        <v>0.28261468280170698</v>
      </c>
      <c r="Y15" s="21">
        <v>0.31501975960687301</v>
      </c>
      <c r="Z15" s="21"/>
      <c r="AA15" s="21">
        <v>0.36491413131435502</v>
      </c>
      <c r="AB15" s="21">
        <v>0.29590183471640802</v>
      </c>
      <c r="AC15" s="21">
        <v>0.31699756593503198</v>
      </c>
      <c r="AD15" s="21">
        <v>0.31339523992685803</v>
      </c>
      <c r="AE15" s="21"/>
      <c r="AF15" s="21">
        <v>0.32422029732368002</v>
      </c>
    </row>
    <row r="16" spans="2:32" x14ac:dyDescent="0.2">
      <c r="B16" s="18" t="s">
        <v>134</v>
      </c>
      <c r="C16" s="21">
        <v>0.22680774438356899</v>
      </c>
      <c r="D16" s="21">
        <v>0.22916054565962199</v>
      </c>
      <c r="E16" s="21">
        <v>0.22306064112071999</v>
      </c>
      <c r="F16" s="21"/>
      <c r="G16" s="21">
        <v>0.229489977904513</v>
      </c>
      <c r="H16" s="21">
        <v>0.156700666350686</v>
      </c>
      <c r="I16" s="21">
        <v>0.18310136290804099</v>
      </c>
      <c r="J16" s="21">
        <v>0.24681990026280201</v>
      </c>
      <c r="K16" s="21">
        <v>0.259035100131777</v>
      </c>
      <c r="L16" s="21">
        <v>0.27986265988237402</v>
      </c>
      <c r="M16" s="21"/>
      <c r="N16" s="21">
        <v>0.19148559810740601</v>
      </c>
      <c r="O16" s="21">
        <v>0.22471576745909799</v>
      </c>
      <c r="P16" s="21">
        <v>0.18754481886681701</v>
      </c>
      <c r="Q16" s="21">
        <v>0.25123750959875801</v>
      </c>
      <c r="R16" s="21">
        <v>0.21523348135805501</v>
      </c>
      <c r="S16" s="21">
        <v>0.24915272288114301</v>
      </c>
      <c r="T16" s="21">
        <v>0.24550485730899599</v>
      </c>
      <c r="U16" s="21">
        <v>0.22696687212779099</v>
      </c>
      <c r="V16" s="21">
        <v>0.21917806961656</v>
      </c>
      <c r="W16" s="21">
        <v>0.27228884458257202</v>
      </c>
      <c r="X16" s="21">
        <v>0.22868001909726199</v>
      </c>
      <c r="Y16" s="21">
        <v>0.23024706412732199</v>
      </c>
      <c r="Z16" s="21"/>
      <c r="AA16" s="21">
        <v>0.21813292373172299</v>
      </c>
      <c r="AB16" s="21">
        <v>0.231468331458212</v>
      </c>
      <c r="AC16" s="21">
        <v>0.22850721886952899</v>
      </c>
      <c r="AD16" s="21">
        <v>0.23052739090746699</v>
      </c>
      <c r="AE16" s="21"/>
      <c r="AF16" s="21">
        <v>0.23475816823347601</v>
      </c>
    </row>
    <row r="17" spans="2:32" x14ac:dyDescent="0.2">
      <c r="B17" s="18" t="s">
        <v>135</v>
      </c>
      <c r="C17" s="22">
        <v>9.6725316708334799E-2</v>
      </c>
      <c r="D17" s="22">
        <v>0.115652875065408</v>
      </c>
      <c r="E17" s="22">
        <v>8.1059589201569193E-2</v>
      </c>
      <c r="F17" s="22"/>
      <c r="G17" s="22">
        <v>0.193807136377354</v>
      </c>
      <c r="H17" s="22">
        <v>0.32255936187476703</v>
      </c>
      <c r="I17" s="22">
        <v>0.163294609935075</v>
      </c>
      <c r="J17" s="22">
        <v>3.8933273812680698E-2</v>
      </c>
      <c r="K17" s="22">
        <v>-1.9060188253346301E-2</v>
      </c>
      <c r="L17" s="22">
        <v>-8.1456670856517394E-2</v>
      </c>
      <c r="M17" s="22"/>
      <c r="N17" s="22">
        <v>0.195259225247228</v>
      </c>
      <c r="O17" s="22">
        <v>0.10213080536720701</v>
      </c>
      <c r="P17" s="22">
        <v>0.14887442249261201</v>
      </c>
      <c r="Q17" s="22">
        <v>3.5851487399597801E-2</v>
      </c>
      <c r="R17" s="22">
        <v>0.12529759425664599</v>
      </c>
      <c r="S17" s="22">
        <v>0.102035307987482</v>
      </c>
      <c r="T17" s="22">
        <v>4.59476123930561E-2</v>
      </c>
      <c r="U17" s="22">
        <v>0.118408016747341</v>
      </c>
      <c r="V17" s="22">
        <v>7.69199512704489E-2</v>
      </c>
      <c r="W17" s="22">
        <v>1.02733026315741E-2</v>
      </c>
      <c r="X17" s="22">
        <v>5.3934663704444497E-2</v>
      </c>
      <c r="Y17" s="22">
        <v>8.4772695479551005E-2</v>
      </c>
      <c r="Z17" s="22"/>
      <c r="AA17" s="22">
        <v>0.146781207582632</v>
      </c>
      <c r="AB17" s="22">
        <v>6.4433503258195898E-2</v>
      </c>
      <c r="AC17" s="22">
        <v>8.8490347065503502E-2</v>
      </c>
      <c r="AD17" s="22">
        <v>8.2867849019391801E-2</v>
      </c>
      <c r="AE17" s="22"/>
      <c r="AF17" s="22">
        <v>8.9462129090203901E-2</v>
      </c>
    </row>
    <row r="18" spans="2:32" x14ac:dyDescent="0.2">
      <c r="B18" s="16"/>
    </row>
    <row r="19" spans="2:32" x14ac:dyDescent="0.2">
      <c r="B19" t="s">
        <v>63</v>
      </c>
    </row>
    <row r="20" spans="2:32" x14ac:dyDescent="0.2">
      <c r="B20" t="s">
        <v>64</v>
      </c>
    </row>
    <row r="22" spans="2:32" x14ac:dyDescent="0.2">
      <c r="B22"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dimension ref="B2:AF22"/>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684</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128</v>
      </c>
      <c r="C9" s="17">
        <v>0.100353926024427</v>
      </c>
      <c r="D9" s="17">
        <v>0.11351674933122601</v>
      </c>
      <c r="E9" s="17">
        <v>8.8107766847278599E-2</v>
      </c>
      <c r="F9" s="17"/>
      <c r="G9" s="17">
        <v>0.153063256293482</v>
      </c>
      <c r="H9" s="17">
        <v>0.15181042821985299</v>
      </c>
      <c r="I9" s="17">
        <v>9.8328554549535499E-2</v>
      </c>
      <c r="J9" s="17">
        <v>9.0294716744009199E-2</v>
      </c>
      <c r="K9" s="17">
        <v>6.3818798427010201E-2</v>
      </c>
      <c r="L9" s="17">
        <v>5.7693381921363703E-2</v>
      </c>
      <c r="M9" s="17"/>
      <c r="N9" s="17">
        <v>0.11991827100340501</v>
      </c>
      <c r="O9" s="17">
        <v>8.2385946017195497E-2</v>
      </c>
      <c r="P9" s="17">
        <v>9.2492656944355794E-2</v>
      </c>
      <c r="Q9" s="17">
        <v>9.66343549272346E-2</v>
      </c>
      <c r="R9" s="17">
        <v>7.9505124724641094E-2</v>
      </c>
      <c r="S9" s="17">
        <v>0.107739999888533</v>
      </c>
      <c r="T9" s="17">
        <v>9.5531376180566299E-2</v>
      </c>
      <c r="U9" s="17">
        <v>0.138967309377102</v>
      </c>
      <c r="V9" s="17">
        <v>0.11049981300851899</v>
      </c>
      <c r="W9" s="17">
        <v>0.108600565665162</v>
      </c>
      <c r="X9" s="17">
        <v>9.04162896990999E-2</v>
      </c>
      <c r="Y9" s="17">
        <v>6.1526379002074298E-2</v>
      </c>
      <c r="Z9" s="17"/>
      <c r="AA9" s="17">
        <v>0.107028782928401</v>
      </c>
      <c r="AB9" s="17">
        <v>9.1175710988343997E-2</v>
      </c>
      <c r="AC9" s="17">
        <v>0.108737648595018</v>
      </c>
      <c r="AD9" s="17">
        <v>9.6720206666015995E-2</v>
      </c>
      <c r="AE9" s="17"/>
      <c r="AF9" s="17">
        <v>0.11037984405016001</v>
      </c>
    </row>
    <row r="10" spans="2:32" x14ac:dyDescent="0.2">
      <c r="B10" s="18" t="s">
        <v>129</v>
      </c>
      <c r="C10" s="17">
        <v>0.32754089034529499</v>
      </c>
      <c r="D10" s="17">
        <v>0.33558242576761299</v>
      </c>
      <c r="E10" s="17">
        <v>0.31965296751994898</v>
      </c>
      <c r="F10" s="17"/>
      <c r="G10" s="17">
        <v>0.36826906963922301</v>
      </c>
      <c r="H10" s="17">
        <v>0.371235925003082</v>
      </c>
      <c r="I10" s="17">
        <v>0.35673269300774402</v>
      </c>
      <c r="J10" s="17">
        <v>0.292585923000729</v>
      </c>
      <c r="K10" s="17">
        <v>0.30116944713375499</v>
      </c>
      <c r="L10" s="17">
        <v>0.287171236884467</v>
      </c>
      <c r="M10" s="17"/>
      <c r="N10" s="17">
        <v>0.33319271387252303</v>
      </c>
      <c r="O10" s="17">
        <v>0.33102855889643501</v>
      </c>
      <c r="P10" s="17">
        <v>0.32988899270255201</v>
      </c>
      <c r="Q10" s="17">
        <v>0.30894751035585499</v>
      </c>
      <c r="R10" s="17">
        <v>0.31000968754701003</v>
      </c>
      <c r="S10" s="17">
        <v>0.32963172627544701</v>
      </c>
      <c r="T10" s="17">
        <v>0.31686920925550199</v>
      </c>
      <c r="U10" s="17">
        <v>0.31364850244939901</v>
      </c>
      <c r="V10" s="17">
        <v>0.35492885201569002</v>
      </c>
      <c r="W10" s="17">
        <v>0.33256674328696301</v>
      </c>
      <c r="X10" s="17">
        <v>0.30157345944785202</v>
      </c>
      <c r="Y10" s="17">
        <v>0.34482075863240003</v>
      </c>
      <c r="Z10" s="17"/>
      <c r="AA10" s="17">
        <v>0.36263852925134998</v>
      </c>
      <c r="AB10" s="17">
        <v>0.34110508965591202</v>
      </c>
      <c r="AC10" s="17">
        <v>0.29899190071279702</v>
      </c>
      <c r="AD10" s="17">
        <v>0.30357999160952598</v>
      </c>
      <c r="AE10" s="17"/>
      <c r="AF10" s="17">
        <v>0.30426248682731399</v>
      </c>
    </row>
    <row r="11" spans="2:32" x14ac:dyDescent="0.2">
      <c r="B11" s="18" t="s">
        <v>130</v>
      </c>
      <c r="C11" s="17">
        <v>0.29349710025030901</v>
      </c>
      <c r="D11" s="17">
        <v>0.29754612748034798</v>
      </c>
      <c r="E11" s="17">
        <v>0.289890174964481</v>
      </c>
      <c r="F11" s="17"/>
      <c r="G11" s="17">
        <v>0.26668145073970501</v>
      </c>
      <c r="H11" s="17">
        <v>0.26467184515945502</v>
      </c>
      <c r="I11" s="17">
        <v>0.28390156062569499</v>
      </c>
      <c r="J11" s="17">
        <v>0.29451682296345399</v>
      </c>
      <c r="K11" s="17">
        <v>0.32028083759614001</v>
      </c>
      <c r="L11" s="17">
        <v>0.32383938745024698</v>
      </c>
      <c r="M11" s="17"/>
      <c r="N11" s="17">
        <v>0.28722021643470702</v>
      </c>
      <c r="O11" s="17">
        <v>0.32783990119191603</v>
      </c>
      <c r="P11" s="17">
        <v>0.29296074121281002</v>
      </c>
      <c r="Q11" s="17">
        <v>0.298015890404707</v>
      </c>
      <c r="R11" s="17">
        <v>0.30959964658516398</v>
      </c>
      <c r="S11" s="17">
        <v>0.30412357881937202</v>
      </c>
      <c r="T11" s="17">
        <v>0.26704393104622998</v>
      </c>
      <c r="U11" s="17">
        <v>0.30675101848212399</v>
      </c>
      <c r="V11" s="17">
        <v>0.27855792718913902</v>
      </c>
      <c r="W11" s="17">
        <v>0.26553306095366702</v>
      </c>
      <c r="X11" s="17">
        <v>0.28652236100761003</v>
      </c>
      <c r="Y11" s="17">
        <v>0.29569614492688501</v>
      </c>
      <c r="Z11" s="17"/>
      <c r="AA11" s="17">
        <v>0.271797061225652</v>
      </c>
      <c r="AB11" s="17">
        <v>0.27883759656302898</v>
      </c>
      <c r="AC11" s="17">
        <v>0.32388846054357201</v>
      </c>
      <c r="AD11" s="17">
        <v>0.30332699819231801</v>
      </c>
      <c r="AE11" s="17"/>
      <c r="AF11" s="17">
        <v>0.29417164832152098</v>
      </c>
    </row>
    <row r="12" spans="2:32" x14ac:dyDescent="0.2">
      <c r="B12" s="18" t="s">
        <v>131</v>
      </c>
      <c r="C12" s="17">
        <v>0.14374571735164199</v>
      </c>
      <c r="D12" s="17">
        <v>0.144643628094867</v>
      </c>
      <c r="E12" s="17">
        <v>0.14280803496976699</v>
      </c>
      <c r="F12" s="17"/>
      <c r="G12" s="17">
        <v>0.123043181160838</v>
      </c>
      <c r="H12" s="17">
        <v>0.12576668637140301</v>
      </c>
      <c r="I12" s="17">
        <v>0.113437823665957</v>
      </c>
      <c r="J12" s="17">
        <v>0.15038894391921401</v>
      </c>
      <c r="K12" s="17">
        <v>0.15246747101128</v>
      </c>
      <c r="L12" s="17">
        <v>0.185589790189988</v>
      </c>
      <c r="M12" s="17"/>
      <c r="N12" s="17">
        <v>0.14887006273026199</v>
      </c>
      <c r="O12" s="17">
        <v>0.12871601432284399</v>
      </c>
      <c r="P12" s="17">
        <v>0.13657715788033101</v>
      </c>
      <c r="Q12" s="17">
        <v>0.151429002030638</v>
      </c>
      <c r="R12" s="17">
        <v>0.163895178983959</v>
      </c>
      <c r="S12" s="17">
        <v>0.136304303544629</v>
      </c>
      <c r="T12" s="17">
        <v>0.170849283284602</v>
      </c>
      <c r="U12" s="17">
        <v>0.105611862346481</v>
      </c>
      <c r="V12" s="17">
        <v>0.12758058155190399</v>
      </c>
      <c r="W12" s="17">
        <v>0.15939094017781499</v>
      </c>
      <c r="X12" s="17">
        <v>0.15039665883179701</v>
      </c>
      <c r="Y12" s="17">
        <v>0.13631030438206901</v>
      </c>
      <c r="Z12" s="17"/>
      <c r="AA12" s="17">
        <v>0.15419478979492199</v>
      </c>
      <c r="AB12" s="17">
        <v>0.14913467714325901</v>
      </c>
      <c r="AC12" s="17">
        <v>0.14337632878182999</v>
      </c>
      <c r="AD12" s="17">
        <v>0.126143202953201</v>
      </c>
      <c r="AE12" s="17"/>
      <c r="AF12" s="17">
        <v>0.148575653279856</v>
      </c>
    </row>
    <row r="13" spans="2:32" x14ac:dyDescent="0.2">
      <c r="B13" s="18" t="s">
        <v>132</v>
      </c>
      <c r="C13" s="17">
        <v>5.4034925646292899E-2</v>
      </c>
      <c r="D13" s="17">
        <v>5.17114466843673E-2</v>
      </c>
      <c r="E13" s="17">
        <v>5.6068427181402897E-2</v>
      </c>
      <c r="F13" s="17"/>
      <c r="G13" s="17">
        <v>4.8231876638081699E-2</v>
      </c>
      <c r="H13" s="17">
        <v>3.59250757378227E-2</v>
      </c>
      <c r="I13" s="17">
        <v>4.2727295520119703E-2</v>
      </c>
      <c r="J13" s="17">
        <v>6.1775930085066003E-2</v>
      </c>
      <c r="K13" s="17">
        <v>6.6183508392564205E-2</v>
      </c>
      <c r="L13" s="17">
        <v>6.7420050077927701E-2</v>
      </c>
      <c r="M13" s="17"/>
      <c r="N13" s="17">
        <v>3.6891454476786198E-2</v>
      </c>
      <c r="O13" s="17">
        <v>5.6653325635243799E-2</v>
      </c>
      <c r="P13" s="17">
        <v>6.0559921933250702E-2</v>
      </c>
      <c r="Q13" s="17">
        <v>6.2716266220283604E-2</v>
      </c>
      <c r="R13" s="17">
        <v>4.8969862041334397E-2</v>
      </c>
      <c r="S13" s="17">
        <v>5.0757098197053999E-2</v>
      </c>
      <c r="T13" s="17">
        <v>5.4824383363157099E-2</v>
      </c>
      <c r="U13" s="17">
        <v>5.55269782845422E-2</v>
      </c>
      <c r="V13" s="17">
        <v>7.1605663281876702E-2</v>
      </c>
      <c r="W13" s="17">
        <v>4.4574559372520903E-2</v>
      </c>
      <c r="X13" s="17">
        <v>4.4169451873485303E-2</v>
      </c>
      <c r="Y13" s="17">
        <v>7.7129045639293195E-2</v>
      </c>
      <c r="Z13" s="17"/>
      <c r="AA13" s="17">
        <v>4.1126378914187897E-2</v>
      </c>
      <c r="AB13" s="17">
        <v>5.3521162522273798E-2</v>
      </c>
      <c r="AC13" s="17">
        <v>5.50878853904639E-2</v>
      </c>
      <c r="AD13" s="17">
        <v>6.8353776459979906E-2</v>
      </c>
      <c r="AE13" s="17"/>
      <c r="AF13" s="17">
        <v>6.2929106829013495E-2</v>
      </c>
    </row>
    <row r="14" spans="2:32" x14ac:dyDescent="0.2">
      <c r="B14" s="18" t="s">
        <v>92</v>
      </c>
      <c r="C14" s="17">
        <v>8.0827440382034793E-2</v>
      </c>
      <c r="D14" s="17">
        <v>5.6999622641578103E-2</v>
      </c>
      <c r="E14" s="17">
        <v>0.103472628517121</v>
      </c>
      <c r="F14" s="17"/>
      <c r="G14" s="17">
        <v>4.07111655286711E-2</v>
      </c>
      <c r="H14" s="17">
        <v>5.0590039508385698E-2</v>
      </c>
      <c r="I14" s="17">
        <v>0.104872072630949</v>
      </c>
      <c r="J14" s="17">
        <v>0.11043766328752801</v>
      </c>
      <c r="K14" s="17">
        <v>9.6079937439250293E-2</v>
      </c>
      <c r="L14" s="17">
        <v>7.8286153476006703E-2</v>
      </c>
      <c r="M14" s="17"/>
      <c r="N14" s="17">
        <v>7.3907281482315901E-2</v>
      </c>
      <c r="O14" s="17">
        <v>7.3376253936365807E-2</v>
      </c>
      <c r="P14" s="17">
        <v>8.7520529326700403E-2</v>
      </c>
      <c r="Q14" s="17">
        <v>8.2256976061282003E-2</v>
      </c>
      <c r="R14" s="17">
        <v>8.8020500117892198E-2</v>
      </c>
      <c r="S14" s="17">
        <v>7.1443293274964806E-2</v>
      </c>
      <c r="T14" s="17">
        <v>9.4881816869942806E-2</v>
      </c>
      <c r="U14" s="17">
        <v>7.9494329060351795E-2</v>
      </c>
      <c r="V14" s="17">
        <v>5.6827162952871803E-2</v>
      </c>
      <c r="W14" s="17">
        <v>8.93341305438725E-2</v>
      </c>
      <c r="X14" s="17">
        <v>0.12692177914015601</v>
      </c>
      <c r="Y14" s="17">
        <v>8.4517367417277597E-2</v>
      </c>
      <c r="Z14" s="17"/>
      <c r="AA14" s="17">
        <v>6.3214457885487504E-2</v>
      </c>
      <c r="AB14" s="17">
        <v>8.6225763127181901E-2</v>
      </c>
      <c r="AC14" s="17">
        <v>6.9917775976319499E-2</v>
      </c>
      <c r="AD14" s="17">
        <v>0.101875824118959</v>
      </c>
      <c r="AE14" s="17"/>
      <c r="AF14" s="17">
        <v>7.9681260692135297E-2</v>
      </c>
    </row>
    <row r="15" spans="2:32" x14ac:dyDescent="0.2">
      <c r="B15" s="18" t="s">
        <v>133</v>
      </c>
      <c r="C15" s="21">
        <v>0.42789481636972199</v>
      </c>
      <c r="D15" s="21">
        <v>0.44909917509883901</v>
      </c>
      <c r="E15" s="21">
        <v>0.40776073436722798</v>
      </c>
      <c r="F15" s="21"/>
      <c r="G15" s="21">
        <v>0.52133232593270395</v>
      </c>
      <c r="H15" s="21">
        <v>0.52304635322293402</v>
      </c>
      <c r="I15" s="21">
        <v>0.45506124755728</v>
      </c>
      <c r="J15" s="21">
        <v>0.38288063974473902</v>
      </c>
      <c r="K15" s="21">
        <v>0.36498824556076498</v>
      </c>
      <c r="L15" s="21">
        <v>0.34486461880583102</v>
      </c>
      <c r="M15" s="21"/>
      <c r="N15" s="21">
        <v>0.45311098487592799</v>
      </c>
      <c r="O15" s="21">
        <v>0.41341450491363002</v>
      </c>
      <c r="P15" s="21">
        <v>0.422381649646908</v>
      </c>
      <c r="Q15" s="21">
        <v>0.40558186528308998</v>
      </c>
      <c r="R15" s="21">
        <v>0.38951481227165102</v>
      </c>
      <c r="S15" s="21">
        <v>0.43737172616398001</v>
      </c>
      <c r="T15" s="21">
        <v>0.412400585436068</v>
      </c>
      <c r="U15" s="21">
        <v>0.45261581182650101</v>
      </c>
      <c r="V15" s="21">
        <v>0.46542866502420799</v>
      </c>
      <c r="W15" s="21">
        <v>0.44116730895212503</v>
      </c>
      <c r="X15" s="21">
        <v>0.391989749146952</v>
      </c>
      <c r="Y15" s="21">
        <v>0.406347137634475</v>
      </c>
      <c r="Z15" s="21"/>
      <c r="AA15" s="21">
        <v>0.469667312179751</v>
      </c>
      <c r="AB15" s="21">
        <v>0.432280800644256</v>
      </c>
      <c r="AC15" s="21">
        <v>0.40772954930781502</v>
      </c>
      <c r="AD15" s="21">
        <v>0.40030019827554197</v>
      </c>
      <c r="AE15" s="21"/>
      <c r="AF15" s="21">
        <v>0.41464233087747399</v>
      </c>
    </row>
    <row r="16" spans="2:32" x14ac:dyDescent="0.2">
      <c r="B16" s="18" t="s">
        <v>134</v>
      </c>
      <c r="C16" s="21">
        <v>0.19778064299793499</v>
      </c>
      <c r="D16" s="21">
        <v>0.196355074779234</v>
      </c>
      <c r="E16" s="21">
        <v>0.19887646215117</v>
      </c>
      <c r="F16" s="21"/>
      <c r="G16" s="21">
        <v>0.17127505779891999</v>
      </c>
      <c r="H16" s="21">
        <v>0.16169176210922501</v>
      </c>
      <c r="I16" s="21">
        <v>0.15616511918607601</v>
      </c>
      <c r="J16" s="21">
        <v>0.21216487400428</v>
      </c>
      <c r="K16" s="21">
        <v>0.21865097940384501</v>
      </c>
      <c r="L16" s="21">
        <v>0.25300984026791501</v>
      </c>
      <c r="M16" s="21"/>
      <c r="N16" s="21">
        <v>0.185761517207049</v>
      </c>
      <c r="O16" s="21">
        <v>0.18536933995808799</v>
      </c>
      <c r="P16" s="21">
        <v>0.197137079813581</v>
      </c>
      <c r="Q16" s="21">
        <v>0.21414526825092201</v>
      </c>
      <c r="R16" s="21">
        <v>0.21286504102529299</v>
      </c>
      <c r="S16" s="21">
        <v>0.18706140174168301</v>
      </c>
      <c r="T16" s="21">
        <v>0.22567366664775901</v>
      </c>
      <c r="U16" s="21">
        <v>0.16113884063102299</v>
      </c>
      <c r="V16" s="21">
        <v>0.199186244833781</v>
      </c>
      <c r="W16" s="21">
        <v>0.20396549955033599</v>
      </c>
      <c r="X16" s="21">
        <v>0.19456611070528201</v>
      </c>
      <c r="Y16" s="21">
        <v>0.21343935002136299</v>
      </c>
      <c r="Z16" s="21"/>
      <c r="AA16" s="21">
        <v>0.19532116870911001</v>
      </c>
      <c r="AB16" s="21">
        <v>0.20265583966553199</v>
      </c>
      <c r="AC16" s="21">
        <v>0.19846421417229401</v>
      </c>
      <c r="AD16" s="21">
        <v>0.194496979413181</v>
      </c>
      <c r="AE16" s="21"/>
      <c r="AF16" s="21">
        <v>0.21150476010887001</v>
      </c>
    </row>
    <row r="17" spans="2:32" x14ac:dyDescent="0.2">
      <c r="B17" s="18" t="s">
        <v>135</v>
      </c>
      <c r="C17" s="22">
        <v>0.230114173371787</v>
      </c>
      <c r="D17" s="22">
        <v>0.25274410031960498</v>
      </c>
      <c r="E17" s="22">
        <v>0.20888427221605799</v>
      </c>
      <c r="F17" s="22"/>
      <c r="G17" s="22">
        <v>0.35005726813378402</v>
      </c>
      <c r="H17" s="22">
        <v>0.36135459111370899</v>
      </c>
      <c r="I17" s="22">
        <v>0.298896128371204</v>
      </c>
      <c r="J17" s="22">
        <v>0.17071576574045899</v>
      </c>
      <c r="K17" s="22">
        <v>0.146337266156921</v>
      </c>
      <c r="L17" s="22">
        <v>9.1854778537915696E-2</v>
      </c>
      <c r="M17" s="22"/>
      <c r="N17" s="22">
        <v>0.26734946766888001</v>
      </c>
      <c r="O17" s="22">
        <v>0.228045164955542</v>
      </c>
      <c r="P17" s="22">
        <v>0.225244569833327</v>
      </c>
      <c r="Q17" s="22">
        <v>0.191436597032168</v>
      </c>
      <c r="R17" s="22">
        <v>0.176649771246358</v>
      </c>
      <c r="S17" s="22">
        <v>0.250310324422297</v>
      </c>
      <c r="T17" s="22">
        <v>0.18672691878830899</v>
      </c>
      <c r="U17" s="22">
        <v>0.291476971195478</v>
      </c>
      <c r="V17" s="22">
        <v>0.26624242019042799</v>
      </c>
      <c r="W17" s="22">
        <v>0.237201809401789</v>
      </c>
      <c r="X17" s="22">
        <v>0.19742363844166999</v>
      </c>
      <c r="Y17" s="22">
        <v>0.192907787613112</v>
      </c>
      <c r="Z17" s="22"/>
      <c r="AA17" s="22">
        <v>0.27434614347064101</v>
      </c>
      <c r="AB17" s="22">
        <v>0.22962496097872401</v>
      </c>
      <c r="AC17" s="22">
        <v>0.20926533513552201</v>
      </c>
      <c r="AD17" s="22">
        <v>0.20580321886236</v>
      </c>
      <c r="AE17" s="22"/>
      <c r="AF17" s="22">
        <v>0.203137570768605</v>
      </c>
    </row>
    <row r="18" spans="2:32" x14ac:dyDescent="0.2">
      <c r="B18" s="16"/>
    </row>
    <row r="19" spans="2:32" x14ac:dyDescent="0.2">
      <c r="B19" t="s">
        <v>63</v>
      </c>
    </row>
    <row r="20" spans="2:32" x14ac:dyDescent="0.2">
      <c r="B20" t="s">
        <v>64</v>
      </c>
    </row>
    <row r="22" spans="2:32" x14ac:dyDescent="0.2">
      <c r="B22"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dimension ref="B2:AF22"/>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685</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128</v>
      </c>
      <c r="C9" s="17">
        <v>9.1204687073454194E-2</v>
      </c>
      <c r="D9" s="17">
        <v>0.109338425969023</v>
      </c>
      <c r="E9" s="17">
        <v>7.3485949084553095E-2</v>
      </c>
      <c r="F9" s="17"/>
      <c r="G9" s="17">
        <v>0.12697049174398101</v>
      </c>
      <c r="H9" s="17">
        <v>0.144174549521564</v>
      </c>
      <c r="I9" s="17">
        <v>0.115797027110791</v>
      </c>
      <c r="J9" s="17">
        <v>8.7802421011454204E-2</v>
      </c>
      <c r="K9" s="17">
        <v>4.2186242298595598E-2</v>
      </c>
      <c r="L9" s="17">
        <v>3.9874538619738498E-2</v>
      </c>
      <c r="M9" s="17"/>
      <c r="N9" s="17">
        <v>0.11419209013476</v>
      </c>
      <c r="O9" s="17">
        <v>9.4755772339232103E-2</v>
      </c>
      <c r="P9" s="17">
        <v>8.5546257551888397E-2</v>
      </c>
      <c r="Q9" s="17">
        <v>7.9672749619135799E-2</v>
      </c>
      <c r="R9" s="17">
        <v>5.80659240385678E-2</v>
      </c>
      <c r="S9" s="17">
        <v>0.106588793245058</v>
      </c>
      <c r="T9" s="17">
        <v>8.5174291595369406E-2</v>
      </c>
      <c r="U9" s="17">
        <v>8.07033178067489E-2</v>
      </c>
      <c r="V9" s="17">
        <v>0.104806541564</v>
      </c>
      <c r="W9" s="17">
        <v>9.1494200062024397E-2</v>
      </c>
      <c r="X9" s="17">
        <v>8.4166108375982901E-2</v>
      </c>
      <c r="Y9" s="17">
        <v>4.0698523779229202E-2</v>
      </c>
      <c r="Z9" s="17"/>
      <c r="AA9" s="17">
        <v>9.1047156047559294E-2</v>
      </c>
      <c r="AB9" s="17">
        <v>8.4767614090145701E-2</v>
      </c>
      <c r="AC9" s="17">
        <v>0.104015451183536</v>
      </c>
      <c r="AD9" s="17">
        <v>8.8079364290226794E-2</v>
      </c>
      <c r="AE9" s="17"/>
      <c r="AF9" s="17">
        <v>0.10255599974466199</v>
      </c>
    </row>
    <row r="10" spans="2:32" x14ac:dyDescent="0.2">
      <c r="B10" s="18" t="s">
        <v>129</v>
      </c>
      <c r="C10" s="17">
        <v>0.295452865442348</v>
      </c>
      <c r="D10" s="17">
        <v>0.31755567441545002</v>
      </c>
      <c r="E10" s="17">
        <v>0.27430201926277897</v>
      </c>
      <c r="F10" s="17"/>
      <c r="G10" s="17">
        <v>0.35882394008159901</v>
      </c>
      <c r="H10" s="17">
        <v>0.370376839561322</v>
      </c>
      <c r="I10" s="17">
        <v>0.29855223926237301</v>
      </c>
      <c r="J10" s="17">
        <v>0.275577200986235</v>
      </c>
      <c r="K10" s="17">
        <v>0.28502174404374497</v>
      </c>
      <c r="L10" s="17">
        <v>0.212872574326915</v>
      </c>
      <c r="M10" s="17"/>
      <c r="N10" s="17">
        <v>0.34454061065019298</v>
      </c>
      <c r="O10" s="17">
        <v>0.26041977428246499</v>
      </c>
      <c r="P10" s="17">
        <v>0.28657151660695701</v>
      </c>
      <c r="Q10" s="17">
        <v>0.30910535320948301</v>
      </c>
      <c r="R10" s="17">
        <v>0.319642118931598</v>
      </c>
      <c r="S10" s="17">
        <v>0.29445926592954702</v>
      </c>
      <c r="T10" s="17">
        <v>0.248515708574165</v>
      </c>
      <c r="U10" s="17">
        <v>0.31554521203476599</v>
      </c>
      <c r="V10" s="17">
        <v>0.27034036395046601</v>
      </c>
      <c r="W10" s="17">
        <v>0.28949505803600201</v>
      </c>
      <c r="X10" s="17">
        <v>0.31782034033130202</v>
      </c>
      <c r="Y10" s="17">
        <v>0.31840342946529399</v>
      </c>
      <c r="Z10" s="17"/>
      <c r="AA10" s="17">
        <v>0.33077033547513002</v>
      </c>
      <c r="AB10" s="17">
        <v>0.312595555010106</v>
      </c>
      <c r="AC10" s="17">
        <v>0.270962241165349</v>
      </c>
      <c r="AD10" s="17">
        <v>0.26168748987013601</v>
      </c>
      <c r="AE10" s="17"/>
      <c r="AF10" s="17">
        <v>0.28220771882625301</v>
      </c>
    </row>
    <row r="11" spans="2:32" x14ac:dyDescent="0.2">
      <c r="B11" s="18" t="s">
        <v>130</v>
      </c>
      <c r="C11" s="17">
        <v>0.31461805081063299</v>
      </c>
      <c r="D11" s="17">
        <v>0.31018922790658099</v>
      </c>
      <c r="E11" s="17">
        <v>0.31932035446637302</v>
      </c>
      <c r="F11" s="17"/>
      <c r="G11" s="17">
        <v>0.26782766873568198</v>
      </c>
      <c r="H11" s="17">
        <v>0.27320140440054203</v>
      </c>
      <c r="I11" s="17">
        <v>0.31233644929917198</v>
      </c>
      <c r="J11" s="17">
        <v>0.30126012446806399</v>
      </c>
      <c r="K11" s="17">
        <v>0.34834596344701901</v>
      </c>
      <c r="L11" s="17">
        <v>0.36957511436735502</v>
      </c>
      <c r="M11" s="17"/>
      <c r="N11" s="17">
        <v>0.29065166109968199</v>
      </c>
      <c r="O11" s="17">
        <v>0.34343435319506999</v>
      </c>
      <c r="P11" s="17">
        <v>0.26560314325136503</v>
      </c>
      <c r="Q11" s="17">
        <v>0.32489409435641797</v>
      </c>
      <c r="R11" s="17">
        <v>0.29450556405968997</v>
      </c>
      <c r="S11" s="17">
        <v>0.31757420943035902</v>
      </c>
      <c r="T11" s="17">
        <v>0.36877835101717799</v>
      </c>
      <c r="U11" s="17">
        <v>0.27632014835214203</v>
      </c>
      <c r="V11" s="17">
        <v>0.34106343400914302</v>
      </c>
      <c r="W11" s="17">
        <v>0.32211352115658398</v>
      </c>
      <c r="X11" s="17">
        <v>0.26543490900700301</v>
      </c>
      <c r="Y11" s="17">
        <v>0.30882401519048802</v>
      </c>
      <c r="Z11" s="17"/>
      <c r="AA11" s="17">
        <v>0.29637687896347398</v>
      </c>
      <c r="AB11" s="17">
        <v>0.29863068202535997</v>
      </c>
      <c r="AC11" s="17">
        <v>0.34995465435096201</v>
      </c>
      <c r="AD11" s="17">
        <v>0.321184554327408</v>
      </c>
      <c r="AE11" s="17"/>
      <c r="AF11" s="17">
        <v>0.30666266985052498</v>
      </c>
    </row>
    <row r="12" spans="2:32" x14ac:dyDescent="0.2">
      <c r="B12" s="18" t="s">
        <v>131</v>
      </c>
      <c r="C12" s="17">
        <v>0.15439830993387099</v>
      </c>
      <c r="D12" s="17">
        <v>0.146148008307804</v>
      </c>
      <c r="E12" s="17">
        <v>0.16242045356488799</v>
      </c>
      <c r="F12" s="17"/>
      <c r="G12" s="17">
        <v>0.15620902632060499</v>
      </c>
      <c r="H12" s="17">
        <v>0.1117021303767</v>
      </c>
      <c r="I12" s="17">
        <v>0.120192599865489</v>
      </c>
      <c r="J12" s="17">
        <v>0.167627898362186</v>
      </c>
      <c r="K12" s="17">
        <v>0.152229800087682</v>
      </c>
      <c r="L12" s="17">
        <v>0.206540590995722</v>
      </c>
      <c r="M12" s="17"/>
      <c r="N12" s="17">
        <v>0.13070680694291201</v>
      </c>
      <c r="O12" s="17">
        <v>0.17675375887325101</v>
      </c>
      <c r="P12" s="17">
        <v>0.186891926387143</v>
      </c>
      <c r="Q12" s="17">
        <v>0.130845904587191</v>
      </c>
      <c r="R12" s="17">
        <v>0.19951494451660701</v>
      </c>
      <c r="S12" s="17">
        <v>0.14431728467661201</v>
      </c>
      <c r="T12" s="17">
        <v>0.15386420863547501</v>
      </c>
      <c r="U12" s="17">
        <v>0.21185699815940701</v>
      </c>
      <c r="V12" s="17">
        <v>0.133221264093734</v>
      </c>
      <c r="W12" s="17">
        <v>0.12654535235890901</v>
      </c>
      <c r="X12" s="17">
        <v>0.151251171216299</v>
      </c>
      <c r="Y12" s="17">
        <v>0.16825041088037199</v>
      </c>
      <c r="Z12" s="17"/>
      <c r="AA12" s="17">
        <v>0.15904205972150101</v>
      </c>
      <c r="AB12" s="17">
        <v>0.14866040080314699</v>
      </c>
      <c r="AC12" s="17">
        <v>0.13522714073222999</v>
      </c>
      <c r="AD12" s="17">
        <v>0.17087946781115301</v>
      </c>
      <c r="AE12" s="17"/>
      <c r="AF12" s="17">
        <v>0.15388465969739001</v>
      </c>
    </row>
    <row r="13" spans="2:32" x14ac:dyDescent="0.2">
      <c r="B13" s="18" t="s">
        <v>132</v>
      </c>
      <c r="C13" s="17">
        <v>6.3367942411803005E-2</v>
      </c>
      <c r="D13" s="17">
        <v>5.5277471391148698E-2</v>
      </c>
      <c r="E13" s="17">
        <v>7.0635402667653405E-2</v>
      </c>
      <c r="F13" s="17"/>
      <c r="G13" s="17">
        <v>4.2583347142237299E-2</v>
      </c>
      <c r="H13" s="17">
        <v>4.5130072747840803E-2</v>
      </c>
      <c r="I13" s="17">
        <v>4.5314000878297997E-2</v>
      </c>
      <c r="J13" s="17">
        <v>6.9274619287046396E-2</v>
      </c>
      <c r="K13" s="17">
        <v>8.34943305948294E-2</v>
      </c>
      <c r="L13" s="17">
        <v>8.8451426237979705E-2</v>
      </c>
      <c r="M13" s="17"/>
      <c r="N13" s="17">
        <v>4.2260961524521697E-2</v>
      </c>
      <c r="O13" s="17">
        <v>5.96813440397225E-2</v>
      </c>
      <c r="P13" s="17">
        <v>7.8107515750458795E-2</v>
      </c>
      <c r="Q13" s="17">
        <v>5.7272773213518001E-2</v>
      </c>
      <c r="R13" s="17">
        <v>5.6855748365060098E-2</v>
      </c>
      <c r="S13" s="17">
        <v>6.8001693540361105E-2</v>
      </c>
      <c r="T13" s="17">
        <v>6.2320094903046103E-2</v>
      </c>
      <c r="U13" s="17">
        <v>3.6538253392393603E-2</v>
      </c>
      <c r="V13" s="17">
        <v>7.8031955455466304E-2</v>
      </c>
      <c r="W13" s="17">
        <v>7.34866843058265E-2</v>
      </c>
      <c r="X13" s="17">
        <v>7.5088741887053501E-2</v>
      </c>
      <c r="Y13" s="17">
        <v>9.2857366410531397E-2</v>
      </c>
      <c r="Z13" s="17"/>
      <c r="AA13" s="17">
        <v>5.7071806366513302E-2</v>
      </c>
      <c r="AB13" s="17">
        <v>6.42205956141155E-2</v>
      </c>
      <c r="AC13" s="17">
        <v>6.3401306741420693E-2</v>
      </c>
      <c r="AD13" s="17">
        <v>6.9285482385295902E-2</v>
      </c>
      <c r="AE13" s="17"/>
      <c r="AF13" s="17">
        <v>7.40101059042228E-2</v>
      </c>
    </row>
    <row r="14" spans="2:32" x14ac:dyDescent="0.2">
      <c r="B14" s="18" t="s">
        <v>92</v>
      </c>
      <c r="C14" s="17">
        <v>8.0958144327890294E-2</v>
      </c>
      <c r="D14" s="17">
        <v>6.14911920099937E-2</v>
      </c>
      <c r="E14" s="17">
        <v>9.9835820953753804E-2</v>
      </c>
      <c r="F14" s="17"/>
      <c r="G14" s="17">
        <v>4.7585525975895E-2</v>
      </c>
      <c r="H14" s="17">
        <v>5.5415003392032001E-2</v>
      </c>
      <c r="I14" s="17">
        <v>0.107807683583876</v>
      </c>
      <c r="J14" s="17">
        <v>9.8457735885014303E-2</v>
      </c>
      <c r="K14" s="17">
        <v>8.8721919528128898E-2</v>
      </c>
      <c r="L14" s="17">
        <v>8.2685755452289497E-2</v>
      </c>
      <c r="M14" s="17"/>
      <c r="N14" s="17">
        <v>7.7647869647931994E-2</v>
      </c>
      <c r="O14" s="17">
        <v>6.4954997270259607E-2</v>
      </c>
      <c r="P14" s="17">
        <v>9.7279640452187302E-2</v>
      </c>
      <c r="Q14" s="17">
        <v>9.8209125014254398E-2</v>
      </c>
      <c r="R14" s="17">
        <v>7.1415700088477405E-2</v>
      </c>
      <c r="S14" s="17">
        <v>6.9058753178061594E-2</v>
      </c>
      <c r="T14" s="17">
        <v>8.13473452747666E-2</v>
      </c>
      <c r="U14" s="17">
        <v>7.9036070254542304E-2</v>
      </c>
      <c r="V14" s="17">
        <v>7.2536440927191706E-2</v>
      </c>
      <c r="W14" s="17">
        <v>9.6865184080653893E-2</v>
      </c>
      <c r="X14" s="17">
        <v>0.10623872918235901</v>
      </c>
      <c r="Y14" s="17">
        <v>7.0966254274085996E-2</v>
      </c>
      <c r="Z14" s="17"/>
      <c r="AA14" s="17">
        <v>6.5691763425822294E-2</v>
      </c>
      <c r="AB14" s="17">
        <v>9.1125152457125394E-2</v>
      </c>
      <c r="AC14" s="17">
        <v>7.6439205826502196E-2</v>
      </c>
      <c r="AD14" s="17">
        <v>8.8883641315780498E-2</v>
      </c>
      <c r="AE14" s="17"/>
      <c r="AF14" s="17">
        <v>8.0678845976946995E-2</v>
      </c>
    </row>
    <row r="15" spans="2:32" x14ac:dyDescent="0.2">
      <c r="B15" s="18" t="s">
        <v>133</v>
      </c>
      <c r="C15" s="21">
        <v>0.38665755251580203</v>
      </c>
      <c r="D15" s="21">
        <v>0.42689410038447301</v>
      </c>
      <c r="E15" s="21">
        <v>0.347787968347332</v>
      </c>
      <c r="F15" s="21"/>
      <c r="G15" s="21">
        <v>0.48579443182558102</v>
      </c>
      <c r="H15" s="21">
        <v>0.514551389082886</v>
      </c>
      <c r="I15" s="21">
        <v>0.41434926637316399</v>
      </c>
      <c r="J15" s="21">
        <v>0.36337962199768897</v>
      </c>
      <c r="K15" s="21">
        <v>0.327207986342341</v>
      </c>
      <c r="L15" s="21">
        <v>0.25274711294665397</v>
      </c>
      <c r="M15" s="21"/>
      <c r="N15" s="21">
        <v>0.45873270078495199</v>
      </c>
      <c r="O15" s="21">
        <v>0.35517554662169698</v>
      </c>
      <c r="P15" s="21">
        <v>0.372117774158846</v>
      </c>
      <c r="Q15" s="21">
        <v>0.38877810282861902</v>
      </c>
      <c r="R15" s="21">
        <v>0.37770804297016602</v>
      </c>
      <c r="S15" s="21">
        <v>0.40104805917460601</v>
      </c>
      <c r="T15" s="21">
        <v>0.33369000016953498</v>
      </c>
      <c r="U15" s="21">
        <v>0.39624852984151498</v>
      </c>
      <c r="V15" s="21">
        <v>0.375146905514466</v>
      </c>
      <c r="W15" s="21">
        <v>0.38098925809802697</v>
      </c>
      <c r="X15" s="21">
        <v>0.401986448707285</v>
      </c>
      <c r="Y15" s="21">
        <v>0.35910195324452299</v>
      </c>
      <c r="Z15" s="21"/>
      <c r="AA15" s="21">
        <v>0.42181749152268899</v>
      </c>
      <c r="AB15" s="21">
        <v>0.39736316910025199</v>
      </c>
      <c r="AC15" s="21">
        <v>0.37497769234888501</v>
      </c>
      <c r="AD15" s="21">
        <v>0.34976685416036302</v>
      </c>
      <c r="AE15" s="21"/>
      <c r="AF15" s="21">
        <v>0.38476371857091501</v>
      </c>
    </row>
    <row r="16" spans="2:32" x14ac:dyDescent="0.2">
      <c r="B16" s="18" t="s">
        <v>134</v>
      </c>
      <c r="C16" s="21">
        <v>0.21776625234567401</v>
      </c>
      <c r="D16" s="21">
        <v>0.201425479698952</v>
      </c>
      <c r="E16" s="21">
        <v>0.23305585623254099</v>
      </c>
      <c r="F16" s="21"/>
      <c r="G16" s="21">
        <v>0.19879237346284201</v>
      </c>
      <c r="H16" s="21">
        <v>0.15683220312453999</v>
      </c>
      <c r="I16" s="21">
        <v>0.16550660074378701</v>
      </c>
      <c r="J16" s="21">
        <v>0.23690251764923301</v>
      </c>
      <c r="K16" s="21">
        <v>0.235724130682512</v>
      </c>
      <c r="L16" s="21">
        <v>0.294992017233701</v>
      </c>
      <c r="M16" s="21"/>
      <c r="N16" s="21">
        <v>0.172967768467433</v>
      </c>
      <c r="O16" s="21">
        <v>0.23643510291297401</v>
      </c>
      <c r="P16" s="21">
        <v>0.26499944213760201</v>
      </c>
      <c r="Q16" s="21">
        <v>0.18811867780070901</v>
      </c>
      <c r="R16" s="21">
        <v>0.25637069288166697</v>
      </c>
      <c r="S16" s="21">
        <v>0.21231897821697299</v>
      </c>
      <c r="T16" s="21">
        <v>0.216184303538521</v>
      </c>
      <c r="U16" s="21">
        <v>0.24839525155180101</v>
      </c>
      <c r="V16" s="21">
        <v>0.21125321954920001</v>
      </c>
      <c r="W16" s="21">
        <v>0.20003203666473601</v>
      </c>
      <c r="X16" s="21">
        <v>0.226339913103353</v>
      </c>
      <c r="Y16" s="21">
        <v>0.26110777729090301</v>
      </c>
      <c r="Z16" s="21"/>
      <c r="AA16" s="21">
        <v>0.216113866088014</v>
      </c>
      <c r="AB16" s="21">
        <v>0.21288099641726299</v>
      </c>
      <c r="AC16" s="21">
        <v>0.19862844747365099</v>
      </c>
      <c r="AD16" s="21">
        <v>0.24016495019644901</v>
      </c>
      <c r="AE16" s="21"/>
      <c r="AF16" s="21">
        <v>0.22789476560161301</v>
      </c>
    </row>
    <row r="17" spans="2:32" x14ac:dyDescent="0.2">
      <c r="B17" s="18" t="s">
        <v>135</v>
      </c>
      <c r="C17" s="22">
        <v>0.16889130017012799</v>
      </c>
      <c r="D17" s="22">
        <v>0.22546862068552101</v>
      </c>
      <c r="E17" s="22">
        <v>0.11473211211479099</v>
      </c>
      <c r="F17" s="22"/>
      <c r="G17" s="22">
        <v>0.28700205836273901</v>
      </c>
      <c r="H17" s="22">
        <v>0.35771918595834601</v>
      </c>
      <c r="I17" s="22">
        <v>0.24884266562937701</v>
      </c>
      <c r="J17" s="22">
        <v>0.12647710434845599</v>
      </c>
      <c r="K17" s="22">
        <v>9.1483855659829194E-2</v>
      </c>
      <c r="L17" s="22">
        <v>-4.2244904287047899E-2</v>
      </c>
      <c r="M17" s="22"/>
      <c r="N17" s="22">
        <v>0.28576493231751898</v>
      </c>
      <c r="O17" s="22">
        <v>0.118740443708723</v>
      </c>
      <c r="P17" s="22">
        <v>0.107118332021244</v>
      </c>
      <c r="Q17" s="22">
        <v>0.20065942502791001</v>
      </c>
      <c r="R17" s="22">
        <v>0.121337350088498</v>
      </c>
      <c r="S17" s="22">
        <v>0.18872908095763199</v>
      </c>
      <c r="T17" s="22">
        <v>0.117505696631014</v>
      </c>
      <c r="U17" s="22">
        <v>0.14785327828971501</v>
      </c>
      <c r="V17" s="22">
        <v>0.16389368596526499</v>
      </c>
      <c r="W17" s="22">
        <v>0.18095722143329099</v>
      </c>
      <c r="X17" s="22">
        <v>0.17564653560393201</v>
      </c>
      <c r="Y17" s="22">
        <v>9.7994175953619395E-2</v>
      </c>
      <c r="Z17" s="22"/>
      <c r="AA17" s="22">
        <v>0.20570362543467499</v>
      </c>
      <c r="AB17" s="22">
        <v>0.184482172682989</v>
      </c>
      <c r="AC17" s="22">
        <v>0.17634924487523401</v>
      </c>
      <c r="AD17" s="22">
        <v>0.109601903963914</v>
      </c>
      <c r="AE17" s="22"/>
      <c r="AF17" s="22">
        <v>0.15686895296930201</v>
      </c>
    </row>
    <row r="18" spans="2:32" x14ac:dyDescent="0.2">
      <c r="B18" s="16"/>
    </row>
    <row r="19" spans="2:32" x14ac:dyDescent="0.2">
      <c r="B19" t="s">
        <v>63</v>
      </c>
    </row>
    <row r="20" spans="2:32" x14ac:dyDescent="0.2">
      <c r="B20" t="s">
        <v>64</v>
      </c>
    </row>
    <row r="22" spans="2:32" x14ac:dyDescent="0.2">
      <c r="B22"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dimension ref="B2:AF22"/>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686</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128</v>
      </c>
      <c r="C9" s="17">
        <v>0.21790606760436801</v>
      </c>
      <c r="D9" s="17">
        <v>0.24074234874730399</v>
      </c>
      <c r="E9" s="17">
        <v>0.19587860522734701</v>
      </c>
      <c r="F9" s="17"/>
      <c r="G9" s="17">
        <v>0.248950486605265</v>
      </c>
      <c r="H9" s="17">
        <v>0.26611660329463199</v>
      </c>
      <c r="I9" s="17">
        <v>0.20905576998601599</v>
      </c>
      <c r="J9" s="17">
        <v>0.193067478341058</v>
      </c>
      <c r="K9" s="17">
        <v>0.18191627372361299</v>
      </c>
      <c r="L9" s="17">
        <v>0.20949595541065899</v>
      </c>
      <c r="M9" s="17"/>
      <c r="N9" s="17">
        <v>0.27341898369684098</v>
      </c>
      <c r="O9" s="17">
        <v>0.20071646586262901</v>
      </c>
      <c r="P9" s="17">
        <v>0.21513525300885</v>
      </c>
      <c r="Q9" s="17">
        <v>0.23310907480054299</v>
      </c>
      <c r="R9" s="17">
        <v>0.18602508955059999</v>
      </c>
      <c r="S9" s="17">
        <v>0.201994882309047</v>
      </c>
      <c r="T9" s="17">
        <v>0.217163968195727</v>
      </c>
      <c r="U9" s="17">
        <v>0.19845235217374799</v>
      </c>
      <c r="V9" s="17">
        <v>0.22491236819481999</v>
      </c>
      <c r="W9" s="17">
        <v>0.20644927611960201</v>
      </c>
      <c r="X9" s="17">
        <v>0.211391786351139</v>
      </c>
      <c r="Y9" s="17">
        <v>0.16508088418181099</v>
      </c>
      <c r="Z9" s="17"/>
      <c r="AA9" s="17">
        <v>0.24945141324970099</v>
      </c>
      <c r="AB9" s="17">
        <v>0.20758858598094901</v>
      </c>
      <c r="AC9" s="17">
        <v>0.211288416839505</v>
      </c>
      <c r="AD9" s="17">
        <v>0.20166954499085299</v>
      </c>
      <c r="AE9" s="17"/>
      <c r="AF9" s="17">
        <v>0.23623697352006101</v>
      </c>
    </row>
    <row r="10" spans="2:32" x14ac:dyDescent="0.2">
      <c r="B10" s="18" t="s">
        <v>129</v>
      </c>
      <c r="C10" s="17">
        <v>0.44605012572283598</v>
      </c>
      <c r="D10" s="17">
        <v>0.43417322253721502</v>
      </c>
      <c r="E10" s="17">
        <v>0.45755490201033999</v>
      </c>
      <c r="F10" s="17"/>
      <c r="G10" s="17">
        <v>0.40827935366808099</v>
      </c>
      <c r="H10" s="17">
        <v>0.43209339061766999</v>
      </c>
      <c r="I10" s="17">
        <v>0.42023080518637701</v>
      </c>
      <c r="J10" s="17">
        <v>0.43044442817944401</v>
      </c>
      <c r="K10" s="17">
        <v>0.48734511553585602</v>
      </c>
      <c r="L10" s="17">
        <v>0.48854192850869099</v>
      </c>
      <c r="M10" s="17"/>
      <c r="N10" s="17">
        <v>0.40049717330470902</v>
      </c>
      <c r="O10" s="17">
        <v>0.45400824039910798</v>
      </c>
      <c r="P10" s="17">
        <v>0.45413318211556303</v>
      </c>
      <c r="Q10" s="17">
        <v>0.44662165708637502</v>
      </c>
      <c r="R10" s="17">
        <v>0.49420142110722898</v>
      </c>
      <c r="S10" s="17">
        <v>0.41703843333023499</v>
      </c>
      <c r="T10" s="17">
        <v>0.46780148023343199</v>
      </c>
      <c r="U10" s="17">
        <v>0.43872903709065297</v>
      </c>
      <c r="V10" s="17">
        <v>0.44109856790466501</v>
      </c>
      <c r="W10" s="17">
        <v>0.45530640271073602</v>
      </c>
      <c r="X10" s="17">
        <v>0.46293971327330302</v>
      </c>
      <c r="Y10" s="17">
        <v>0.48925985004331601</v>
      </c>
      <c r="Z10" s="17"/>
      <c r="AA10" s="17">
        <v>0.48311443486070299</v>
      </c>
      <c r="AB10" s="17">
        <v>0.448099145815542</v>
      </c>
      <c r="AC10" s="17">
        <v>0.437935796596506</v>
      </c>
      <c r="AD10" s="17">
        <v>0.41140003070936298</v>
      </c>
      <c r="AE10" s="17"/>
      <c r="AF10" s="17">
        <v>0.448791486229484</v>
      </c>
    </row>
    <row r="11" spans="2:32" x14ac:dyDescent="0.2">
      <c r="B11" s="18" t="s">
        <v>130</v>
      </c>
      <c r="C11" s="17">
        <v>0.20185573008213301</v>
      </c>
      <c r="D11" s="17">
        <v>0.202008089919234</v>
      </c>
      <c r="E11" s="17">
        <v>0.20188901730634501</v>
      </c>
      <c r="F11" s="17"/>
      <c r="G11" s="17">
        <v>0.202483480872889</v>
      </c>
      <c r="H11" s="17">
        <v>0.17024112098701899</v>
      </c>
      <c r="I11" s="17">
        <v>0.23714501195482901</v>
      </c>
      <c r="J11" s="17">
        <v>0.218663027158712</v>
      </c>
      <c r="K11" s="17">
        <v>0.201916039707702</v>
      </c>
      <c r="L11" s="17">
        <v>0.18478005817840101</v>
      </c>
      <c r="M11" s="17"/>
      <c r="N11" s="17">
        <v>0.21534297909455</v>
      </c>
      <c r="O11" s="17">
        <v>0.22246869543869699</v>
      </c>
      <c r="P11" s="17">
        <v>0.181065374811515</v>
      </c>
      <c r="Q11" s="17">
        <v>0.19927094346914601</v>
      </c>
      <c r="R11" s="17">
        <v>0.190755259149233</v>
      </c>
      <c r="S11" s="17">
        <v>0.24716452093521199</v>
      </c>
      <c r="T11" s="17">
        <v>0.17862126412760501</v>
      </c>
      <c r="U11" s="17">
        <v>0.230081646192527</v>
      </c>
      <c r="V11" s="17">
        <v>0.18867643437334</v>
      </c>
      <c r="W11" s="17">
        <v>0.195485729730904</v>
      </c>
      <c r="X11" s="17">
        <v>0.14155015840926699</v>
      </c>
      <c r="Y11" s="17">
        <v>0.19521413021439901</v>
      </c>
      <c r="Z11" s="17"/>
      <c r="AA11" s="17">
        <v>0.15866943499248701</v>
      </c>
      <c r="AB11" s="17">
        <v>0.20389316119519299</v>
      </c>
      <c r="AC11" s="17">
        <v>0.23314515806150801</v>
      </c>
      <c r="AD11" s="17">
        <v>0.21925945805337599</v>
      </c>
      <c r="AE11" s="17"/>
      <c r="AF11" s="17">
        <v>0.18376449572813899</v>
      </c>
    </row>
    <row r="12" spans="2:32" x14ac:dyDescent="0.2">
      <c r="B12" s="18" t="s">
        <v>131</v>
      </c>
      <c r="C12" s="17">
        <v>4.4741867154103901E-2</v>
      </c>
      <c r="D12" s="17">
        <v>4.9490733702724603E-2</v>
      </c>
      <c r="E12" s="17">
        <v>4.0374249790084103E-2</v>
      </c>
      <c r="F12" s="17"/>
      <c r="G12" s="17">
        <v>6.6075315366004597E-2</v>
      </c>
      <c r="H12" s="17">
        <v>6.2107080922464898E-2</v>
      </c>
      <c r="I12" s="17">
        <v>2.8289336293915699E-2</v>
      </c>
      <c r="J12" s="17">
        <v>5.7661034282599E-2</v>
      </c>
      <c r="K12" s="17">
        <v>2.9011470876129201E-2</v>
      </c>
      <c r="L12" s="17">
        <v>2.98503162307436E-2</v>
      </c>
      <c r="M12" s="17"/>
      <c r="N12" s="17">
        <v>3.31871843550419E-2</v>
      </c>
      <c r="O12" s="17">
        <v>5.1945082431985701E-2</v>
      </c>
      <c r="P12" s="17">
        <v>4.6919653943104399E-2</v>
      </c>
      <c r="Q12" s="17">
        <v>3.2081423649916598E-2</v>
      </c>
      <c r="R12" s="17">
        <v>5.1110966833839797E-2</v>
      </c>
      <c r="S12" s="17">
        <v>3.9012072657606603E-2</v>
      </c>
      <c r="T12" s="17">
        <v>5.8714405601461801E-2</v>
      </c>
      <c r="U12" s="17">
        <v>3.9144745604753298E-2</v>
      </c>
      <c r="V12" s="17">
        <v>5.28207533442209E-2</v>
      </c>
      <c r="W12" s="17">
        <v>3.8259002778961999E-2</v>
      </c>
      <c r="X12" s="17">
        <v>5.7937752239276101E-2</v>
      </c>
      <c r="Y12" s="17">
        <v>3.9974400619130698E-2</v>
      </c>
      <c r="Z12" s="17"/>
      <c r="AA12" s="17">
        <v>4.1278522174099101E-2</v>
      </c>
      <c r="AB12" s="17">
        <v>5.0107787290554102E-2</v>
      </c>
      <c r="AC12" s="17">
        <v>3.5976172082683999E-2</v>
      </c>
      <c r="AD12" s="17">
        <v>5.1240018018451301E-2</v>
      </c>
      <c r="AE12" s="17"/>
      <c r="AF12" s="17">
        <v>4.1794290955673101E-2</v>
      </c>
    </row>
    <row r="13" spans="2:32" x14ac:dyDescent="0.2">
      <c r="B13" s="18" t="s">
        <v>132</v>
      </c>
      <c r="C13" s="17">
        <v>2.1600703675902298E-2</v>
      </c>
      <c r="D13" s="17">
        <v>2.0490599483597698E-2</v>
      </c>
      <c r="E13" s="17">
        <v>2.2258548331274899E-2</v>
      </c>
      <c r="F13" s="17"/>
      <c r="G13" s="17">
        <v>2.1342106651085001E-2</v>
      </c>
      <c r="H13" s="17">
        <v>2.3694990307201701E-2</v>
      </c>
      <c r="I13" s="17">
        <v>1.9509498288376701E-2</v>
      </c>
      <c r="J13" s="17">
        <v>2.0635522888656398E-2</v>
      </c>
      <c r="K13" s="17">
        <v>2.5232405552049302E-2</v>
      </c>
      <c r="L13" s="17">
        <v>2.0116573698748599E-2</v>
      </c>
      <c r="M13" s="17"/>
      <c r="N13" s="17">
        <v>9.7984218941650804E-3</v>
      </c>
      <c r="O13" s="17">
        <v>1.7112713219797501E-2</v>
      </c>
      <c r="P13" s="17">
        <v>2.5056138512137199E-2</v>
      </c>
      <c r="Q13" s="17">
        <v>2.0444498774962599E-2</v>
      </c>
      <c r="R13" s="17">
        <v>1.86206735084836E-2</v>
      </c>
      <c r="S13" s="17">
        <v>2.3845322171695299E-2</v>
      </c>
      <c r="T13" s="17">
        <v>1.42249108817305E-2</v>
      </c>
      <c r="U13" s="17">
        <v>1.7404714764201901E-2</v>
      </c>
      <c r="V13" s="17">
        <v>2.8758185174901599E-2</v>
      </c>
      <c r="W13" s="17">
        <v>3.8875992689081602E-2</v>
      </c>
      <c r="X13" s="17">
        <v>2.1025747777041401E-2</v>
      </c>
      <c r="Y13" s="17">
        <v>3.8564398548851603E-2</v>
      </c>
      <c r="Z13" s="17"/>
      <c r="AA13" s="17">
        <v>1.7011616624065699E-2</v>
      </c>
      <c r="AB13" s="17">
        <v>1.0708237322951199E-2</v>
      </c>
      <c r="AC13" s="17">
        <v>2.33220976194328E-2</v>
      </c>
      <c r="AD13" s="17">
        <v>3.5829385741955502E-2</v>
      </c>
      <c r="AE13" s="17"/>
      <c r="AF13" s="17">
        <v>2.8663589051067601E-2</v>
      </c>
    </row>
    <row r="14" spans="2:32" x14ac:dyDescent="0.2">
      <c r="B14" s="18" t="s">
        <v>92</v>
      </c>
      <c r="C14" s="17">
        <v>6.7845505760657093E-2</v>
      </c>
      <c r="D14" s="17">
        <v>5.3095005609924799E-2</v>
      </c>
      <c r="E14" s="17">
        <v>8.2044677334608698E-2</v>
      </c>
      <c r="F14" s="17"/>
      <c r="G14" s="17">
        <v>5.2869256836675697E-2</v>
      </c>
      <c r="H14" s="17">
        <v>4.5746813871011802E-2</v>
      </c>
      <c r="I14" s="17">
        <v>8.5769578290486106E-2</v>
      </c>
      <c r="J14" s="17">
        <v>7.9528509149530593E-2</v>
      </c>
      <c r="K14" s="17">
        <v>7.45786946046509E-2</v>
      </c>
      <c r="L14" s="17">
        <v>6.72151679727572E-2</v>
      </c>
      <c r="M14" s="17"/>
      <c r="N14" s="17">
        <v>6.7755257654693604E-2</v>
      </c>
      <c r="O14" s="17">
        <v>5.37488026477832E-2</v>
      </c>
      <c r="P14" s="17">
        <v>7.7690397608829995E-2</v>
      </c>
      <c r="Q14" s="17">
        <v>6.8472402219056303E-2</v>
      </c>
      <c r="R14" s="17">
        <v>5.9286589850614697E-2</v>
      </c>
      <c r="S14" s="17">
        <v>7.0944768596204202E-2</v>
      </c>
      <c r="T14" s="17">
        <v>6.3473970960044104E-2</v>
      </c>
      <c r="U14" s="17">
        <v>7.6187504174116696E-2</v>
      </c>
      <c r="V14" s="17">
        <v>6.3733691008053095E-2</v>
      </c>
      <c r="W14" s="17">
        <v>6.5623595970714196E-2</v>
      </c>
      <c r="X14" s="17">
        <v>0.105154841949973</v>
      </c>
      <c r="Y14" s="17">
        <v>7.1906336392490999E-2</v>
      </c>
      <c r="Z14" s="17"/>
      <c r="AA14" s="17">
        <v>5.0474578098943797E-2</v>
      </c>
      <c r="AB14" s="17">
        <v>7.9603082394810204E-2</v>
      </c>
      <c r="AC14" s="17">
        <v>5.83323588003632E-2</v>
      </c>
      <c r="AD14" s="17">
        <v>8.0601562486000006E-2</v>
      </c>
      <c r="AE14" s="17"/>
      <c r="AF14" s="17">
        <v>6.0749164515576298E-2</v>
      </c>
    </row>
    <row r="15" spans="2:32" x14ac:dyDescent="0.2">
      <c r="B15" s="18" t="s">
        <v>133</v>
      </c>
      <c r="C15" s="21">
        <v>0.66395619332720401</v>
      </c>
      <c r="D15" s="21">
        <v>0.67491557128451896</v>
      </c>
      <c r="E15" s="21">
        <v>0.65343350723768701</v>
      </c>
      <c r="F15" s="21"/>
      <c r="G15" s="21">
        <v>0.65722984027334597</v>
      </c>
      <c r="H15" s="21">
        <v>0.69820999391230298</v>
      </c>
      <c r="I15" s="21">
        <v>0.62928657517239295</v>
      </c>
      <c r="J15" s="21">
        <v>0.62351190652050204</v>
      </c>
      <c r="K15" s="21">
        <v>0.66926138925946899</v>
      </c>
      <c r="L15" s="21">
        <v>0.69803788391934996</v>
      </c>
      <c r="M15" s="21"/>
      <c r="N15" s="21">
        <v>0.67391615700154905</v>
      </c>
      <c r="O15" s="21">
        <v>0.65472470626173696</v>
      </c>
      <c r="P15" s="21">
        <v>0.66926843512441303</v>
      </c>
      <c r="Q15" s="21">
        <v>0.67973073188691802</v>
      </c>
      <c r="R15" s="21">
        <v>0.68022651065782902</v>
      </c>
      <c r="S15" s="21">
        <v>0.61903331563928199</v>
      </c>
      <c r="T15" s="21">
        <v>0.68496544842915896</v>
      </c>
      <c r="U15" s="21">
        <v>0.63718138926440104</v>
      </c>
      <c r="V15" s="21">
        <v>0.66601093609948503</v>
      </c>
      <c r="W15" s="21">
        <v>0.66175567883033803</v>
      </c>
      <c r="X15" s="21">
        <v>0.67433149962444205</v>
      </c>
      <c r="Y15" s="21">
        <v>0.65434073422512795</v>
      </c>
      <c r="Z15" s="21"/>
      <c r="AA15" s="21">
        <v>0.73256584811040404</v>
      </c>
      <c r="AB15" s="21">
        <v>0.65568773179649098</v>
      </c>
      <c r="AC15" s="21">
        <v>0.649224213436012</v>
      </c>
      <c r="AD15" s="21">
        <v>0.61306957570021703</v>
      </c>
      <c r="AE15" s="21"/>
      <c r="AF15" s="21">
        <v>0.68502845974954396</v>
      </c>
    </row>
    <row r="16" spans="2:32" x14ac:dyDescent="0.2">
      <c r="B16" s="18" t="s">
        <v>134</v>
      </c>
      <c r="C16" s="21">
        <v>6.6342570830006206E-2</v>
      </c>
      <c r="D16" s="21">
        <v>6.99813331863222E-2</v>
      </c>
      <c r="E16" s="21">
        <v>6.2632798121359107E-2</v>
      </c>
      <c r="F16" s="21"/>
      <c r="G16" s="21">
        <v>8.7417422017089602E-2</v>
      </c>
      <c r="H16" s="21">
        <v>8.5802071229666696E-2</v>
      </c>
      <c r="I16" s="21">
        <v>4.77988345822924E-2</v>
      </c>
      <c r="J16" s="21">
        <v>7.8296557171255401E-2</v>
      </c>
      <c r="K16" s="21">
        <v>5.4243876428178503E-2</v>
      </c>
      <c r="L16" s="21">
        <v>4.9966889929492199E-2</v>
      </c>
      <c r="M16" s="21"/>
      <c r="N16" s="21">
        <v>4.2985606249206998E-2</v>
      </c>
      <c r="O16" s="21">
        <v>6.9057795651783202E-2</v>
      </c>
      <c r="P16" s="21">
        <v>7.1975792455241605E-2</v>
      </c>
      <c r="Q16" s="21">
        <v>5.2525922424879197E-2</v>
      </c>
      <c r="R16" s="21">
        <v>6.9731640342323403E-2</v>
      </c>
      <c r="S16" s="21">
        <v>6.2857394829301902E-2</v>
      </c>
      <c r="T16" s="21">
        <v>7.2939316483192296E-2</v>
      </c>
      <c r="U16" s="21">
        <v>5.6549460368955203E-2</v>
      </c>
      <c r="V16" s="21">
        <v>8.1578938519122499E-2</v>
      </c>
      <c r="W16" s="21">
        <v>7.7134995468043602E-2</v>
      </c>
      <c r="X16" s="21">
        <v>7.8963500016317495E-2</v>
      </c>
      <c r="Y16" s="21">
        <v>7.8538799167982301E-2</v>
      </c>
      <c r="Z16" s="21"/>
      <c r="AA16" s="21">
        <v>5.8290138798164901E-2</v>
      </c>
      <c r="AB16" s="21">
        <v>6.0816024613505403E-2</v>
      </c>
      <c r="AC16" s="21">
        <v>5.9298269702116803E-2</v>
      </c>
      <c r="AD16" s="21">
        <v>8.7069403760406894E-2</v>
      </c>
      <c r="AE16" s="21"/>
      <c r="AF16" s="21">
        <v>7.0457880006740803E-2</v>
      </c>
    </row>
    <row r="17" spans="2:32" x14ac:dyDescent="0.2">
      <c r="B17" s="18" t="s">
        <v>135</v>
      </c>
      <c r="C17" s="22">
        <v>0.59761362249719796</v>
      </c>
      <c r="D17" s="22">
        <v>0.60493423809819702</v>
      </c>
      <c r="E17" s="22">
        <v>0.59080070911632798</v>
      </c>
      <c r="F17" s="22"/>
      <c r="G17" s="22">
        <v>0.56981241825625695</v>
      </c>
      <c r="H17" s="22">
        <v>0.612407922682636</v>
      </c>
      <c r="I17" s="22">
        <v>0.5814877405901</v>
      </c>
      <c r="J17" s="22">
        <v>0.54521534934924698</v>
      </c>
      <c r="K17" s="22">
        <v>0.61501751283129102</v>
      </c>
      <c r="L17" s="22">
        <v>0.64807099398985701</v>
      </c>
      <c r="M17" s="22"/>
      <c r="N17" s="22">
        <v>0.63093055075234195</v>
      </c>
      <c r="O17" s="22">
        <v>0.58566691060995302</v>
      </c>
      <c r="P17" s="22">
        <v>0.59729264266917104</v>
      </c>
      <c r="Q17" s="22">
        <v>0.62720480946203905</v>
      </c>
      <c r="R17" s="22">
        <v>0.61049487031550598</v>
      </c>
      <c r="S17" s="22">
        <v>0.55617592080998002</v>
      </c>
      <c r="T17" s="22">
        <v>0.612026131945967</v>
      </c>
      <c r="U17" s="22">
        <v>0.58063192889544601</v>
      </c>
      <c r="V17" s="22">
        <v>0.58443199758036202</v>
      </c>
      <c r="W17" s="22">
        <v>0.584620683362294</v>
      </c>
      <c r="X17" s="22">
        <v>0.59536799960812503</v>
      </c>
      <c r="Y17" s="22">
        <v>0.57580193505714505</v>
      </c>
      <c r="Z17" s="22"/>
      <c r="AA17" s="22">
        <v>0.67427570931223901</v>
      </c>
      <c r="AB17" s="22">
        <v>0.59487170718298599</v>
      </c>
      <c r="AC17" s="22">
        <v>0.58992594373389495</v>
      </c>
      <c r="AD17" s="22">
        <v>0.52600017193980997</v>
      </c>
      <c r="AE17" s="22"/>
      <c r="AF17" s="22">
        <v>0.61457057974280305</v>
      </c>
    </row>
    <row r="18" spans="2:32" x14ac:dyDescent="0.2">
      <c r="B18" s="16"/>
    </row>
    <row r="19" spans="2:32" x14ac:dyDescent="0.2">
      <c r="B19" t="s">
        <v>63</v>
      </c>
    </row>
    <row r="20" spans="2:32" x14ac:dyDescent="0.2">
      <c r="B20" t="s">
        <v>64</v>
      </c>
    </row>
    <row r="22" spans="2:32" x14ac:dyDescent="0.2">
      <c r="B22"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dimension ref="B2:AF22"/>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687</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128</v>
      </c>
      <c r="C9" s="17">
        <v>0.112205438943853</v>
      </c>
      <c r="D9" s="17">
        <v>0.13300732381969799</v>
      </c>
      <c r="E9" s="17">
        <v>9.2106065795903996E-2</v>
      </c>
      <c r="F9" s="17"/>
      <c r="G9" s="17">
        <v>0.12975678691826401</v>
      </c>
      <c r="H9" s="17">
        <v>0.19177648580644299</v>
      </c>
      <c r="I9" s="17">
        <v>0.116001851493717</v>
      </c>
      <c r="J9" s="17">
        <v>0.10382659965617699</v>
      </c>
      <c r="K9" s="17">
        <v>6.2448488872294899E-2</v>
      </c>
      <c r="L9" s="17">
        <v>7.2776422099566598E-2</v>
      </c>
      <c r="M9" s="17"/>
      <c r="N9" s="17">
        <v>0.13823563227168201</v>
      </c>
      <c r="O9" s="17">
        <v>9.7509019024174304E-2</v>
      </c>
      <c r="P9" s="17">
        <v>0.117781000688145</v>
      </c>
      <c r="Q9" s="17">
        <v>9.1985054674135702E-2</v>
      </c>
      <c r="R9" s="17">
        <v>0.114990370183833</v>
      </c>
      <c r="S9" s="17">
        <v>0.12633471854835701</v>
      </c>
      <c r="T9" s="17">
        <v>0.106206157632242</v>
      </c>
      <c r="U9" s="17">
        <v>0.104556183521018</v>
      </c>
      <c r="V9" s="17">
        <v>0.125141674155027</v>
      </c>
      <c r="W9" s="17">
        <v>0.103834850069634</v>
      </c>
      <c r="X9" s="17">
        <v>0.106193897354288</v>
      </c>
      <c r="Y9" s="17">
        <v>6.5486694839738596E-2</v>
      </c>
      <c r="Z9" s="17"/>
      <c r="AA9" s="17">
        <v>0.120489331488107</v>
      </c>
      <c r="AB9" s="17">
        <v>9.8216896240726603E-2</v>
      </c>
      <c r="AC9" s="17">
        <v>0.109321576850401</v>
      </c>
      <c r="AD9" s="17">
        <v>0.120993703330569</v>
      </c>
      <c r="AE9" s="17"/>
      <c r="AF9" s="17">
        <v>0.13440248312615</v>
      </c>
    </row>
    <row r="10" spans="2:32" x14ac:dyDescent="0.2">
      <c r="B10" s="18" t="s">
        <v>129</v>
      </c>
      <c r="C10" s="17">
        <v>0.35035997947062802</v>
      </c>
      <c r="D10" s="17">
        <v>0.35076433105640498</v>
      </c>
      <c r="E10" s="17">
        <v>0.34966985042881898</v>
      </c>
      <c r="F10" s="17"/>
      <c r="G10" s="17">
        <v>0.34675563758108102</v>
      </c>
      <c r="H10" s="17">
        <v>0.35813721598442699</v>
      </c>
      <c r="I10" s="17">
        <v>0.34395284953946498</v>
      </c>
      <c r="J10" s="17">
        <v>0.34737487376014797</v>
      </c>
      <c r="K10" s="17">
        <v>0.35849349741775199</v>
      </c>
      <c r="L10" s="17">
        <v>0.34860442222742899</v>
      </c>
      <c r="M10" s="17"/>
      <c r="N10" s="17">
        <v>0.34944928662360403</v>
      </c>
      <c r="O10" s="17">
        <v>0.38445665251132999</v>
      </c>
      <c r="P10" s="17">
        <v>0.33160902195433001</v>
      </c>
      <c r="Q10" s="17">
        <v>0.37735330251797999</v>
      </c>
      <c r="R10" s="17">
        <v>0.34303218692297999</v>
      </c>
      <c r="S10" s="17">
        <v>0.31176158196619203</v>
      </c>
      <c r="T10" s="17">
        <v>0.34051518444312801</v>
      </c>
      <c r="U10" s="17">
        <v>0.31054589967474999</v>
      </c>
      <c r="V10" s="17">
        <v>0.354255850715956</v>
      </c>
      <c r="W10" s="17">
        <v>0.35676479360090402</v>
      </c>
      <c r="X10" s="17">
        <v>0.33862910881584402</v>
      </c>
      <c r="Y10" s="17">
        <v>0.37406572346357703</v>
      </c>
      <c r="Z10" s="17"/>
      <c r="AA10" s="17">
        <v>0.399676918028044</v>
      </c>
      <c r="AB10" s="17">
        <v>0.35138260040260899</v>
      </c>
      <c r="AC10" s="17">
        <v>0.33793452582696198</v>
      </c>
      <c r="AD10" s="17">
        <v>0.307320726175211</v>
      </c>
      <c r="AE10" s="17"/>
      <c r="AF10" s="17">
        <v>0.32287870085636799</v>
      </c>
    </row>
    <row r="11" spans="2:32" x14ac:dyDescent="0.2">
      <c r="B11" s="18" t="s">
        <v>130</v>
      </c>
      <c r="C11" s="17">
        <v>0.284772024635778</v>
      </c>
      <c r="D11" s="17">
        <v>0.28160705531042801</v>
      </c>
      <c r="E11" s="17">
        <v>0.28853222782458998</v>
      </c>
      <c r="F11" s="17"/>
      <c r="G11" s="17">
        <v>0.27944469806397099</v>
      </c>
      <c r="H11" s="17">
        <v>0.248376275468663</v>
      </c>
      <c r="I11" s="17">
        <v>0.26983555354504501</v>
      </c>
      <c r="J11" s="17">
        <v>0.28221965395288301</v>
      </c>
      <c r="K11" s="17">
        <v>0.29641823196664502</v>
      </c>
      <c r="L11" s="17">
        <v>0.32439719056715699</v>
      </c>
      <c r="M11" s="17"/>
      <c r="N11" s="17">
        <v>0.27095170157336901</v>
      </c>
      <c r="O11" s="17">
        <v>0.287121486543847</v>
      </c>
      <c r="P11" s="17">
        <v>0.28672085604596798</v>
      </c>
      <c r="Q11" s="17">
        <v>0.28503801303084603</v>
      </c>
      <c r="R11" s="17">
        <v>0.308311767423953</v>
      </c>
      <c r="S11" s="17">
        <v>0.29124203710875701</v>
      </c>
      <c r="T11" s="17">
        <v>0.27164652465956601</v>
      </c>
      <c r="U11" s="17">
        <v>0.31677627443571998</v>
      </c>
      <c r="V11" s="17">
        <v>0.27957372052774498</v>
      </c>
      <c r="W11" s="17">
        <v>0.29982007870898802</v>
      </c>
      <c r="X11" s="17">
        <v>0.26460537724109101</v>
      </c>
      <c r="Y11" s="17">
        <v>0.258601761551286</v>
      </c>
      <c r="Z11" s="17"/>
      <c r="AA11" s="17">
        <v>0.26100546814665199</v>
      </c>
      <c r="AB11" s="17">
        <v>0.290813017140371</v>
      </c>
      <c r="AC11" s="17">
        <v>0.29135340794355502</v>
      </c>
      <c r="AD11" s="17">
        <v>0.30072356667473399</v>
      </c>
      <c r="AE11" s="17"/>
      <c r="AF11" s="17">
        <v>0.28918095785473302</v>
      </c>
    </row>
    <row r="12" spans="2:32" x14ac:dyDescent="0.2">
      <c r="B12" s="18" t="s">
        <v>131</v>
      </c>
      <c r="C12" s="17">
        <v>0.124502103173159</v>
      </c>
      <c r="D12" s="17">
        <v>0.121799076834666</v>
      </c>
      <c r="E12" s="17">
        <v>0.126954754638785</v>
      </c>
      <c r="F12" s="17"/>
      <c r="G12" s="17">
        <v>0.14160106636092001</v>
      </c>
      <c r="H12" s="17">
        <v>0.12192304711391</v>
      </c>
      <c r="I12" s="17">
        <v>0.11777188036734899</v>
      </c>
      <c r="J12" s="17">
        <v>0.12370308035274601</v>
      </c>
      <c r="K12" s="17">
        <v>0.121842920994771</v>
      </c>
      <c r="L12" s="17">
        <v>0.12314452292013101</v>
      </c>
      <c r="M12" s="17"/>
      <c r="N12" s="17">
        <v>0.14315720877646901</v>
      </c>
      <c r="O12" s="17">
        <v>0.11665834448515799</v>
      </c>
      <c r="P12" s="17">
        <v>0.106380527771263</v>
      </c>
      <c r="Q12" s="17">
        <v>0.11863106015552199</v>
      </c>
      <c r="R12" s="17">
        <v>0.120714014658358</v>
      </c>
      <c r="S12" s="17">
        <v>0.133230455701875</v>
      </c>
      <c r="T12" s="17">
        <v>0.147416900737771</v>
      </c>
      <c r="U12" s="17">
        <v>0.18031988907205701</v>
      </c>
      <c r="V12" s="17">
        <v>0.106534135738747</v>
      </c>
      <c r="W12" s="17">
        <v>9.6308710895194299E-2</v>
      </c>
      <c r="X12" s="17">
        <v>0.115627901479859</v>
      </c>
      <c r="Y12" s="17">
        <v>0.149711638341886</v>
      </c>
      <c r="Z12" s="17"/>
      <c r="AA12" s="17">
        <v>0.12086223086188699</v>
      </c>
      <c r="AB12" s="17">
        <v>0.119504213568134</v>
      </c>
      <c r="AC12" s="17">
        <v>0.144887095848034</v>
      </c>
      <c r="AD12" s="17">
        <v>0.11528690408661001</v>
      </c>
      <c r="AE12" s="17"/>
      <c r="AF12" s="17">
        <v>0.116933038079584</v>
      </c>
    </row>
    <row r="13" spans="2:32" x14ac:dyDescent="0.2">
      <c r="B13" s="18" t="s">
        <v>132</v>
      </c>
      <c r="C13" s="17">
        <v>4.9547425567239997E-2</v>
      </c>
      <c r="D13" s="17">
        <v>4.98515539091769E-2</v>
      </c>
      <c r="E13" s="17">
        <v>4.89911422394885E-2</v>
      </c>
      <c r="F13" s="17"/>
      <c r="G13" s="17">
        <v>4.7872679963076099E-2</v>
      </c>
      <c r="H13" s="17">
        <v>3.6885670743869302E-2</v>
      </c>
      <c r="I13" s="17">
        <v>5.2490134103832298E-2</v>
      </c>
      <c r="J13" s="17">
        <v>4.7439517192372202E-2</v>
      </c>
      <c r="K13" s="17">
        <v>6.5030296071611898E-2</v>
      </c>
      <c r="L13" s="17">
        <v>4.9912474104553801E-2</v>
      </c>
      <c r="M13" s="17"/>
      <c r="N13" s="17">
        <v>2.1346434876615999E-2</v>
      </c>
      <c r="O13" s="17">
        <v>5.1640260782270797E-2</v>
      </c>
      <c r="P13" s="17">
        <v>5.7825324072697602E-2</v>
      </c>
      <c r="Q13" s="17">
        <v>5.1705499982159002E-2</v>
      </c>
      <c r="R13" s="17">
        <v>3.5966715758453997E-2</v>
      </c>
      <c r="S13" s="17">
        <v>6.05733669063349E-2</v>
      </c>
      <c r="T13" s="17">
        <v>5.0405011330918799E-2</v>
      </c>
      <c r="U13" s="17">
        <v>2.7056705748426599E-2</v>
      </c>
      <c r="V13" s="17">
        <v>6.9642234101261996E-2</v>
      </c>
      <c r="W13" s="17">
        <v>6.4806646662612197E-2</v>
      </c>
      <c r="X13" s="17">
        <v>5.2166297977968103E-2</v>
      </c>
      <c r="Y13" s="17">
        <v>4.5986918041106599E-2</v>
      </c>
      <c r="Z13" s="17"/>
      <c r="AA13" s="17">
        <v>3.8448138032876999E-2</v>
      </c>
      <c r="AB13" s="17">
        <v>4.9585185486321098E-2</v>
      </c>
      <c r="AC13" s="17">
        <v>5.3429587617950303E-2</v>
      </c>
      <c r="AD13" s="17">
        <v>5.7121186020951897E-2</v>
      </c>
      <c r="AE13" s="17"/>
      <c r="AF13" s="17">
        <v>5.9618615922153E-2</v>
      </c>
    </row>
    <row r="14" spans="2:32" x14ac:dyDescent="0.2">
      <c r="B14" s="18" t="s">
        <v>92</v>
      </c>
      <c r="C14" s="17">
        <v>7.8613028209342295E-2</v>
      </c>
      <c r="D14" s="17">
        <v>6.2970659069625304E-2</v>
      </c>
      <c r="E14" s="17">
        <v>9.3745959072413801E-2</v>
      </c>
      <c r="F14" s="17"/>
      <c r="G14" s="17">
        <v>5.4569131112688102E-2</v>
      </c>
      <c r="H14" s="17">
        <v>4.2901304882688E-2</v>
      </c>
      <c r="I14" s="17">
        <v>9.9947730950593103E-2</v>
      </c>
      <c r="J14" s="17">
        <v>9.5436275085673303E-2</v>
      </c>
      <c r="K14" s="17">
        <v>9.5766564676924404E-2</v>
      </c>
      <c r="L14" s="17">
        <v>8.1164968081162497E-2</v>
      </c>
      <c r="M14" s="17"/>
      <c r="N14" s="17">
        <v>7.6859735878260393E-2</v>
      </c>
      <c r="O14" s="17">
        <v>6.2614236653220606E-2</v>
      </c>
      <c r="P14" s="17">
        <v>9.9683269467595495E-2</v>
      </c>
      <c r="Q14" s="17">
        <v>7.5287069639357607E-2</v>
      </c>
      <c r="R14" s="17">
        <v>7.6984945052422205E-2</v>
      </c>
      <c r="S14" s="17">
        <v>7.6857839768483704E-2</v>
      </c>
      <c r="T14" s="17">
        <v>8.3810221196374601E-2</v>
      </c>
      <c r="U14" s="17">
        <v>6.0745047548027398E-2</v>
      </c>
      <c r="V14" s="17">
        <v>6.48523847612619E-2</v>
      </c>
      <c r="W14" s="17">
        <v>7.8464920062667698E-2</v>
      </c>
      <c r="X14" s="17">
        <v>0.122777417130949</v>
      </c>
      <c r="Y14" s="17">
        <v>0.10614726376240601</v>
      </c>
      <c r="Z14" s="17"/>
      <c r="AA14" s="17">
        <v>5.9517913442433401E-2</v>
      </c>
      <c r="AB14" s="17">
        <v>9.0498087161838298E-2</v>
      </c>
      <c r="AC14" s="17">
        <v>6.3073805913098094E-2</v>
      </c>
      <c r="AD14" s="17">
        <v>9.8553913711924596E-2</v>
      </c>
      <c r="AE14" s="17"/>
      <c r="AF14" s="17">
        <v>7.69862041610129E-2</v>
      </c>
    </row>
    <row r="15" spans="2:32" x14ac:dyDescent="0.2">
      <c r="B15" s="18" t="s">
        <v>133</v>
      </c>
      <c r="C15" s="21">
        <v>0.46256541841448101</v>
      </c>
      <c r="D15" s="21">
        <v>0.48377165487610402</v>
      </c>
      <c r="E15" s="21">
        <v>0.44177591622472301</v>
      </c>
      <c r="F15" s="21"/>
      <c r="G15" s="21">
        <v>0.476512424499344</v>
      </c>
      <c r="H15" s="21">
        <v>0.54991370179086896</v>
      </c>
      <c r="I15" s="21">
        <v>0.45995470103318098</v>
      </c>
      <c r="J15" s="21">
        <v>0.45120147341632499</v>
      </c>
      <c r="K15" s="21">
        <v>0.42094198629004698</v>
      </c>
      <c r="L15" s="21">
        <v>0.42138084432699502</v>
      </c>
      <c r="M15" s="21"/>
      <c r="N15" s="21">
        <v>0.48768491889528598</v>
      </c>
      <c r="O15" s="21">
        <v>0.48196567153550401</v>
      </c>
      <c r="P15" s="21">
        <v>0.44939002264247502</v>
      </c>
      <c r="Q15" s="21">
        <v>0.46933835719211497</v>
      </c>
      <c r="R15" s="21">
        <v>0.458022557106812</v>
      </c>
      <c r="S15" s="21">
        <v>0.43809630051454901</v>
      </c>
      <c r="T15" s="21">
        <v>0.44672134207537001</v>
      </c>
      <c r="U15" s="21">
        <v>0.41510208319576802</v>
      </c>
      <c r="V15" s="21">
        <v>0.47939752487098403</v>
      </c>
      <c r="W15" s="21">
        <v>0.46059964367053802</v>
      </c>
      <c r="X15" s="21">
        <v>0.44482300617013198</v>
      </c>
      <c r="Y15" s="21">
        <v>0.43955241830331498</v>
      </c>
      <c r="Z15" s="21"/>
      <c r="AA15" s="21">
        <v>0.52016624951615098</v>
      </c>
      <c r="AB15" s="21">
        <v>0.44959949664333598</v>
      </c>
      <c r="AC15" s="21">
        <v>0.44725610267736299</v>
      </c>
      <c r="AD15" s="21">
        <v>0.42831442950578003</v>
      </c>
      <c r="AE15" s="21"/>
      <c r="AF15" s="21">
        <v>0.45728118398251799</v>
      </c>
    </row>
    <row r="16" spans="2:32" x14ac:dyDescent="0.2">
      <c r="B16" s="18" t="s">
        <v>134</v>
      </c>
      <c r="C16" s="21">
        <v>0.174049528740399</v>
      </c>
      <c r="D16" s="21">
        <v>0.17165063074384301</v>
      </c>
      <c r="E16" s="21">
        <v>0.175945896878273</v>
      </c>
      <c r="F16" s="21"/>
      <c r="G16" s="21">
        <v>0.189473746323996</v>
      </c>
      <c r="H16" s="21">
        <v>0.158808717857779</v>
      </c>
      <c r="I16" s="21">
        <v>0.170262014471181</v>
      </c>
      <c r="J16" s="21">
        <v>0.17114259754511901</v>
      </c>
      <c r="K16" s="21">
        <v>0.18687321706638299</v>
      </c>
      <c r="L16" s="21">
        <v>0.17305699702468499</v>
      </c>
      <c r="M16" s="21"/>
      <c r="N16" s="21">
        <v>0.16450364365308501</v>
      </c>
      <c r="O16" s="21">
        <v>0.16829860526742901</v>
      </c>
      <c r="P16" s="21">
        <v>0.164205851843961</v>
      </c>
      <c r="Q16" s="21">
        <v>0.170336560137681</v>
      </c>
      <c r="R16" s="21">
        <v>0.15668073041681199</v>
      </c>
      <c r="S16" s="21">
        <v>0.19380382260821</v>
      </c>
      <c r="T16" s="21">
        <v>0.19782191206868999</v>
      </c>
      <c r="U16" s="21">
        <v>0.20737659482048401</v>
      </c>
      <c r="V16" s="21">
        <v>0.17617636984000901</v>
      </c>
      <c r="W16" s="21">
        <v>0.16111535755780601</v>
      </c>
      <c r="X16" s="21">
        <v>0.167794199457827</v>
      </c>
      <c r="Y16" s="21">
        <v>0.19569855638299299</v>
      </c>
      <c r="Z16" s="21"/>
      <c r="AA16" s="21">
        <v>0.15931036889476399</v>
      </c>
      <c r="AB16" s="21">
        <v>0.169089399054455</v>
      </c>
      <c r="AC16" s="21">
        <v>0.19831668346598399</v>
      </c>
      <c r="AD16" s="21">
        <v>0.172408090107562</v>
      </c>
      <c r="AE16" s="21"/>
      <c r="AF16" s="21">
        <v>0.176551654001737</v>
      </c>
    </row>
    <row r="17" spans="2:32" x14ac:dyDescent="0.2">
      <c r="B17" s="18" t="s">
        <v>135</v>
      </c>
      <c r="C17" s="22">
        <v>0.28851588967408298</v>
      </c>
      <c r="D17" s="22">
        <v>0.31212102413226001</v>
      </c>
      <c r="E17" s="22">
        <v>0.26583001934644901</v>
      </c>
      <c r="F17" s="22"/>
      <c r="G17" s="22">
        <v>0.28703867817534801</v>
      </c>
      <c r="H17" s="22">
        <v>0.39110498393309001</v>
      </c>
      <c r="I17" s="22">
        <v>0.28969268656199998</v>
      </c>
      <c r="J17" s="22">
        <v>0.28005887587120598</v>
      </c>
      <c r="K17" s="22">
        <v>0.23406876922366401</v>
      </c>
      <c r="L17" s="22">
        <v>0.24832384730231</v>
      </c>
      <c r="M17" s="22"/>
      <c r="N17" s="22">
        <v>0.32318127524220103</v>
      </c>
      <c r="O17" s="22">
        <v>0.313667066268075</v>
      </c>
      <c r="P17" s="22">
        <v>0.28518417079851399</v>
      </c>
      <c r="Q17" s="22">
        <v>0.29900179705443403</v>
      </c>
      <c r="R17" s="22">
        <v>0.30134182668999998</v>
      </c>
      <c r="S17" s="22">
        <v>0.24429247790633901</v>
      </c>
      <c r="T17" s="22">
        <v>0.24889943000667999</v>
      </c>
      <c r="U17" s="22">
        <v>0.20772548837528401</v>
      </c>
      <c r="V17" s="22">
        <v>0.30322115503097502</v>
      </c>
      <c r="W17" s="22">
        <v>0.29948428611273198</v>
      </c>
      <c r="X17" s="22">
        <v>0.27702880671230501</v>
      </c>
      <c r="Y17" s="22">
        <v>0.24385386192032299</v>
      </c>
      <c r="Z17" s="22"/>
      <c r="AA17" s="22">
        <v>0.36085588062138801</v>
      </c>
      <c r="AB17" s="22">
        <v>0.28051009758888101</v>
      </c>
      <c r="AC17" s="22">
        <v>0.24893941921137799</v>
      </c>
      <c r="AD17" s="22">
        <v>0.255906339398218</v>
      </c>
      <c r="AE17" s="22"/>
      <c r="AF17" s="22">
        <v>0.28072952998078099</v>
      </c>
    </row>
    <row r="18" spans="2:32" x14ac:dyDescent="0.2">
      <c r="B18" s="16"/>
    </row>
    <row r="19" spans="2:32" x14ac:dyDescent="0.2">
      <c r="B19" t="s">
        <v>63</v>
      </c>
    </row>
    <row r="20" spans="2:32" x14ac:dyDescent="0.2">
      <c r="B20" t="s">
        <v>64</v>
      </c>
    </row>
    <row r="22" spans="2:32" x14ac:dyDescent="0.2">
      <c r="B22"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dimension ref="B2:AF22"/>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688</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128</v>
      </c>
      <c r="C9" s="17">
        <v>0.10905649234082899</v>
      </c>
      <c r="D9" s="17">
        <v>0.13008425049459499</v>
      </c>
      <c r="E9" s="17">
        <v>8.86203381179584E-2</v>
      </c>
      <c r="F9" s="17"/>
      <c r="G9" s="17">
        <v>0.15113744571599999</v>
      </c>
      <c r="H9" s="17">
        <v>0.20419951748001</v>
      </c>
      <c r="I9" s="17">
        <v>0.104986972377052</v>
      </c>
      <c r="J9" s="17">
        <v>8.4779344180154106E-2</v>
      </c>
      <c r="K9" s="17">
        <v>5.3747087461648899E-2</v>
      </c>
      <c r="L9" s="17">
        <v>6.3668971254861595E-2</v>
      </c>
      <c r="M9" s="17"/>
      <c r="N9" s="17">
        <v>0.14418137364442499</v>
      </c>
      <c r="O9" s="17">
        <v>9.6002034451001E-2</v>
      </c>
      <c r="P9" s="17">
        <v>9.0005711302768701E-2</v>
      </c>
      <c r="Q9" s="17">
        <v>8.6547196617568795E-2</v>
      </c>
      <c r="R9" s="17">
        <v>8.9573356449857394E-2</v>
      </c>
      <c r="S9" s="17">
        <v>0.134583001197185</v>
      </c>
      <c r="T9" s="17">
        <v>8.6932889806519906E-2</v>
      </c>
      <c r="U9" s="17">
        <v>8.6905585768858304E-2</v>
      </c>
      <c r="V9" s="17">
        <v>0.104614970176699</v>
      </c>
      <c r="W9" s="17">
        <v>0.14199112643967901</v>
      </c>
      <c r="X9" s="17">
        <v>0.13011536969802501</v>
      </c>
      <c r="Y9" s="17">
        <v>5.9877887681077699E-2</v>
      </c>
      <c r="Z9" s="17"/>
      <c r="AA9" s="17">
        <v>0.12865964951775399</v>
      </c>
      <c r="AB9" s="17">
        <v>9.1229381431992496E-2</v>
      </c>
      <c r="AC9" s="17">
        <v>0.10688403996531801</v>
      </c>
      <c r="AD9" s="17">
        <v>0.109862050871896</v>
      </c>
      <c r="AE9" s="17"/>
      <c r="AF9" s="17">
        <v>0.126594500854149</v>
      </c>
    </row>
    <row r="10" spans="2:32" x14ac:dyDescent="0.2">
      <c r="B10" s="18" t="s">
        <v>129</v>
      </c>
      <c r="C10" s="17">
        <v>0.323182761290985</v>
      </c>
      <c r="D10" s="17">
        <v>0.32241908073391801</v>
      </c>
      <c r="E10" s="17">
        <v>0.32383793785825798</v>
      </c>
      <c r="F10" s="17"/>
      <c r="G10" s="17">
        <v>0.29709303614020199</v>
      </c>
      <c r="H10" s="17">
        <v>0.34580907494255703</v>
      </c>
      <c r="I10" s="17">
        <v>0.33340737076285198</v>
      </c>
      <c r="J10" s="17">
        <v>0.30970507375627399</v>
      </c>
      <c r="K10" s="17">
        <v>0.32628887132440498</v>
      </c>
      <c r="L10" s="17">
        <v>0.32263658674885498</v>
      </c>
      <c r="M10" s="17"/>
      <c r="N10" s="17">
        <v>0.318792441366827</v>
      </c>
      <c r="O10" s="17">
        <v>0.33177370863293598</v>
      </c>
      <c r="P10" s="17">
        <v>0.35905099175827998</v>
      </c>
      <c r="Q10" s="17">
        <v>0.35339724182051302</v>
      </c>
      <c r="R10" s="17">
        <v>0.31864861602616301</v>
      </c>
      <c r="S10" s="17">
        <v>0.30260700855525602</v>
      </c>
      <c r="T10" s="17">
        <v>0.32349758035660497</v>
      </c>
      <c r="U10" s="17">
        <v>0.27225514135387802</v>
      </c>
      <c r="V10" s="17">
        <v>0.332761165879013</v>
      </c>
      <c r="W10" s="17">
        <v>0.324522923796632</v>
      </c>
      <c r="X10" s="17">
        <v>0.25407453876813302</v>
      </c>
      <c r="Y10" s="17">
        <v>0.33586685537007899</v>
      </c>
      <c r="Z10" s="17"/>
      <c r="AA10" s="17">
        <v>0.37239160438944202</v>
      </c>
      <c r="AB10" s="17">
        <v>0.324868707721096</v>
      </c>
      <c r="AC10" s="17">
        <v>0.30723038280369702</v>
      </c>
      <c r="AD10" s="17">
        <v>0.28332484640052702</v>
      </c>
      <c r="AE10" s="17"/>
      <c r="AF10" s="17">
        <v>0.29585953867301501</v>
      </c>
    </row>
    <row r="11" spans="2:32" x14ac:dyDescent="0.2">
      <c r="B11" s="18" t="s">
        <v>130</v>
      </c>
      <c r="C11" s="17">
        <v>0.29736307698290698</v>
      </c>
      <c r="D11" s="17">
        <v>0.30609969197721798</v>
      </c>
      <c r="E11" s="17">
        <v>0.289120407783374</v>
      </c>
      <c r="F11" s="17"/>
      <c r="G11" s="17">
        <v>0.29918732322265801</v>
      </c>
      <c r="H11" s="17">
        <v>0.224402474391667</v>
      </c>
      <c r="I11" s="17">
        <v>0.30505513117569799</v>
      </c>
      <c r="J11" s="17">
        <v>0.305780986649136</v>
      </c>
      <c r="K11" s="17">
        <v>0.32316903507160999</v>
      </c>
      <c r="L11" s="17">
        <v>0.32520054481824701</v>
      </c>
      <c r="M11" s="17"/>
      <c r="N11" s="17">
        <v>0.280799164389195</v>
      </c>
      <c r="O11" s="17">
        <v>0.307550611189918</v>
      </c>
      <c r="P11" s="17">
        <v>0.29110444600712998</v>
      </c>
      <c r="Q11" s="17">
        <v>0.31034011880714502</v>
      </c>
      <c r="R11" s="17">
        <v>0.332143378204038</v>
      </c>
      <c r="S11" s="17">
        <v>0.29951776406787101</v>
      </c>
      <c r="T11" s="17">
        <v>0.29078705014564799</v>
      </c>
      <c r="U11" s="17">
        <v>0.36392671556253198</v>
      </c>
      <c r="V11" s="17">
        <v>0.29896423994795901</v>
      </c>
      <c r="W11" s="17">
        <v>0.249144649219216</v>
      </c>
      <c r="X11" s="17">
        <v>0.27418270810655798</v>
      </c>
      <c r="Y11" s="17">
        <v>0.32684223424895698</v>
      </c>
      <c r="Z11" s="17"/>
      <c r="AA11" s="17">
        <v>0.26785359340203002</v>
      </c>
      <c r="AB11" s="17">
        <v>0.30059984938897799</v>
      </c>
      <c r="AC11" s="17">
        <v>0.31227929394929899</v>
      </c>
      <c r="AD11" s="17">
        <v>0.31214664867803799</v>
      </c>
      <c r="AE11" s="17"/>
      <c r="AF11" s="17">
        <v>0.28579342579192901</v>
      </c>
    </row>
    <row r="12" spans="2:32" x14ac:dyDescent="0.2">
      <c r="B12" s="18" t="s">
        <v>131</v>
      </c>
      <c r="C12" s="17">
        <v>0.12654450284278901</v>
      </c>
      <c r="D12" s="17">
        <v>0.119358013114928</v>
      </c>
      <c r="E12" s="17">
        <v>0.13347552134266399</v>
      </c>
      <c r="F12" s="17"/>
      <c r="G12" s="17">
        <v>0.13199661496253101</v>
      </c>
      <c r="H12" s="17">
        <v>0.118766272679224</v>
      </c>
      <c r="I12" s="17">
        <v>0.10304372902223501</v>
      </c>
      <c r="J12" s="17">
        <v>0.134507397201614</v>
      </c>
      <c r="K12" s="17">
        <v>0.11988643613189499</v>
      </c>
      <c r="L12" s="17">
        <v>0.14638445985510401</v>
      </c>
      <c r="M12" s="17"/>
      <c r="N12" s="17">
        <v>0.12362803671075701</v>
      </c>
      <c r="O12" s="17">
        <v>0.13774496416427401</v>
      </c>
      <c r="P12" s="17">
        <v>0.116998913125826</v>
      </c>
      <c r="Q12" s="17">
        <v>0.105639553710436</v>
      </c>
      <c r="R12" s="17">
        <v>0.109976100442523</v>
      </c>
      <c r="S12" s="17">
        <v>0.120936532464125</v>
      </c>
      <c r="T12" s="17">
        <v>0.152686713402613</v>
      </c>
      <c r="U12" s="17">
        <v>0.15250936585706401</v>
      </c>
      <c r="V12" s="17">
        <v>0.127802661330636</v>
      </c>
      <c r="W12" s="17">
        <v>0.128795086523918</v>
      </c>
      <c r="X12" s="17">
        <v>0.13378083575576799</v>
      </c>
      <c r="Y12" s="17">
        <v>0.107419913882239</v>
      </c>
      <c r="Z12" s="17"/>
      <c r="AA12" s="17">
        <v>0.120869171733251</v>
      </c>
      <c r="AB12" s="17">
        <v>0.138327382545993</v>
      </c>
      <c r="AC12" s="17">
        <v>0.12676663917842201</v>
      </c>
      <c r="AD12" s="17">
        <v>0.121010748554973</v>
      </c>
      <c r="AE12" s="17"/>
      <c r="AF12" s="17">
        <v>0.141140411198486</v>
      </c>
    </row>
    <row r="13" spans="2:32" x14ac:dyDescent="0.2">
      <c r="B13" s="18" t="s">
        <v>132</v>
      </c>
      <c r="C13" s="17">
        <v>5.6102260065496803E-2</v>
      </c>
      <c r="D13" s="17">
        <v>5.8544902675290597E-2</v>
      </c>
      <c r="E13" s="17">
        <v>5.3498672109875099E-2</v>
      </c>
      <c r="F13" s="17"/>
      <c r="G13" s="17">
        <v>6.14997198116242E-2</v>
      </c>
      <c r="H13" s="17">
        <v>4.2472578826967297E-2</v>
      </c>
      <c r="I13" s="17">
        <v>5.1518730406475199E-2</v>
      </c>
      <c r="J13" s="17">
        <v>5.3566475508197799E-2</v>
      </c>
      <c r="K13" s="17">
        <v>7.2365892887068697E-2</v>
      </c>
      <c r="L13" s="17">
        <v>5.8503743900246402E-2</v>
      </c>
      <c r="M13" s="17"/>
      <c r="N13" s="17">
        <v>4.4215509271986003E-2</v>
      </c>
      <c r="O13" s="17">
        <v>5.4964460140679301E-2</v>
      </c>
      <c r="P13" s="17">
        <v>4.1031783333563297E-2</v>
      </c>
      <c r="Q13" s="17">
        <v>4.1521806541704703E-2</v>
      </c>
      <c r="R13" s="17">
        <v>7.2123864765693102E-2</v>
      </c>
      <c r="S13" s="17">
        <v>6.66276704069627E-2</v>
      </c>
      <c r="T13" s="17">
        <v>5.41494594654401E-2</v>
      </c>
      <c r="U13" s="17">
        <v>5.8275808357456299E-2</v>
      </c>
      <c r="V13" s="17">
        <v>6.4844095235197505E-2</v>
      </c>
      <c r="W13" s="17">
        <v>5.6615115493818098E-2</v>
      </c>
      <c r="X13" s="17">
        <v>6.1518799890098202E-2</v>
      </c>
      <c r="Y13" s="17">
        <v>9.0918979070736802E-2</v>
      </c>
      <c r="Z13" s="17"/>
      <c r="AA13" s="17">
        <v>4.0581557270399402E-2</v>
      </c>
      <c r="AB13" s="17">
        <v>5.3269186006782501E-2</v>
      </c>
      <c r="AC13" s="17">
        <v>5.83747107197016E-2</v>
      </c>
      <c r="AD13" s="17">
        <v>7.1568263614290195E-2</v>
      </c>
      <c r="AE13" s="17"/>
      <c r="AF13" s="17">
        <v>6.2033133462543397E-2</v>
      </c>
    </row>
    <row r="14" spans="2:32" x14ac:dyDescent="0.2">
      <c r="B14" s="18" t="s">
        <v>92</v>
      </c>
      <c r="C14" s="17">
        <v>8.7750906476992296E-2</v>
      </c>
      <c r="D14" s="17">
        <v>6.3494061004050195E-2</v>
      </c>
      <c r="E14" s="17">
        <v>0.11144712278787</v>
      </c>
      <c r="F14" s="17"/>
      <c r="G14" s="17">
        <v>5.90858601469849E-2</v>
      </c>
      <c r="H14" s="17">
        <v>6.4350081679573998E-2</v>
      </c>
      <c r="I14" s="17">
        <v>0.101988066255688</v>
      </c>
      <c r="J14" s="17">
        <v>0.111660722704625</v>
      </c>
      <c r="K14" s="17">
        <v>0.10454267712337199</v>
      </c>
      <c r="L14" s="17">
        <v>8.3605693422686603E-2</v>
      </c>
      <c r="M14" s="17"/>
      <c r="N14" s="17">
        <v>8.8383474616809801E-2</v>
      </c>
      <c r="O14" s="17">
        <v>7.1964221421192895E-2</v>
      </c>
      <c r="P14" s="17">
        <v>0.101808154472431</v>
      </c>
      <c r="Q14" s="17">
        <v>0.102554082502632</v>
      </c>
      <c r="R14" s="17">
        <v>7.7534684111725496E-2</v>
      </c>
      <c r="S14" s="17">
        <v>7.5728023308600401E-2</v>
      </c>
      <c r="T14" s="17">
        <v>9.1946306823174506E-2</v>
      </c>
      <c r="U14" s="17">
        <v>6.6127383100210796E-2</v>
      </c>
      <c r="V14" s="17">
        <v>7.1012867430494994E-2</v>
      </c>
      <c r="W14" s="17">
        <v>9.8931098526736594E-2</v>
      </c>
      <c r="X14" s="17">
        <v>0.14632774778141799</v>
      </c>
      <c r="Y14" s="17">
        <v>7.9074129746910402E-2</v>
      </c>
      <c r="Z14" s="17"/>
      <c r="AA14" s="17">
        <v>6.9644423687123896E-2</v>
      </c>
      <c r="AB14" s="17">
        <v>9.1705492905158295E-2</v>
      </c>
      <c r="AC14" s="17">
        <v>8.8464933383563399E-2</v>
      </c>
      <c r="AD14" s="17">
        <v>0.10208744188027501</v>
      </c>
      <c r="AE14" s="17"/>
      <c r="AF14" s="17">
        <v>8.8578990019876999E-2</v>
      </c>
    </row>
    <row r="15" spans="2:32" x14ac:dyDescent="0.2">
      <c r="B15" s="18" t="s">
        <v>133</v>
      </c>
      <c r="C15" s="21">
        <v>0.43223925363181498</v>
      </c>
      <c r="D15" s="21">
        <v>0.45250333122851299</v>
      </c>
      <c r="E15" s="21">
        <v>0.41245827597621698</v>
      </c>
      <c r="F15" s="21"/>
      <c r="G15" s="21">
        <v>0.44823048185620201</v>
      </c>
      <c r="H15" s="21">
        <v>0.55000859242256706</v>
      </c>
      <c r="I15" s="21">
        <v>0.438394343139904</v>
      </c>
      <c r="J15" s="21">
        <v>0.39448441793642802</v>
      </c>
      <c r="K15" s="21">
        <v>0.38003595878605401</v>
      </c>
      <c r="L15" s="21">
        <v>0.38630555800371602</v>
      </c>
      <c r="M15" s="21"/>
      <c r="N15" s="21">
        <v>0.46297381501125201</v>
      </c>
      <c r="O15" s="21">
        <v>0.42777574308393701</v>
      </c>
      <c r="P15" s="21">
        <v>0.449056703061049</v>
      </c>
      <c r="Q15" s="21">
        <v>0.43994443843808101</v>
      </c>
      <c r="R15" s="21">
        <v>0.40822197247601999</v>
      </c>
      <c r="S15" s="21">
        <v>0.43719000975244099</v>
      </c>
      <c r="T15" s="21">
        <v>0.41043047016312501</v>
      </c>
      <c r="U15" s="21">
        <v>0.359160727122736</v>
      </c>
      <c r="V15" s="21">
        <v>0.43737613605571302</v>
      </c>
      <c r="W15" s="21">
        <v>0.46651405023631098</v>
      </c>
      <c r="X15" s="21">
        <v>0.38418990846615803</v>
      </c>
      <c r="Y15" s="21">
        <v>0.39574474305115698</v>
      </c>
      <c r="Z15" s="21"/>
      <c r="AA15" s="21">
        <v>0.50105125390719596</v>
      </c>
      <c r="AB15" s="21">
        <v>0.41609808915308799</v>
      </c>
      <c r="AC15" s="21">
        <v>0.414114422769014</v>
      </c>
      <c r="AD15" s="21">
        <v>0.39318689727242201</v>
      </c>
      <c r="AE15" s="21"/>
      <c r="AF15" s="21">
        <v>0.42245403952716398</v>
      </c>
    </row>
    <row r="16" spans="2:32" x14ac:dyDescent="0.2">
      <c r="B16" s="18" t="s">
        <v>134</v>
      </c>
      <c r="C16" s="21">
        <v>0.18264676290828599</v>
      </c>
      <c r="D16" s="21">
        <v>0.177902915790219</v>
      </c>
      <c r="E16" s="21">
        <v>0.18697419345253899</v>
      </c>
      <c r="F16" s="21"/>
      <c r="G16" s="21">
        <v>0.19349633477415501</v>
      </c>
      <c r="H16" s="21">
        <v>0.16123885150619199</v>
      </c>
      <c r="I16" s="21">
        <v>0.15456245942871</v>
      </c>
      <c r="J16" s="21">
        <v>0.18807387270981099</v>
      </c>
      <c r="K16" s="21">
        <v>0.192252329018964</v>
      </c>
      <c r="L16" s="21">
        <v>0.20488820375535</v>
      </c>
      <c r="M16" s="21"/>
      <c r="N16" s="21">
        <v>0.16784354598274301</v>
      </c>
      <c r="O16" s="21">
        <v>0.192709424304953</v>
      </c>
      <c r="P16" s="21">
        <v>0.15803069645939</v>
      </c>
      <c r="Q16" s="21">
        <v>0.14716136025214099</v>
      </c>
      <c r="R16" s="21">
        <v>0.182099965208216</v>
      </c>
      <c r="S16" s="21">
        <v>0.18756420287108699</v>
      </c>
      <c r="T16" s="21">
        <v>0.206836172868053</v>
      </c>
      <c r="U16" s="21">
        <v>0.210785174214521</v>
      </c>
      <c r="V16" s="21">
        <v>0.19264675656583399</v>
      </c>
      <c r="W16" s="21">
        <v>0.185410202017736</v>
      </c>
      <c r="X16" s="21">
        <v>0.195299635645866</v>
      </c>
      <c r="Y16" s="21">
        <v>0.19833889295297599</v>
      </c>
      <c r="Z16" s="21"/>
      <c r="AA16" s="21">
        <v>0.16145072900365101</v>
      </c>
      <c r="AB16" s="21">
        <v>0.19159656855277599</v>
      </c>
      <c r="AC16" s="21">
        <v>0.185141349898124</v>
      </c>
      <c r="AD16" s="21">
        <v>0.19257901216926401</v>
      </c>
      <c r="AE16" s="21"/>
      <c r="AF16" s="21">
        <v>0.20317354466102999</v>
      </c>
    </row>
    <row r="17" spans="2:32" x14ac:dyDescent="0.2">
      <c r="B17" s="18" t="s">
        <v>135</v>
      </c>
      <c r="C17" s="22">
        <v>0.24959249072352899</v>
      </c>
      <c r="D17" s="22">
        <v>0.274600415438294</v>
      </c>
      <c r="E17" s="22">
        <v>0.22548408252367799</v>
      </c>
      <c r="F17" s="22"/>
      <c r="G17" s="22">
        <v>0.254734147082047</v>
      </c>
      <c r="H17" s="22">
        <v>0.38876974091637601</v>
      </c>
      <c r="I17" s="22">
        <v>0.283831883711194</v>
      </c>
      <c r="J17" s="22">
        <v>0.206410545226616</v>
      </c>
      <c r="K17" s="22">
        <v>0.18778362976709101</v>
      </c>
      <c r="L17" s="22">
        <v>0.181417354248366</v>
      </c>
      <c r="M17" s="22"/>
      <c r="N17" s="22">
        <v>0.29513026902850897</v>
      </c>
      <c r="O17" s="22">
        <v>0.23506631877898401</v>
      </c>
      <c r="P17" s="22">
        <v>0.291026006601659</v>
      </c>
      <c r="Q17" s="22">
        <v>0.29278307818594002</v>
      </c>
      <c r="R17" s="22">
        <v>0.22612200726780399</v>
      </c>
      <c r="S17" s="22">
        <v>0.249625806881353</v>
      </c>
      <c r="T17" s="22">
        <v>0.203594297295073</v>
      </c>
      <c r="U17" s="22">
        <v>0.148375552908216</v>
      </c>
      <c r="V17" s="22">
        <v>0.244729379489879</v>
      </c>
      <c r="W17" s="22">
        <v>0.28110384821857498</v>
      </c>
      <c r="X17" s="22">
        <v>0.188890272820292</v>
      </c>
      <c r="Y17" s="22">
        <v>0.19740585009818101</v>
      </c>
      <c r="Z17" s="22"/>
      <c r="AA17" s="22">
        <v>0.33960052490354498</v>
      </c>
      <c r="AB17" s="22">
        <v>0.224501520600313</v>
      </c>
      <c r="AC17" s="22">
        <v>0.22897307287089</v>
      </c>
      <c r="AD17" s="22">
        <v>0.20060788510315899</v>
      </c>
      <c r="AE17" s="22"/>
      <c r="AF17" s="22">
        <v>0.21928049486613399</v>
      </c>
    </row>
    <row r="18" spans="2:32" x14ac:dyDescent="0.2">
      <c r="B18" s="16"/>
    </row>
    <row r="19" spans="2:32" x14ac:dyDescent="0.2">
      <c r="B19" t="s">
        <v>63</v>
      </c>
    </row>
    <row r="20" spans="2:32" x14ac:dyDescent="0.2">
      <c r="B20" t="s">
        <v>64</v>
      </c>
    </row>
    <row r="22" spans="2:32" x14ac:dyDescent="0.2">
      <c r="B22"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dimension ref="B2:AF22"/>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689</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128</v>
      </c>
      <c r="C9" s="17">
        <v>0.11564584086515201</v>
      </c>
      <c r="D9" s="17">
        <v>0.13363235840266199</v>
      </c>
      <c r="E9" s="17">
        <v>9.8310479280580301E-2</v>
      </c>
      <c r="F9" s="17"/>
      <c r="G9" s="17">
        <v>0.16760192872062901</v>
      </c>
      <c r="H9" s="17">
        <v>0.16040113077276</v>
      </c>
      <c r="I9" s="17">
        <v>0.13801634755665901</v>
      </c>
      <c r="J9" s="17">
        <v>0.101952843657688</v>
      </c>
      <c r="K9" s="17">
        <v>6.9159963850407402E-2</v>
      </c>
      <c r="L9" s="17">
        <v>6.8714667695089396E-2</v>
      </c>
      <c r="M9" s="17"/>
      <c r="N9" s="17">
        <v>0.129363571841312</v>
      </c>
      <c r="O9" s="17">
        <v>9.5188763758272496E-2</v>
      </c>
      <c r="P9" s="17">
        <v>9.0108338689341497E-2</v>
      </c>
      <c r="Q9" s="17">
        <v>0.10176850895457699</v>
      </c>
      <c r="R9" s="17">
        <v>0.12585063739900201</v>
      </c>
      <c r="S9" s="17">
        <v>0.16167154124466901</v>
      </c>
      <c r="T9" s="17">
        <v>0.104312916436558</v>
      </c>
      <c r="U9" s="17">
        <v>0.106590507627121</v>
      </c>
      <c r="V9" s="17">
        <v>0.126484272804609</v>
      </c>
      <c r="W9" s="17">
        <v>0.131109361905625</v>
      </c>
      <c r="X9" s="17">
        <v>0.10816282171074799</v>
      </c>
      <c r="Y9" s="17">
        <v>5.70024215207059E-2</v>
      </c>
      <c r="Z9" s="17"/>
      <c r="AA9" s="17">
        <v>0.12733927182890101</v>
      </c>
      <c r="AB9" s="17">
        <v>9.0101004161955905E-2</v>
      </c>
      <c r="AC9" s="17">
        <v>0.131545692953011</v>
      </c>
      <c r="AD9" s="17">
        <v>0.117224588936164</v>
      </c>
      <c r="AE9" s="17"/>
      <c r="AF9" s="17">
        <v>0.11578975431977501</v>
      </c>
    </row>
    <row r="10" spans="2:32" x14ac:dyDescent="0.2">
      <c r="B10" s="18" t="s">
        <v>129</v>
      </c>
      <c r="C10" s="17">
        <v>0.321599494426071</v>
      </c>
      <c r="D10" s="17">
        <v>0.34094317487957798</v>
      </c>
      <c r="E10" s="17">
        <v>0.30310721068888502</v>
      </c>
      <c r="F10" s="17"/>
      <c r="G10" s="17">
        <v>0.307589618945735</v>
      </c>
      <c r="H10" s="17">
        <v>0.37643563669142299</v>
      </c>
      <c r="I10" s="17">
        <v>0.31661740029031699</v>
      </c>
      <c r="J10" s="17">
        <v>0.30468510744240501</v>
      </c>
      <c r="K10" s="17">
        <v>0.32359540983366603</v>
      </c>
      <c r="L10" s="17">
        <v>0.30268616958617101</v>
      </c>
      <c r="M10" s="17"/>
      <c r="N10" s="17">
        <v>0.33094191440503901</v>
      </c>
      <c r="O10" s="17">
        <v>0.32284675213176001</v>
      </c>
      <c r="P10" s="17">
        <v>0.344865651058334</v>
      </c>
      <c r="Q10" s="17">
        <v>0.31015984601843199</v>
      </c>
      <c r="R10" s="17">
        <v>0.34118232110208702</v>
      </c>
      <c r="S10" s="17">
        <v>0.322296475999166</v>
      </c>
      <c r="T10" s="17">
        <v>0.32134905510296802</v>
      </c>
      <c r="U10" s="17">
        <v>0.32985188874319599</v>
      </c>
      <c r="V10" s="17">
        <v>0.27419322544244001</v>
      </c>
      <c r="W10" s="17">
        <v>0.29929887090155599</v>
      </c>
      <c r="X10" s="17">
        <v>0.31881177840633002</v>
      </c>
      <c r="Y10" s="17">
        <v>0.43188853737435701</v>
      </c>
      <c r="Z10" s="17"/>
      <c r="AA10" s="17">
        <v>0.35300693028048302</v>
      </c>
      <c r="AB10" s="17">
        <v>0.35122710351631198</v>
      </c>
      <c r="AC10" s="17">
        <v>0.28606170528043501</v>
      </c>
      <c r="AD10" s="17">
        <v>0.28693472534348802</v>
      </c>
      <c r="AE10" s="17"/>
      <c r="AF10" s="17">
        <v>0.29952431534665502</v>
      </c>
    </row>
    <row r="11" spans="2:32" x14ac:dyDescent="0.2">
      <c r="B11" s="18" t="s">
        <v>130</v>
      </c>
      <c r="C11" s="17">
        <v>0.27900324445005598</v>
      </c>
      <c r="D11" s="17">
        <v>0.27236983383507102</v>
      </c>
      <c r="E11" s="17">
        <v>0.28435093171887699</v>
      </c>
      <c r="F11" s="17"/>
      <c r="G11" s="17">
        <v>0.25485604939573597</v>
      </c>
      <c r="H11" s="17">
        <v>0.25094002286566802</v>
      </c>
      <c r="I11" s="17">
        <v>0.25654630207052298</v>
      </c>
      <c r="J11" s="17">
        <v>0.31043817451066202</v>
      </c>
      <c r="K11" s="17">
        <v>0.305853090258419</v>
      </c>
      <c r="L11" s="17">
        <v>0.29266378272278298</v>
      </c>
      <c r="M11" s="17"/>
      <c r="N11" s="17">
        <v>0.282358945184919</v>
      </c>
      <c r="O11" s="17">
        <v>0.29543866564118798</v>
      </c>
      <c r="P11" s="17">
        <v>0.28563588789029598</v>
      </c>
      <c r="Q11" s="17">
        <v>0.29678147973815899</v>
      </c>
      <c r="R11" s="17">
        <v>0.26523994001227003</v>
      </c>
      <c r="S11" s="17">
        <v>0.253604169362529</v>
      </c>
      <c r="T11" s="17">
        <v>0.30329104595941803</v>
      </c>
      <c r="U11" s="17">
        <v>0.26309135160090003</v>
      </c>
      <c r="V11" s="17">
        <v>0.30378714395569401</v>
      </c>
      <c r="W11" s="17">
        <v>0.25401653006693498</v>
      </c>
      <c r="X11" s="17">
        <v>0.25095899667557697</v>
      </c>
      <c r="Y11" s="17">
        <v>0.21716285662068799</v>
      </c>
      <c r="Z11" s="17"/>
      <c r="AA11" s="17">
        <v>0.27107405749591701</v>
      </c>
      <c r="AB11" s="17">
        <v>0.280897092012519</v>
      </c>
      <c r="AC11" s="17">
        <v>0.29356825229578998</v>
      </c>
      <c r="AD11" s="17">
        <v>0.27224671265938599</v>
      </c>
      <c r="AE11" s="17"/>
      <c r="AF11" s="17">
        <v>0.27061756880059801</v>
      </c>
    </row>
    <row r="12" spans="2:32" x14ac:dyDescent="0.2">
      <c r="B12" s="18" t="s">
        <v>131</v>
      </c>
      <c r="C12" s="17">
        <v>0.143288303755813</v>
      </c>
      <c r="D12" s="17">
        <v>0.136249399077366</v>
      </c>
      <c r="E12" s="17">
        <v>0.15100301032901001</v>
      </c>
      <c r="F12" s="17"/>
      <c r="G12" s="17">
        <v>0.15321025045065201</v>
      </c>
      <c r="H12" s="17">
        <v>0.115049029472699</v>
      </c>
      <c r="I12" s="17">
        <v>0.12574295897133</v>
      </c>
      <c r="J12" s="17">
        <v>0.13669100902939499</v>
      </c>
      <c r="K12" s="17">
        <v>0.14304506244408599</v>
      </c>
      <c r="L12" s="17">
        <v>0.179510054091541</v>
      </c>
      <c r="M12" s="17"/>
      <c r="N12" s="17">
        <v>0.11268694368349499</v>
      </c>
      <c r="O12" s="17">
        <v>0.15277006942735799</v>
      </c>
      <c r="P12" s="17">
        <v>0.13969359831770201</v>
      </c>
      <c r="Q12" s="17">
        <v>0.14688173723831399</v>
      </c>
      <c r="R12" s="17">
        <v>0.14669772063192199</v>
      </c>
      <c r="S12" s="17">
        <v>0.14513364718355901</v>
      </c>
      <c r="T12" s="17">
        <v>0.145309326767462</v>
      </c>
      <c r="U12" s="17">
        <v>0.16598129579465001</v>
      </c>
      <c r="V12" s="17">
        <v>0.160180583953449</v>
      </c>
      <c r="W12" s="17">
        <v>0.15595177815730499</v>
      </c>
      <c r="X12" s="17">
        <v>0.13184301300673801</v>
      </c>
      <c r="Y12" s="17">
        <v>0.11377352085134</v>
      </c>
      <c r="Z12" s="17"/>
      <c r="AA12" s="17">
        <v>0.12716688813355001</v>
      </c>
      <c r="AB12" s="17">
        <v>0.14111462304963601</v>
      </c>
      <c r="AC12" s="17">
        <v>0.15497242924785201</v>
      </c>
      <c r="AD12" s="17">
        <v>0.15389801000949499</v>
      </c>
      <c r="AE12" s="17"/>
      <c r="AF12" s="17">
        <v>0.154907886404899</v>
      </c>
    </row>
    <row r="13" spans="2:32" x14ac:dyDescent="0.2">
      <c r="B13" s="18" t="s">
        <v>132</v>
      </c>
      <c r="C13" s="17">
        <v>6.4066074733911502E-2</v>
      </c>
      <c r="D13" s="17">
        <v>6.2994711300326606E-2</v>
      </c>
      <c r="E13" s="17">
        <v>6.4937529632934907E-2</v>
      </c>
      <c r="F13" s="17"/>
      <c r="G13" s="17">
        <v>6.7420644057259393E-2</v>
      </c>
      <c r="H13" s="17">
        <v>4.49234731428848E-2</v>
      </c>
      <c r="I13" s="17">
        <v>5.9386296756283902E-2</v>
      </c>
      <c r="J13" s="17">
        <v>5.5241228954630697E-2</v>
      </c>
      <c r="K13" s="17">
        <v>7.8430752210550597E-2</v>
      </c>
      <c r="L13" s="17">
        <v>7.8780620415201799E-2</v>
      </c>
      <c r="M13" s="17"/>
      <c r="N13" s="17">
        <v>4.9287188054069599E-2</v>
      </c>
      <c r="O13" s="17">
        <v>6.8702285718690095E-2</v>
      </c>
      <c r="P13" s="17">
        <v>5.1541121635008298E-2</v>
      </c>
      <c r="Q13" s="17">
        <v>6.6021886093051804E-2</v>
      </c>
      <c r="R13" s="17">
        <v>4.8401033379650703E-2</v>
      </c>
      <c r="S13" s="17">
        <v>5.5713891397313801E-2</v>
      </c>
      <c r="T13" s="17">
        <v>5.9361906427222E-2</v>
      </c>
      <c r="U13" s="17">
        <v>5.7448691481355597E-2</v>
      </c>
      <c r="V13" s="17">
        <v>7.2744321118573901E-2</v>
      </c>
      <c r="W13" s="17">
        <v>8.7079946332479494E-2</v>
      </c>
      <c r="X13" s="17">
        <v>6.0962213836347902E-2</v>
      </c>
      <c r="Y13" s="17">
        <v>0.12729101297387399</v>
      </c>
      <c r="Z13" s="17"/>
      <c r="AA13" s="17">
        <v>5.3973308611269498E-2</v>
      </c>
      <c r="AB13" s="17">
        <v>5.9352288317417901E-2</v>
      </c>
      <c r="AC13" s="17">
        <v>6.8248952079769998E-2</v>
      </c>
      <c r="AD13" s="17">
        <v>7.4911379912491194E-2</v>
      </c>
      <c r="AE13" s="17"/>
      <c r="AF13" s="17">
        <v>8.5207320299449205E-2</v>
      </c>
    </row>
    <row r="14" spans="2:32" x14ac:dyDescent="0.2">
      <c r="B14" s="18" t="s">
        <v>92</v>
      </c>
      <c r="C14" s="17">
        <v>7.6397041768995602E-2</v>
      </c>
      <c r="D14" s="17">
        <v>5.3810522504996502E-2</v>
      </c>
      <c r="E14" s="17">
        <v>9.8290838349713305E-2</v>
      </c>
      <c r="F14" s="17"/>
      <c r="G14" s="17">
        <v>4.9321508429989197E-2</v>
      </c>
      <c r="H14" s="17">
        <v>5.2250707054565797E-2</v>
      </c>
      <c r="I14" s="17">
        <v>0.103690694354886</v>
      </c>
      <c r="J14" s="17">
        <v>9.09916364052194E-2</v>
      </c>
      <c r="K14" s="17">
        <v>7.99157214028718E-2</v>
      </c>
      <c r="L14" s="17">
        <v>7.7644705489214094E-2</v>
      </c>
      <c r="M14" s="17"/>
      <c r="N14" s="17">
        <v>9.5361436831164298E-2</v>
      </c>
      <c r="O14" s="17">
        <v>6.5053463322731195E-2</v>
      </c>
      <c r="P14" s="17">
        <v>8.8155402409318101E-2</v>
      </c>
      <c r="Q14" s="17">
        <v>7.8386541957465194E-2</v>
      </c>
      <c r="R14" s="17">
        <v>7.2628347475068106E-2</v>
      </c>
      <c r="S14" s="17">
        <v>6.1580274812762702E-2</v>
      </c>
      <c r="T14" s="17">
        <v>6.6375749306371704E-2</v>
      </c>
      <c r="U14" s="17">
        <v>7.7036264752777805E-2</v>
      </c>
      <c r="V14" s="17">
        <v>6.2610452725234106E-2</v>
      </c>
      <c r="W14" s="17">
        <v>7.2543512636099206E-2</v>
      </c>
      <c r="X14" s="17">
        <v>0.12926117636425899</v>
      </c>
      <c r="Y14" s="17">
        <v>5.2881650659034801E-2</v>
      </c>
      <c r="Z14" s="17"/>
      <c r="AA14" s="17">
        <v>6.7439543649879002E-2</v>
      </c>
      <c r="AB14" s="17">
        <v>7.7307888942158606E-2</v>
      </c>
      <c r="AC14" s="17">
        <v>6.5602968143142995E-2</v>
      </c>
      <c r="AD14" s="17">
        <v>9.4784583138975906E-2</v>
      </c>
      <c r="AE14" s="17"/>
      <c r="AF14" s="17">
        <v>7.3953154828623704E-2</v>
      </c>
    </row>
    <row r="15" spans="2:32" x14ac:dyDescent="0.2">
      <c r="B15" s="18" t="s">
        <v>133</v>
      </c>
      <c r="C15" s="21">
        <v>0.437245335291224</v>
      </c>
      <c r="D15" s="21">
        <v>0.47457553328224</v>
      </c>
      <c r="E15" s="21">
        <v>0.40141768996946497</v>
      </c>
      <c r="F15" s="21"/>
      <c r="G15" s="21">
        <v>0.47519154766636401</v>
      </c>
      <c r="H15" s="21">
        <v>0.53683676746418296</v>
      </c>
      <c r="I15" s="21">
        <v>0.45463374784697702</v>
      </c>
      <c r="J15" s="21">
        <v>0.40663795110009399</v>
      </c>
      <c r="K15" s="21">
        <v>0.39275537368407398</v>
      </c>
      <c r="L15" s="21">
        <v>0.37140083728126</v>
      </c>
      <c r="M15" s="21"/>
      <c r="N15" s="21">
        <v>0.46030548624635198</v>
      </c>
      <c r="O15" s="21">
        <v>0.41803551589003302</v>
      </c>
      <c r="P15" s="21">
        <v>0.43497398974767498</v>
      </c>
      <c r="Q15" s="21">
        <v>0.411928354973009</v>
      </c>
      <c r="R15" s="21">
        <v>0.467032958501089</v>
      </c>
      <c r="S15" s="21">
        <v>0.48396801724383498</v>
      </c>
      <c r="T15" s="21">
        <v>0.42566197153952601</v>
      </c>
      <c r="U15" s="21">
        <v>0.43644239637031701</v>
      </c>
      <c r="V15" s="21">
        <v>0.40067749824704901</v>
      </c>
      <c r="W15" s="21">
        <v>0.43040823280718099</v>
      </c>
      <c r="X15" s="21">
        <v>0.426974600117078</v>
      </c>
      <c r="Y15" s="21">
        <v>0.48889095889506301</v>
      </c>
      <c r="Z15" s="21"/>
      <c r="AA15" s="21">
        <v>0.480346202109385</v>
      </c>
      <c r="AB15" s="21">
        <v>0.44132810767826802</v>
      </c>
      <c r="AC15" s="21">
        <v>0.417607398233446</v>
      </c>
      <c r="AD15" s="21">
        <v>0.40415931427965102</v>
      </c>
      <c r="AE15" s="21"/>
      <c r="AF15" s="21">
        <v>0.41531406966643097</v>
      </c>
    </row>
    <row r="16" spans="2:32" x14ac:dyDescent="0.2">
      <c r="B16" s="18" t="s">
        <v>134</v>
      </c>
      <c r="C16" s="21">
        <v>0.20735437848972399</v>
      </c>
      <c r="D16" s="21">
        <v>0.19924411037769199</v>
      </c>
      <c r="E16" s="21">
        <v>0.21594053996194501</v>
      </c>
      <c r="F16" s="21"/>
      <c r="G16" s="21">
        <v>0.22063089450791201</v>
      </c>
      <c r="H16" s="21">
        <v>0.15997250261558399</v>
      </c>
      <c r="I16" s="21">
        <v>0.18512925572761399</v>
      </c>
      <c r="J16" s="21">
        <v>0.19193223798402501</v>
      </c>
      <c r="K16" s="21">
        <v>0.22147581465463601</v>
      </c>
      <c r="L16" s="21">
        <v>0.25829067450674298</v>
      </c>
      <c r="M16" s="21"/>
      <c r="N16" s="21">
        <v>0.161974131737564</v>
      </c>
      <c r="O16" s="21">
        <v>0.22147235514604799</v>
      </c>
      <c r="P16" s="21">
        <v>0.19123471995270999</v>
      </c>
      <c r="Q16" s="21">
        <v>0.212903623331366</v>
      </c>
      <c r="R16" s="21">
        <v>0.19509875401157301</v>
      </c>
      <c r="S16" s="21">
        <v>0.20084753858087301</v>
      </c>
      <c r="T16" s="21">
        <v>0.204671233194684</v>
      </c>
      <c r="U16" s="21">
        <v>0.22342998727600599</v>
      </c>
      <c r="V16" s="21">
        <v>0.23292490507202299</v>
      </c>
      <c r="W16" s="21">
        <v>0.24303172448978499</v>
      </c>
      <c r="X16" s="21">
        <v>0.19280522684308599</v>
      </c>
      <c r="Y16" s="21">
        <v>0.24106453382521401</v>
      </c>
      <c r="Z16" s="21"/>
      <c r="AA16" s="21">
        <v>0.18114019674481899</v>
      </c>
      <c r="AB16" s="21">
        <v>0.200466911367054</v>
      </c>
      <c r="AC16" s="21">
        <v>0.22322138132762201</v>
      </c>
      <c r="AD16" s="21">
        <v>0.22880938992198699</v>
      </c>
      <c r="AE16" s="21"/>
      <c r="AF16" s="21">
        <v>0.24011520670434799</v>
      </c>
    </row>
    <row r="17" spans="2:32" x14ac:dyDescent="0.2">
      <c r="B17" s="18" t="s">
        <v>135</v>
      </c>
      <c r="C17" s="22">
        <v>0.22989095680149901</v>
      </c>
      <c r="D17" s="22">
        <v>0.27533142290454798</v>
      </c>
      <c r="E17" s="22">
        <v>0.18547715000751999</v>
      </c>
      <c r="F17" s="22"/>
      <c r="G17" s="22">
        <v>0.254560653158452</v>
      </c>
      <c r="H17" s="22">
        <v>0.37686426484859897</v>
      </c>
      <c r="I17" s="22">
        <v>0.269504492119362</v>
      </c>
      <c r="J17" s="22">
        <v>0.21470571311606801</v>
      </c>
      <c r="K17" s="22">
        <v>0.17127955902943701</v>
      </c>
      <c r="L17" s="22">
        <v>0.11311016277451701</v>
      </c>
      <c r="M17" s="22"/>
      <c r="N17" s="22">
        <v>0.29833135450878701</v>
      </c>
      <c r="O17" s="22">
        <v>0.196563160743984</v>
      </c>
      <c r="P17" s="22">
        <v>0.24373926979496499</v>
      </c>
      <c r="Q17" s="22">
        <v>0.199024731641643</v>
      </c>
      <c r="R17" s="22">
        <v>0.271934204489516</v>
      </c>
      <c r="S17" s="22">
        <v>0.28312047866296303</v>
      </c>
      <c r="T17" s="22">
        <v>0.22099073834484301</v>
      </c>
      <c r="U17" s="22">
        <v>0.21301240909431099</v>
      </c>
      <c r="V17" s="22">
        <v>0.167752593175026</v>
      </c>
      <c r="W17" s="22">
        <v>0.187376508317396</v>
      </c>
      <c r="X17" s="22">
        <v>0.23416937327399201</v>
      </c>
      <c r="Y17" s="22">
        <v>0.247826425069849</v>
      </c>
      <c r="Z17" s="22"/>
      <c r="AA17" s="22">
        <v>0.29920600536456499</v>
      </c>
      <c r="AB17" s="22">
        <v>0.240861196311214</v>
      </c>
      <c r="AC17" s="22">
        <v>0.19438601690582399</v>
      </c>
      <c r="AD17" s="22">
        <v>0.175349924357665</v>
      </c>
      <c r="AE17" s="22"/>
      <c r="AF17" s="22">
        <v>0.17519886296208301</v>
      </c>
    </row>
    <row r="18" spans="2:32" x14ac:dyDescent="0.2">
      <c r="B18" s="16"/>
    </row>
    <row r="19" spans="2:32" x14ac:dyDescent="0.2">
      <c r="B19" t="s">
        <v>63</v>
      </c>
    </row>
    <row r="20" spans="2:32" x14ac:dyDescent="0.2">
      <c r="B20" t="s">
        <v>64</v>
      </c>
    </row>
    <row r="22" spans="2:32" x14ac:dyDescent="0.2">
      <c r="B22"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dimension ref="B2:AF22"/>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690</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128</v>
      </c>
      <c r="C9" s="17">
        <v>7.5549334455822098E-2</v>
      </c>
      <c r="D9" s="17">
        <v>8.6402975751181998E-2</v>
      </c>
      <c r="E9" s="17">
        <v>6.5408924033302798E-2</v>
      </c>
      <c r="F9" s="17"/>
      <c r="G9" s="17">
        <v>0.118390094252322</v>
      </c>
      <c r="H9" s="17">
        <v>0.14096686358775501</v>
      </c>
      <c r="I9" s="17">
        <v>8.5815472962116598E-2</v>
      </c>
      <c r="J9" s="17">
        <v>5.7843273472958402E-2</v>
      </c>
      <c r="K9" s="17">
        <v>3.6575339682187499E-2</v>
      </c>
      <c r="L9" s="17">
        <v>2.5916559797492199E-2</v>
      </c>
      <c r="M9" s="17"/>
      <c r="N9" s="17">
        <v>9.4222385600502001E-2</v>
      </c>
      <c r="O9" s="17">
        <v>5.28184858316477E-2</v>
      </c>
      <c r="P9" s="17">
        <v>7.4438199595677101E-2</v>
      </c>
      <c r="Q9" s="17">
        <v>6.0428791147238203E-2</v>
      </c>
      <c r="R9" s="17">
        <v>6.8197233476380306E-2</v>
      </c>
      <c r="S9" s="17">
        <v>8.4960868199476597E-2</v>
      </c>
      <c r="T9" s="17">
        <v>8.2393787702106799E-2</v>
      </c>
      <c r="U9" s="17">
        <v>7.6379172905766998E-2</v>
      </c>
      <c r="V9" s="17">
        <v>7.8870146447421796E-2</v>
      </c>
      <c r="W9" s="17">
        <v>8.0821347693016396E-2</v>
      </c>
      <c r="X9" s="17">
        <v>7.6707427819002805E-2</v>
      </c>
      <c r="Y9" s="17">
        <v>7.4849068638195695E-2</v>
      </c>
      <c r="Z9" s="17"/>
      <c r="AA9" s="17">
        <v>7.5308280852121295E-2</v>
      </c>
      <c r="AB9" s="17">
        <v>6.3086073657123098E-2</v>
      </c>
      <c r="AC9" s="17">
        <v>8.5527013992214407E-2</v>
      </c>
      <c r="AD9" s="17">
        <v>8.1061500583224602E-2</v>
      </c>
      <c r="AE9" s="17"/>
      <c r="AF9" s="17">
        <v>9.2379106868684502E-2</v>
      </c>
    </row>
    <row r="10" spans="2:32" x14ac:dyDescent="0.2">
      <c r="B10" s="18" t="s">
        <v>129</v>
      </c>
      <c r="C10" s="17">
        <v>0.22205229484932801</v>
      </c>
      <c r="D10" s="17">
        <v>0.22575089654844599</v>
      </c>
      <c r="E10" s="17">
        <v>0.21882563050057399</v>
      </c>
      <c r="F10" s="17"/>
      <c r="G10" s="17">
        <v>0.33385543267523998</v>
      </c>
      <c r="H10" s="17">
        <v>0.284501631583787</v>
      </c>
      <c r="I10" s="17">
        <v>0.232795750650614</v>
      </c>
      <c r="J10" s="17">
        <v>0.21902258340406</v>
      </c>
      <c r="K10" s="17">
        <v>0.16582538451808401</v>
      </c>
      <c r="L10" s="17">
        <v>0.128237486510455</v>
      </c>
      <c r="M10" s="17"/>
      <c r="N10" s="17">
        <v>0.27826211311633797</v>
      </c>
      <c r="O10" s="17">
        <v>0.22811886479135801</v>
      </c>
      <c r="P10" s="17">
        <v>0.200913324485781</v>
      </c>
      <c r="Q10" s="17">
        <v>0.207498739914865</v>
      </c>
      <c r="R10" s="17">
        <v>0.26335243206041797</v>
      </c>
      <c r="S10" s="17">
        <v>0.24725310222946201</v>
      </c>
      <c r="T10" s="17">
        <v>0.19292936945338299</v>
      </c>
      <c r="U10" s="17">
        <v>0.206301878569078</v>
      </c>
      <c r="V10" s="17">
        <v>0.17994097363623501</v>
      </c>
      <c r="W10" s="17">
        <v>0.20024962206934299</v>
      </c>
      <c r="X10" s="17">
        <v>0.195211794036943</v>
      </c>
      <c r="Y10" s="17">
        <v>0.225065414757391</v>
      </c>
      <c r="Z10" s="17"/>
      <c r="AA10" s="17">
        <v>0.22907512087600199</v>
      </c>
      <c r="AB10" s="17">
        <v>0.20407497818117701</v>
      </c>
      <c r="AC10" s="17">
        <v>0.236951878198947</v>
      </c>
      <c r="AD10" s="17">
        <v>0.218447787253024</v>
      </c>
      <c r="AE10" s="17"/>
      <c r="AF10" s="17">
        <v>0.24654982673641199</v>
      </c>
    </row>
    <row r="11" spans="2:32" x14ac:dyDescent="0.2">
      <c r="B11" s="18" t="s">
        <v>130</v>
      </c>
      <c r="C11" s="17">
        <v>0.31960302854040101</v>
      </c>
      <c r="D11" s="17">
        <v>0.31908983364906002</v>
      </c>
      <c r="E11" s="17">
        <v>0.32098264366659102</v>
      </c>
      <c r="F11" s="17"/>
      <c r="G11" s="17">
        <v>0.262706094664655</v>
      </c>
      <c r="H11" s="17">
        <v>0.28563971767080398</v>
      </c>
      <c r="I11" s="17">
        <v>0.31671498597601699</v>
      </c>
      <c r="J11" s="17">
        <v>0.31038602059903497</v>
      </c>
      <c r="K11" s="17">
        <v>0.34587232944953</v>
      </c>
      <c r="L11" s="17">
        <v>0.377338689415739</v>
      </c>
      <c r="M11" s="17"/>
      <c r="N11" s="17">
        <v>0.28166538745507003</v>
      </c>
      <c r="O11" s="17">
        <v>0.33388687834870701</v>
      </c>
      <c r="P11" s="17">
        <v>0.32171287258601899</v>
      </c>
      <c r="Q11" s="17">
        <v>0.357025072211132</v>
      </c>
      <c r="R11" s="17">
        <v>0.30228305813537798</v>
      </c>
      <c r="S11" s="17">
        <v>0.31767339014926999</v>
      </c>
      <c r="T11" s="17">
        <v>0.31468801234938398</v>
      </c>
      <c r="U11" s="17">
        <v>0.35141156070652402</v>
      </c>
      <c r="V11" s="17">
        <v>0.36613643149936298</v>
      </c>
      <c r="W11" s="17">
        <v>0.29039414477491798</v>
      </c>
      <c r="X11" s="17">
        <v>0.296910066725111</v>
      </c>
      <c r="Y11" s="17">
        <v>0.28874603510219699</v>
      </c>
      <c r="Z11" s="17"/>
      <c r="AA11" s="17">
        <v>0.31850167752134101</v>
      </c>
      <c r="AB11" s="17">
        <v>0.31704348752782402</v>
      </c>
      <c r="AC11" s="17">
        <v>0.31766173372523798</v>
      </c>
      <c r="AD11" s="17">
        <v>0.32783877606629802</v>
      </c>
      <c r="AE11" s="17"/>
      <c r="AF11" s="17">
        <v>0.29495499085322402</v>
      </c>
    </row>
    <row r="12" spans="2:32" x14ac:dyDescent="0.2">
      <c r="B12" s="18" t="s">
        <v>131</v>
      </c>
      <c r="C12" s="17">
        <v>0.194571337238861</v>
      </c>
      <c r="D12" s="17">
        <v>0.200758628454105</v>
      </c>
      <c r="E12" s="17">
        <v>0.18734396507085199</v>
      </c>
      <c r="F12" s="17"/>
      <c r="G12" s="17">
        <v>0.17620052081367499</v>
      </c>
      <c r="H12" s="17">
        <v>0.164126601930042</v>
      </c>
      <c r="I12" s="17">
        <v>0.17016601524233099</v>
      </c>
      <c r="J12" s="17">
        <v>0.18346159645594801</v>
      </c>
      <c r="K12" s="17">
        <v>0.22298685263447299</v>
      </c>
      <c r="L12" s="17">
        <v>0.24143381308731199</v>
      </c>
      <c r="M12" s="17"/>
      <c r="N12" s="17">
        <v>0.17971615363322599</v>
      </c>
      <c r="O12" s="17">
        <v>0.19633452517000899</v>
      </c>
      <c r="P12" s="17">
        <v>0.19071953921558099</v>
      </c>
      <c r="Q12" s="17">
        <v>0.19159871232473599</v>
      </c>
      <c r="R12" s="17">
        <v>0.22551521974659899</v>
      </c>
      <c r="S12" s="17">
        <v>0.161775094601942</v>
      </c>
      <c r="T12" s="17">
        <v>0.23137961490196299</v>
      </c>
      <c r="U12" s="17">
        <v>0.19461271119714399</v>
      </c>
      <c r="V12" s="17">
        <v>0.177697024412029</v>
      </c>
      <c r="W12" s="17">
        <v>0.222513908526731</v>
      </c>
      <c r="X12" s="17">
        <v>0.18609849997598801</v>
      </c>
      <c r="Y12" s="17">
        <v>0.195449276192798</v>
      </c>
      <c r="Z12" s="17"/>
      <c r="AA12" s="17">
        <v>0.21187911358793701</v>
      </c>
      <c r="AB12" s="17">
        <v>0.21432466580440299</v>
      </c>
      <c r="AC12" s="17">
        <v>0.181022673025032</v>
      </c>
      <c r="AD12" s="17">
        <v>0.165965588026808</v>
      </c>
      <c r="AE12" s="17"/>
      <c r="AF12" s="17">
        <v>0.18278791945915299</v>
      </c>
    </row>
    <row r="13" spans="2:32" x14ac:dyDescent="0.2">
      <c r="B13" s="18" t="s">
        <v>132</v>
      </c>
      <c r="C13" s="17">
        <v>9.3368792524767999E-2</v>
      </c>
      <c r="D13" s="17">
        <v>9.9099718114495194E-2</v>
      </c>
      <c r="E13" s="17">
        <v>8.7778124224225595E-2</v>
      </c>
      <c r="F13" s="17"/>
      <c r="G13" s="17">
        <v>5.4481503846278999E-2</v>
      </c>
      <c r="H13" s="17">
        <v>5.6186924558367803E-2</v>
      </c>
      <c r="I13" s="17">
        <v>7.1003525522476102E-2</v>
      </c>
      <c r="J13" s="17">
        <v>0.114636905987337</v>
      </c>
      <c r="K13" s="17">
        <v>0.120869577746045</v>
      </c>
      <c r="L13" s="17">
        <v>0.132011927253637</v>
      </c>
      <c r="M13" s="17"/>
      <c r="N13" s="17">
        <v>6.7684050797733403E-2</v>
      </c>
      <c r="O13" s="17">
        <v>0.107927374552322</v>
      </c>
      <c r="P13" s="17">
        <v>0.109560147871775</v>
      </c>
      <c r="Q13" s="17">
        <v>9.2701394542726606E-2</v>
      </c>
      <c r="R13" s="17">
        <v>6.7791353468550697E-2</v>
      </c>
      <c r="S13" s="17">
        <v>0.104454752709581</v>
      </c>
      <c r="T13" s="17">
        <v>7.5069763555941194E-2</v>
      </c>
      <c r="U13" s="17">
        <v>7.3664411465396998E-2</v>
      </c>
      <c r="V13" s="17">
        <v>0.10466259992123</v>
      </c>
      <c r="W13" s="17">
        <v>0.10329789268372</v>
      </c>
      <c r="X13" s="17">
        <v>9.8197722111180594E-2</v>
      </c>
      <c r="Y13" s="17">
        <v>0.13100069014938101</v>
      </c>
      <c r="Z13" s="17"/>
      <c r="AA13" s="17">
        <v>8.6026996931831495E-2</v>
      </c>
      <c r="AB13" s="17">
        <v>9.0424749932044204E-2</v>
      </c>
      <c r="AC13" s="17">
        <v>9.3823982702574402E-2</v>
      </c>
      <c r="AD13" s="17">
        <v>0.10269832942510899</v>
      </c>
      <c r="AE13" s="17"/>
      <c r="AF13" s="17">
        <v>0.10483386779777</v>
      </c>
    </row>
    <row r="14" spans="2:32" x14ac:dyDescent="0.2">
      <c r="B14" s="18" t="s">
        <v>92</v>
      </c>
      <c r="C14" s="17">
        <v>9.4855212390819996E-2</v>
      </c>
      <c r="D14" s="17">
        <v>6.8897947482711094E-2</v>
      </c>
      <c r="E14" s="17">
        <v>0.11966071250445499</v>
      </c>
      <c r="F14" s="17"/>
      <c r="G14" s="17">
        <v>5.4366353747829402E-2</v>
      </c>
      <c r="H14" s="17">
        <v>6.8578260669244204E-2</v>
      </c>
      <c r="I14" s="17">
        <v>0.12350424964644501</v>
      </c>
      <c r="J14" s="17">
        <v>0.114649620080661</v>
      </c>
      <c r="K14" s="17">
        <v>0.10787051596968</v>
      </c>
      <c r="L14" s="17">
        <v>9.5061523935364198E-2</v>
      </c>
      <c r="M14" s="17"/>
      <c r="N14" s="17">
        <v>9.8449909397130095E-2</v>
      </c>
      <c r="O14" s="17">
        <v>8.0913871305955704E-2</v>
      </c>
      <c r="P14" s="17">
        <v>0.102655916245166</v>
      </c>
      <c r="Q14" s="17">
        <v>9.0747289859301E-2</v>
      </c>
      <c r="R14" s="17">
        <v>7.2860703112673397E-2</v>
      </c>
      <c r="S14" s="17">
        <v>8.3882792110268098E-2</v>
      </c>
      <c r="T14" s="17">
        <v>0.10353945203722199</v>
      </c>
      <c r="U14" s="17">
        <v>9.7630265156090107E-2</v>
      </c>
      <c r="V14" s="17">
        <v>9.2692824083721495E-2</v>
      </c>
      <c r="W14" s="17">
        <v>0.102723084252272</v>
      </c>
      <c r="X14" s="17">
        <v>0.14687448933177499</v>
      </c>
      <c r="Y14" s="17">
        <v>8.4889515160037801E-2</v>
      </c>
      <c r="Z14" s="17"/>
      <c r="AA14" s="17">
        <v>7.9208810230767895E-2</v>
      </c>
      <c r="AB14" s="17">
        <v>0.111046044897429</v>
      </c>
      <c r="AC14" s="17">
        <v>8.5012718355994804E-2</v>
      </c>
      <c r="AD14" s="17">
        <v>0.103988018645536</v>
      </c>
      <c r="AE14" s="17"/>
      <c r="AF14" s="17">
        <v>7.8494288284755798E-2</v>
      </c>
    </row>
    <row r="15" spans="2:32" x14ac:dyDescent="0.2">
      <c r="B15" s="18" t="s">
        <v>133</v>
      </c>
      <c r="C15" s="21">
        <v>0.29760162930515</v>
      </c>
      <c r="D15" s="21">
        <v>0.31215387229962799</v>
      </c>
      <c r="E15" s="21">
        <v>0.28423455453387703</v>
      </c>
      <c r="F15" s="21"/>
      <c r="G15" s="21">
        <v>0.45224552692756198</v>
      </c>
      <c r="H15" s="21">
        <v>0.425468495171542</v>
      </c>
      <c r="I15" s="21">
        <v>0.31861122361273098</v>
      </c>
      <c r="J15" s="21">
        <v>0.27686585687701798</v>
      </c>
      <c r="K15" s="21">
        <v>0.202400724200272</v>
      </c>
      <c r="L15" s="21">
        <v>0.15415404630794799</v>
      </c>
      <c r="M15" s="21"/>
      <c r="N15" s="21">
        <v>0.37248449871683997</v>
      </c>
      <c r="O15" s="21">
        <v>0.28093735062300601</v>
      </c>
      <c r="P15" s="21">
        <v>0.27535152408145802</v>
      </c>
      <c r="Q15" s="21">
        <v>0.26792753106210399</v>
      </c>
      <c r="R15" s="21">
        <v>0.33154966553679899</v>
      </c>
      <c r="S15" s="21">
        <v>0.33221397042893902</v>
      </c>
      <c r="T15" s="21">
        <v>0.27532315715548999</v>
      </c>
      <c r="U15" s="21">
        <v>0.28268105147484501</v>
      </c>
      <c r="V15" s="21">
        <v>0.25881112008365598</v>
      </c>
      <c r="W15" s="21">
        <v>0.28107096976235901</v>
      </c>
      <c r="X15" s="21">
        <v>0.27191922185594603</v>
      </c>
      <c r="Y15" s="21">
        <v>0.29991448339558702</v>
      </c>
      <c r="Z15" s="21"/>
      <c r="AA15" s="21">
        <v>0.304383401728123</v>
      </c>
      <c r="AB15" s="21">
        <v>0.26716105183830002</v>
      </c>
      <c r="AC15" s="21">
        <v>0.32247889219116099</v>
      </c>
      <c r="AD15" s="21">
        <v>0.29950928783624797</v>
      </c>
      <c r="AE15" s="21"/>
      <c r="AF15" s="21">
        <v>0.33892893360509702</v>
      </c>
    </row>
    <row r="16" spans="2:32" x14ac:dyDescent="0.2">
      <c r="B16" s="18" t="s">
        <v>134</v>
      </c>
      <c r="C16" s="21">
        <v>0.28794012976362898</v>
      </c>
      <c r="D16" s="21">
        <v>0.2998583465686</v>
      </c>
      <c r="E16" s="21">
        <v>0.27512208929507698</v>
      </c>
      <c r="F16" s="21"/>
      <c r="G16" s="21">
        <v>0.23068202465995399</v>
      </c>
      <c r="H16" s="21">
        <v>0.22031352648840999</v>
      </c>
      <c r="I16" s="21">
        <v>0.24116954076480701</v>
      </c>
      <c r="J16" s="21">
        <v>0.29809850244328501</v>
      </c>
      <c r="K16" s="21">
        <v>0.343856430380518</v>
      </c>
      <c r="L16" s="21">
        <v>0.37344574034094902</v>
      </c>
      <c r="M16" s="21"/>
      <c r="N16" s="21">
        <v>0.24740020443096</v>
      </c>
      <c r="O16" s="21">
        <v>0.30426189972233098</v>
      </c>
      <c r="P16" s="21">
        <v>0.30027968708735697</v>
      </c>
      <c r="Q16" s="21">
        <v>0.28430010686746299</v>
      </c>
      <c r="R16" s="21">
        <v>0.29330657321515002</v>
      </c>
      <c r="S16" s="21">
        <v>0.26622984731152199</v>
      </c>
      <c r="T16" s="21">
        <v>0.30644937845790399</v>
      </c>
      <c r="U16" s="21">
        <v>0.268277122662541</v>
      </c>
      <c r="V16" s="21">
        <v>0.28235962433325901</v>
      </c>
      <c r="W16" s="21">
        <v>0.325811801210451</v>
      </c>
      <c r="X16" s="21">
        <v>0.28429622208716798</v>
      </c>
      <c r="Y16" s="21">
        <v>0.32644996634217899</v>
      </c>
      <c r="Z16" s="21"/>
      <c r="AA16" s="21">
        <v>0.29790611051976801</v>
      </c>
      <c r="AB16" s="21">
        <v>0.30474941573644798</v>
      </c>
      <c r="AC16" s="21">
        <v>0.27484665572760603</v>
      </c>
      <c r="AD16" s="21">
        <v>0.26866391745191798</v>
      </c>
      <c r="AE16" s="21"/>
      <c r="AF16" s="21">
        <v>0.287621787256923</v>
      </c>
    </row>
    <row r="17" spans="2:32" x14ac:dyDescent="0.2">
      <c r="B17" s="18" t="s">
        <v>135</v>
      </c>
      <c r="C17" s="22">
        <v>9.6614995415206205E-3</v>
      </c>
      <c r="D17" s="22">
        <v>1.22955257310282E-2</v>
      </c>
      <c r="E17" s="22">
        <v>9.1124652388000996E-3</v>
      </c>
      <c r="F17" s="22"/>
      <c r="G17" s="22">
        <v>0.22156350226760799</v>
      </c>
      <c r="H17" s="22">
        <v>0.20515496868313199</v>
      </c>
      <c r="I17" s="22">
        <v>7.7441682847923701E-2</v>
      </c>
      <c r="J17" s="22">
        <v>-2.1232645566266299E-2</v>
      </c>
      <c r="K17" s="22">
        <v>-0.141455706180246</v>
      </c>
      <c r="L17" s="22">
        <v>-0.219291694033001</v>
      </c>
      <c r="M17" s="22"/>
      <c r="N17" s="22">
        <v>0.12508429428588</v>
      </c>
      <c r="O17" s="22">
        <v>-2.3324549099325201E-2</v>
      </c>
      <c r="P17" s="22">
        <v>-2.4928163005898701E-2</v>
      </c>
      <c r="Q17" s="22">
        <v>-1.6372575805359401E-2</v>
      </c>
      <c r="R17" s="22">
        <v>3.8243092321648998E-2</v>
      </c>
      <c r="S17" s="22">
        <v>6.5984123117416402E-2</v>
      </c>
      <c r="T17" s="22">
        <v>-3.1126221302413999E-2</v>
      </c>
      <c r="U17" s="22">
        <v>1.44039288123035E-2</v>
      </c>
      <c r="V17" s="22">
        <v>-2.3548504249602999E-2</v>
      </c>
      <c r="W17" s="22">
        <v>-4.4740831448091302E-2</v>
      </c>
      <c r="X17" s="22">
        <v>-1.2377000231222899E-2</v>
      </c>
      <c r="Y17" s="22">
        <v>-2.6535482946591998E-2</v>
      </c>
      <c r="Z17" s="22"/>
      <c r="AA17" s="22">
        <v>6.4772912083546604E-3</v>
      </c>
      <c r="AB17" s="22">
        <v>-3.7588363898147903E-2</v>
      </c>
      <c r="AC17" s="22">
        <v>4.76322364635553E-2</v>
      </c>
      <c r="AD17" s="22">
        <v>3.08453703843308E-2</v>
      </c>
      <c r="AE17" s="22"/>
      <c r="AF17" s="22">
        <v>5.1307146348173203E-2</v>
      </c>
    </row>
    <row r="18" spans="2:32" x14ac:dyDescent="0.2">
      <c r="B18" s="16"/>
    </row>
    <row r="19" spans="2:32" x14ac:dyDescent="0.2">
      <c r="B19" t="s">
        <v>63</v>
      </c>
    </row>
    <row r="20" spans="2:32" x14ac:dyDescent="0.2">
      <c r="B20" t="s">
        <v>64</v>
      </c>
    </row>
    <row r="22" spans="2:32" x14ac:dyDescent="0.2">
      <c r="B22"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149</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1567</v>
      </c>
      <c r="D7" s="10">
        <v>710</v>
      </c>
      <c r="E7" s="10">
        <v>853</v>
      </c>
      <c r="F7" s="10"/>
      <c r="G7" s="10">
        <v>57</v>
      </c>
      <c r="H7" s="10">
        <v>87</v>
      </c>
      <c r="I7" s="10">
        <v>93</v>
      </c>
      <c r="J7" s="10">
        <v>147</v>
      </c>
      <c r="K7" s="10">
        <v>313</v>
      </c>
      <c r="L7" s="10">
        <v>870</v>
      </c>
      <c r="M7" s="10"/>
      <c r="N7" s="10">
        <v>120</v>
      </c>
      <c r="O7" s="10">
        <v>218</v>
      </c>
      <c r="P7" s="10">
        <v>135</v>
      </c>
      <c r="Q7" s="10">
        <v>176</v>
      </c>
      <c r="R7" s="10">
        <v>120</v>
      </c>
      <c r="S7" s="10">
        <v>142</v>
      </c>
      <c r="T7" s="10">
        <v>157</v>
      </c>
      <c r="U7" s="10">
        <v>74</v>
      </c>
      <c r="V7" s="10">
        <v>189</v>
      </c>
      <c r="W7" s="10">
        <v>125</v>
      </c>
      <c r="X7" s="10">
        <v>90</v>
      </c>
      <c r="Y7" s="10">
        <v>21</v>
      </c>
      <c r="Z7" s="10"/>
      <c r="AA7" s="10">
        <v>445</v>
      </c>
      <c r="AB7" s="10">
        <v>358</v>
      </c>
      <c r="AC7" s="10">
        <v>209</v>
      </c>
      <c r="AD7" s="10">
        <v>547</v>
      </c>
      <c r="AE7" s="10"/>
      <c r="AF7" s="10">
        <v>421</v>
      </c>
    </row>
    <row r="8" spans="2:32" ht="30" customHeight="1" x14ac:dyDescent="0.2">
      <c r="B8" s="11" t="s">
        <v>20</v>
      </c>
      <c r="C8" s="11">
        <v>1422</v>
      </c>
      <c r="D8" s="11">
        <v>638</v>
      </c>
      <c r="E8" s="11">
        <v>780</v>
      </c>
      <c r="F8" s="11"/>
      <c r="G8" s="11">
        <v>69</v>
      </c>
      <c r="H8" s="11">
        <v>105</v>
      </c>
      <c r="I8" s="11">
        <v>85</v>
      </c>
      <c r="J8" s="11">
        <v>136</v>
      </c>
      <c r="K8" s="11">
        <v>271</v>
      </c>
      <c r="L8" s="11">
        <v>757</v>
      </c>
      <c r="M8" s="11"/>
      <c r="N8" s="11">
        <v>124</v>
      </c>
      <c r="O8" s="11">
        <v>193</v>
      </c>
      <c r="P8" s="11">
        <v>118</v>
      </c>
      <c r="Q8" s="11">
        <v>156</v>
      </c>
      <c r="R8" s="11">
        <v>104</v>
      </c>
      <c r="S8" s="11">
        <v>116</v>
      </c>
      <c r="T8" s="11">
        <v>135</v>
      </c>
      <c r="U8" s="11">
        <v>66</v>
      </c>
      <c r="V8" s="11">
        <v>168</v>
      </c>
      <c r="W8" s="11">
        <v>128</v>
      </c>
      <c r="X8" s="11">
        <v>86</v>
      </c>
      <c r="Y8" s="11">
        <v>28</v>
      </c>
      <c r="Z8" s="11"/>
      <c r="AA8" s="11">
        <v>380</v>
      </c>
      <c r="AB8" s="11">
        <v>301</v>
      </c>
      <c r="AC8" s="11">
        <v>252</v>
      </c>
      <c r="AD8" s="11">
        <v>482</v>
      </c>
      <c r="AE8" s="11"/>
      <c r="AF8" s="11">
        <v>388</v>
      </c>
    </row>
    <row r="9" spans="2:32" ht="27.75" x14ac:dyDescent="0.2">
      <c r="B9" s="18" t="s">
        <v>143</v>
      </c>
      <c r="C9" s="17">
        <v>0.28574863783302601</v>
      </c>
      <c r="D9" s="17">
        <v>0.240007800307071</v>
      </c>
      <c r="E9" s="17">
        <v>0.32186329583689399</v>
      </c>
      <c r="F9" s="17"/>
      <c r="G9" s="17">
        <v>0.19824944103438599</v>
      </c>
      <c r="H9" s="17">
        <v>0.2376790508179</v>
      </c>
      <c r="I9" s="17">
        <v>0.35444277558414999</v>
      </c>
      <c r="J9" s="17">
        <v>0.45022188076736203</v>
      </c>
      <c r="K9" s="17">
        <v>0.32747131475590802</v>
      </c>
      <c r="L9" s="17">
        <v>0.248258252451902</v>
      </c>
      <c r="M9" s="17"/>
      <c r="N9" s="17">
        <v>0.29745276254647601</v>
      </c>
      <c r="O9" s="17">
        <v>0.29813751138183098</v>
      </c>
      <c r="P9" s="17">
        <v>0.26253216408846403</v>
      </c>
      <c r="Q9" s="17">
        <v>0.312040117635208</v>
      </c>
      <c r="R9" s="17">
        <v>0.25634695990310902</v>
      </c>
      <c r="S9" s="17">
        <v>0.30361129769064998</v>
      </c>
      <c r="T9" s="17">
        <v>0.22688592187565099</v>
      </c>
      <c r="U9" s="17">
        <v>0.22129192689058799</v>
      </c>
      <c r="V9" s="17">
        <v>0.320490487989808</v>
      </c>
      <c r="W9" s="17">
        <v>0.28883552857783301</v>
      </c>
      <c r="X9" s="17">
        <v>0.30516813102673601</v>
      </c>
      <c r="Y9" s="17">
        <v>0.28899815169326698</v>
      </c>
      <c r="Z9" s="17"/>
      <c r="AA9" s="17">
        <v>0.19411137714528201</v>
      </c>
      <c r="AB9" s="17">
        <v>0.28414269304705603</v>
      </c>
      <c r="AC9" s="17">
        <v>0.28323329992846202</v>
      </c>
      <c r="AD9" s="17">
        <v>0.36267702937160601</v>
      </c>
      <c r="AE9" s="17"/>
      <c r="AF9" s="17">
        <v>0.62673868404655597</v>
      </c>
    </row>
    <row r="10" spans="2:32" ht="27.75" x14ac:dyDescent="0.2">
      <c r="B10" s="18" t="s">
        <v>144</v>
      </c>
      <c r="C10" s="17">
        <v>0.64629905078023597</v>
      </c>
      <c r="D10" s="17">
        <v>0.70673083336037601</v>
      </c>
      <c r="E10" s="17">
        <v>0.60051805309134598</v>
      </c>
      <c r="F10" s="17"/>
      <c r="G10" s="17">
        <v>0.67194908853736202</v>
      </c>
      <c r="H10" s="17">
        <v>0.70959346749632801</v>
      </c>
      <c r="I10" s="17">
        <v>0.58137066441781504</v>
      </c>
      <c r="J10" s="17">
        <v>0.46114163193823499</v>
      </c>
      <c r="K10" s="17">
        <v>0.62482315093622198</v>
      </c>
      <c r="L10" s="17">
        <v>0.68335499005002298</v>
      </c>
      <c r="M10" s="17"/>
      <c r="N10" s="17">
        <v>0.64121659137220599</v>
      </c>
      <c r="O10" s="17">
        <v>0.62581725482299599</v>
      </c>
      <c r="P10" s="17">
        <v>0.69505533138084696</v>
      </c>
      <c r="Q10" s="17">
        <v>0.61696941344724299</v>
      </c>
      <c r="R10" s="17">
        <v>0.62135754820053002</v>
      </c>
      <c r="S10" s="17">
        <v>0.60840095874202205</v>
      </c>
      <c r="T10" s="17">
        <v>0.71582986297955997</v>
      </c>
      <c r="U10" s="17">
        <v>0.76735693383011505</v>
      </c>
      <c r="V10" s="17">
        <v>0.624685287504536</v>
      </c>
      <c r="W10" s="17">
        <v>0.61963570250132305</v>
      </c>
      <c r="X10" s="17">
        <v>0.66309050545978099</v>
      </c>
      <c r="Y10" s="17">
        <v>0.59878198487629497</v>
      </c>
      <c r="Z10" s="17"/>
      <c r="AA10" s="17">
        <v>0.75536599704889096</v>
      </c>
      <c r="AB10" s="17">
        <v>0.65827802826273296</v>
      </c>
      <c r="AC10" s="17">
        <v>0.62811008028505499</v>
      </c>
      <c r="AD10" s="17">
        <v>0.55904055017250998</v>
      </c>
      <c r="AE10" s="17"/>
      <c r="AF10" s="17">
        <v>0.312441174241889</v>
      </c>
    </row>
    <row r="11" spans="2:32" x14ac:dyDescent="0.2">
      <c r="B11" s="18" t="s">
        <v>92</v>
      </c>
      <c r="C11" s="19">
        <v>6.7952311386738601E-2</v>
      </c>
      <c r="D11" s="19">
        <v>5.3261366332552899E-2</v>
      </c>
      <c r="E11" s="19">
        <v>7.7618651071760303E-2</v>
      </c>
      <c r="F11" s="19"/>
      <c r="G11" s="19">
        <v>0.12980147042825299</v>
      </c>
      <c r="H11" s="19">
        <v>5.2727481685771002E-2</v>
      </c>
      <c r="I11" s="19">
        <v>6.4186559998035103E-2</v>
      </c>
      <c r="J11" s="19">
        <v>8.8636487294402905E-2</v>
      </c>
      <c r="K11" s="19">
        <v>4.7705534307870001E-2</v>
      </c>
      <c r="L11" s="19">
        <v>6.8386757498074699E-2</v>
      </c>
      <c r="M11" s="19"/>
      <c r="N11" s="19">
        <v>6.1330646081318198E-2</v>
      </c>
      <c r="O11" s="19">
        <v>7.6045233795172598E-2</v>
      </c>
      <c r="P11" s="19">
        <v>4.2412504530689302E-2</v>
      </c>
      <c r="Q11" s="19">
        <v>7.0990468917548705E-2</v>
      </c>
      <c r="R11" s="19">
        <v>0.12229549189636101</v>
      </c>
      <c r="S11" s="19">
        <v>8.7987743567328802E-2</v>
      </c>
      <c r="T11" s="19">
        <v>5.7284215144788299E-2</v>
      </c>
      <c r="U11" s="19">
        <v>1.13511392792976E-2</v>
      </c>
      <c r="V11" s="19">
        <v>5.4824224505656702E-2</v>
      </c>
      <c r="W11" s="19">
        <v>9.1528768920843107E-2</v>
      </c>
      <c r="X11" s="19">
        <v>3.1741363513483098E-2</v>
      </c>
      <c r="Y11" s="19">
        <v>0.11221986343043799</v>
      </c>
      <c r="Z11" s="19"/>
      <c r="AA11" s="19">
        <v>5.05226258058269E-2</v>
      </c>
      <c r="AB11" s="19">
        <v>5.7579278690211101E-2</v>
      </c>
      <c r="AC11" s="19">
        <v>8.8656619786482496E-2</v>
      </c>
      <c r="AD11" s="19">
        <v>7.8282420455883794E-2</v>
      </c>
      <c r="AE11" s="19"/>
      <c r="AF11" s="19">
        <v>6.0820141711554303E-2</v>
      </c>
    </row>
    <row r="12" spans="2:32" x14ac:dyDescent="0.2">
      <c r="B12" s="16" t="s">
        <v>146</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dimension ref="B2:AF22"/>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691</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128</v>
      </c>
      <c r="C9" s="17">
        <v>9.6487831059166099E-2</v>
      </c>
      <c r="D9" s="17">
        <v>0.110956580736695</v>
      </c>
      <c r="E9" s="17">
        <v>8.2023649566573903E-2</v>
      </c>
      <c r="F9" s="17"/>
      <c r="G9" s="17">
        <v>0.16651548455656701</v>
      </c>
      <c r="H9" s="17">
        <v>0.16811133131455699</v>
      </c>
      <c r="I9" s="17">
        <v>0.104618706160095</v>
      </c>
      <c r="J9" s="17">
        <v>8.4337409937755597E-2</v>
      </c>
      <c r="K9" s="17">
        <v>3.2676003683216201E-2</v>
      </c>
      <c r="L9" s="17">
        <v>3.76016482450914E-2</v>
      </c>
      <c r="M9" s="17"/>
      <c r="N9" s="17">
        <v>0.14866141062648</v>
      </c>
      <c r="O9" s="17">
        <v>9.3415708344254403E-2</v>
      </c>
      <c r="P9" s="17">
        <v>8.3267381581811198E-2</v>
      </c>
      <c r="Q9" s="17">
        <v>6.4519706139462799E-2</v>
      </c>
      <c r="R9" s="17">
        <v>5.6194796181553902E-2</v>
      </c>
      <c r="S9" s="17">
        <v>0.109684136054082</v>
      </c>
      <c r="T9" s="17">
        <v>8.6122469180570496E-2</v>
      </c>
      <c r="U9" s="17">
        <v>9.0860833745349104E-2</v>
      </c>
      <c r="V9" s="17">
        <v>8.89539272775446E-2</v>
      </c>
      <c r="W9" s="17">
        <v>0.120167234948938</v>
      </c>
      <c r="X9" s="17">
        <v>8.42225487023463E-2</v>
      </c>
      <c r="Y9" s="17">
        <v>6.4097037193742504E-2</v>
      </c>
      <c r="Z9" s="17"/>
      <c r="AA9" s="17">
        <v>0.107443996401794</v>
      </c>
      <c r="AB9" s="17">
        <v>8.1308326843368903E-2</v>
      </c>
      <c r="AC9" s="17">
        <v>0.107771490899313</v>
      </c>
      <c r="AD9" s="17">
        <v>9.0886849934702696E-2</v>
      </c>
      <c r="AE9" s="17"/>
      <c r="AF9" s="17">
        <v>9.0064634515929498E-2</v>
      </c>
    </row>
    <row r="10" spans="2:32" x14ac:dyDescent="0.2">
      <c r="B10" s="18" t="s">
        <v>129</v>
      </c>
      <c r="C10" s="17">
        <v>0.307049855126865</v>
      </c>
      <c r="D10" s="17">
        <v>0.30183899498722699</v>
      </c>
      <c r="E10" s="17">
        <v>0.31239644535021099</v>
      </c>
      <c r="F10" s="17"/>
      <c r="G10" s="17">
        <v>0.37023405653054398</v>
      </c>
      <c r="H10" s="17">
        <v>0.38811829324521901</v>
      </c>
      <c r="I10" s="17">
        <v>0.32565973678079102</v>
      </c>
      <c r="J10" s="17">
        <v>0.27986413166813201</v>
      </c>
      <c r="K10" s="17">
        <v>0.280745394305292</v>
      </c>
      <c r="L10" s="17">
        <v>0.22354589321750701</v>
      </c>
      <c r="M10" s="17"/>
      <c r="N10" s="17">
        <v>0.33150285189290202</v>
      </c>
      <c r="O10" s="17">
        <v>0.280998076007417</v>
      </c>
      <c r="P10" s="17">
        <v>0.31900033358942798</v>
      </c>
      <c r="Q10" s="17">
        <v>0.27587333082993098</v>
      </c>
      <c r="R10" s="17">
        <v>0.33440047615645702</v>
      </c>
      <c r="S10" s="17">
        <v>0.34872931167904397</v>
      </c>
      <c r="T10" s="17">
        <v>0.287844732439062</v>
      </c>
      <c r="U10" s="17">
        <v>0.32748046993451901</v>
      </c>
      <c r="V10" s="17">
        <v>0.290050126479246</v>
      </c>
      <c r="W10" s="17">
        <v>0.30097544149701699</v>
      </c>
      <c r="X10" s="17">
        <v>0.325555913761916</v>
      </c>
      <c r="Y10" s="17">
        <v>0.25259754684615898</v>
      </c>
      <c r="Z10" s="17"/>
      <c r="AA10" s="17">
        <v>0.33004873334839002</v>
      </c>
      <c r="AB10" s="17">
        <v>0.29805582149019699</v>
      </c>
      <c r="AC10" s="17">
        <v>0.28417566667219302</v>
      </c>
      <c r="AD10" s="17">
        <v>0.31424689361399899</v>
      </c>
      <c r="AE10" s="17"/>
      <c r="AF10" s="17">
        <v>0.308318017953357</v>
      </c>
    </row>
    <row r="11" spans="2:32" x14ac:dyDescent="0.2">
      <c r="B11" s="18" t="s">
        <v>130</v>
      </c>
      <c r="C11" s="17">
        <v>0.32821364018640697</v>
      </c>
      <c r="D11" s="17">
        <v>0.320125957390958</v>
      </c>
      <c r="E11" s="17">
        <v>0.33661336947738801</v>
      </c>
      <c r="F11" s="17"/>
      <c r="G11" s="17">
        <v>0.27030704352511198</v>
      </c>
      <c r="H11" s="17">
        <v>0.25095282067330599</v>
      </c>
      <c r="I11" s="17">
        <v>0.32508981362065298</v>
      </c>
      <c r="J11" s="17">
        <v>0.31909648151959502</v>
      </c>
      <c r="K11" s="17">
        <v>0.365665019852696</v>
      </c>
      <c r="L11" s="17">
        <v>0.41451733998541801</v>
      </c>
      <c r="M11" s="17"/>
      <c r="N11" s="17">
        <v>0.26940486954123</v>
      </c>
      <c r="O11" s="17">
        <v>0.36905611888456502</v>
      </c>
      <c r="P11" s="17">
        <v>0.31084631483441699</v>
      </c>
      <c r="Q11" s="17">
        <v>0.318249975104899</v>
      </c>
      <c r="R11" s="17">
        <v>0.35367512334814599</v>
      </c>
      <c r="S11" s="17">
        <v>0.32353291684576602</v>
      </c>
      <c r="T11" s="17">
        <v>0.34617968683678702</v>
      </c>
      <c r="U11" s="17">
        <v>0.32293508324276399</v>
      </c>
      <c r="V11" s="17">
        <v>0.33407485102141499</v>
      </c>
      <c r="W11" s="17">
        <v>0.33777678480465001</v>
      </c>
      <c r="X11" s="17">
        <v>0.31280575384943499</v>
      </c>
      <c r="Y11" s="17">
        <v>0.39073669891245399</v>
      </c>
      <c r="Z11" s="17"/>
      <c r="AA11" s="17">
        <v>0.312248878276494</v>
      </c>
      <c r="AB11" s="17">
        <v>0.32797354231684001</v>
      </c>
      <c r="AC11" s="17">
        <v>0.36402019610923297</v>
      </c>
      <c r="AD11" s="17">
        <v>0.31580768676071003</v>
      </c>
      <c r="AE11" s="17"/>
      <c r="AF11" s="17">
        <v>0.33224359272970799</v>
      </c>
    </row>
    <row r="12" spans="2:32" x14ac:dyDescent="0.2">
      <c r="B12" s="18" t="s">
        <v>131</v>
      </c>
      <c r="C12" s="17">
        <v>0.13107460243689101</v>
      </c>
      <c r="D12" s="17">
        <v>0.13686990195923701</v>
      </c>
      <c r="E12" s="17">
        <v>0.125815734437595</v>
      </c>
      <c r="F12" s="17"/>
      <c r="G12" s="17">
        <v>0.10410822152103</v>
      </c>
      <c r="H12" s="17">
        <v>0.10702837332595699</v>
      </c>
      <c r="I12" s="17">
        <v>0.10180971128775999</v>
      </c>
      <c r="J12" s="17">
        <v>0.14899155001817099</v>
      </c>
      <c r="K12" s="17">
        <v>0.15208715911196399</v>
      </c>
      <c r="L12" s="17">
        <v>0.16377635823407199</v>
      </c>
      <c r="M12" s="17"/>
      <c r="N12" s="17">
        <v>0.119413806408179</v>
      </c>
      <c r="O12" s="17">
        <v>0.13326505709624401</v>
      </c>
      <c r="P12" s="17">
        <v>0.147828249442188</v>
      </c>
      <c r="Q12" s="17">
        <v>0.18623880809198301</v>
      </c>
      <c r="R12" s="17">
        <v>0.15417525587595601</v>
      </c>
      <c r="S12" s="17">
        <v>0.105602809401302</v>
      </c>
      <c r="T12" s="17">
        <v>0.122298898451495</v>
      </c>
      <c r="U12" s="17">
        <v>0.14995918020954799</v>
      </c>
      <c r="V12" s="17">
        <v>0.14150232610621</v>
      </c>
      <c r="W12" s="17">
        <v>9.8916384711340094E-2</v>
      </c>
      <c r="X12" s="17">
        <v>9.0825295710391801E-2</v>
      </c>
      <c r="Y12" s="17">
        <v>0.112248536445602</v>
      </c>
      <c r="Z12" s="17"/>
      <c r="AA12" s="17">
        <v>0.12537402060969699</v>
      </c>
      <c r="AB12" s="17">
        <v>0.15067115123795899</v>
      </c>
      <c r="AC12" s="17">
        <v>0.11994876018809</v>
      </c>
      <c r="AD12" s="17">
        <v>0.124193471394136</v>
      </c>
      <c r="AE12" s="17"/>
      <c r="AF12" s="17">
        <v>0.12619410062053099</v>
      </c>
    </row>
    <row r="13" spans="2:32" x14ac:dyDescent="0.2">
      <c r="B13" s="18" t="s">
        <v>132</v>
      </c>
      <c r="C13" s="17">
        <v>5.2134604065467202E-2</v>
      </c>
      <c r="D13" s="17">
        <v>6.1896208168700298E-2</v>
      </c>
      <c r="E13" s="17">
        <v>4.236791558841E-2</v>
      </c>
      <c r="F13" s="17"/>
      <c r="G13" s="17">
        <v>2.9902886395127101E-2</v>
      </c>
      <c r="H13" s="17">
        <v>3.6595905468357302E-2</v>
      </c>
      <c r="I13" s="17">
        <v>4.4518857580510302E-2</v>
      </c>
      <c r="J13" s="17">
        <v>6.4791042311042393E-2</v>
      </c>
      <c r="K13" s="17">
        <v>6.5779281319256505E-2</v>
      </c>
      <c r="L13" s="17">
        <v>6.6346965376214706E-2</v>
      </c>
      <c r="M13" s="17"/>
      <c r="N13" s="17">
        <v>3.8682437956959297E-2</v>
      </c>
      <c r="O13" s="17">
        <v>5.1225266425422397E-2</v>
      </c>
      <c r="P13" s="17">
        <v>5.1359923617521001E-2</v>
      </c>
      <c r="Q13" s="17">
        <v>5.0794799444406999E-2</v>
      </c>
      <c r="R13" s="17">
        <v>3.9364801058200401E-2</v>
      </c>
      <c r="S13" s="17">
        <v>5.2366089121769002E-2</v>
      </c>
      <c r="T13" s="17">
        <v>6.7689466613999494E-2</v>
      </c>
      <c r="U13" s="17">
        <v>3.6716535475020698E-2</v>
      </c>
      <c r="V13" s="17">
        <v>5.7869821087913498E-2</v>
      </c>
      <c r="W13" s="17">
        <v>6.07716964255181E-2</v>
      </c>
      <c r="X13" s="17">
        <v>5.9037119308276799E-2</v>
      </c>
      <c r="Y13" s="17">
        <v>7.4546720846789094E-2</v>
      </c>
      <c r="Z13" s="17"/>
      <c r="AA13" s="17">
        <v>4.8725068902415798E-2</v>
      </c>
      <c r="AB13" s="17">
        <v>4.7240053377340899E-2</v>
      </c>
      <c r="AC13" s="17">
        <v>4.9025062221564698E-2</v>
      </c>
      <c r="AD13" s="17">
        <v>6.34661545575778E-2</v>
      </c>
      <c r="AE13" s="17"/>
      <c r="AF13" s="17">
        <v>7.0769895620378803E-2</v>
      </c>
    </row>
    <row r="14" spans="2:32" x14ac:dyDescent="0.2">
      <c r="B14" s="18" t="s">
        <v>92</v>
      </c>
      <c r="C14" s="17">
        <v>8.5039467125203896E-2</v>
      </c>
      <c r="D14" s="17">
        <v>6.8312356757182405E-2</v>
      </c>
      <c r="E14" s="17">
        <v>0.100782885579822</v>
      </c>
      <c r="F14" s="17"/>
      <c r="G14" s="17">
        <v>5.8932307471619802E-2</v>
      </c>
      <c r="H14" s="17">
        <v>4.9193275972603603E-2</v>
      </c>
      <c r="I14" s="17">
        <v>9.8303174570190693E-2</v>
      </c>
      <c r="J14" s="17">
        <v>0.102919384545303</v>
      </c>
      <c r="K14" s="17">
        <v>0.10304714172757599</v>
      </c>
      <c r="L14" s="17">
        <v>9.4211794941697097E-2</v>
      </c>
      <c r="M14" s="17"/>
      <c r="N14" s="17">
        <v>9.2334623574249403E-2</v>
      </c>
      <c r="O14" s="17">
        <v>7.2039773242097704E-2</v>
      </c>
      <c r="P14" s="17">
        <v>8.7697796934634503E-2</v>
      </c>
      <c r="Q14" s="17">
        <v>0.104323380389318</v>
      </c>
      <c r="R14" s="17">
        <v>6.21895473796861E-2</v>
      </c>
      <c r="S14" s="17">
        <v>6.0084736898036901E-2</v>
      </c>
      <c r="T14" s="17">
        <v>8.9864746478086593E-2</v>
      </c>
      <c r="U14" s="17">
        <v>7.2047897392799695E-2</v>
      </c>
      <c r="V14" s="17">
        <v>8.7548948027671394E-2</v>
      </c>
      <c r="W14" s="17">
        <v>8.1392457612536995E-2</v>
      </c>
      <c r="X14" s="17">
        <v>0.127553368667634</v>
      </c>
      <c r="Y14" s="17">
        <v>0.105773459755254</v>
      </c>
      <c r="Z14" s="17"/>
      <c r="AA14" s="17">
        <v>7.6159302461209097E-2</v>
      </c>
      <c r="AB14" s="17">
        <v>9.4751104734293906E-2</v>
      </c>
      <c r="AC14" s="17">
        <v>7.5058823909606595E-2</v>
      </c>
      <c r="AD14" s="17">
        <v>9.1398943738874597E-2</v>
      </c>
      <c r="AE14" s="17"/>
      <c r="AF14" s="17">
        <v>7.2409758560096002E-2</v>
      </c>
    </row>
    <row r="15" spans="2:32" x14ac:dyDescent="0.2">
      <c r="B15" s="18" t="s">
        <v>133</v>
      </c>
      <c r="C15" s="21">
        <v>0.40353768618603097</v>
      </c>
      <c r="D15" s="21">
        <v>0.412795575723922</v>
      </c>
      <c r="E15" s="21">
        <v>0.39442009491678498</v>
      </c>
      <c r="F15" s="21"/>
      <c r="G15" s="21">
        <v>0.53674954108711104</v>
      </c>
      <c r="H15" s="21">
        <v>0.55622962455977598</v>
      </c>
      <c r="I15" s="21">
        <v>0.43027844294088602</v>
      </c>
      <c r="J15" s="21">
        <v>0.36420154160588802</v>
      </c>
      <c r="K15" s="21">
        <v>0.31342139798850799</v>
      </c>
      <c r="L15" s="21">
        <v>0.261147541462599</v>
      </c>
      <c r="M15" s="21"/>
      <c r="N15" s="21">
        <v>0.48016426251938199</v>
      </c>
      <c r="O15" s="21">
        <v>0.374413784351671</v>
      </c>
      <c r="P15" s="21">
        <v>0.40226771517123899</v>
      </c>
      <c r="Q15" s="21">
        <v>0.34039303696939399</v>
      </c>
      <c r="R15" s="21">
        <v>0.390595272338011</v>
      </c>
      <c r="S15" s="21">
        <v>0.45841344773312598</v>
      </c>
      <c r="T15" s="21">
        <v>0.37396720161963198</v>
      </c>
      <c r="U15" s="21">
        <v>0.41834130367986799</v>
      </c>
      <c r="V15" s="21">
        <v>0.37900405375679003</v>
      </c>
      <c r="W15" s="21">
        <v>0.42114267644595499</v>
      </c>
      <c r="X15" s="21">
        <v>0.40977846246426203</v>
      </c>
      <c r="Y15" s="21">
        <v>0.31669458403990097</v>
      </c>
      <c r="Z15" s="21"/>
      <c r="AA15" s="21">
        <v>0.437492729750184</v>
      </c>
      <c r="AB15" s="21">
        <v>0.37936414833356602</v>
      </c>
      <c r="AC15" s="21">
        <v>0.391947157571506</v>
      </c>
      <c r="AD15" s="21">
        <v>0.40513374354870202</v>
      </c>
      <c r="AE15" s="21"/>
      <c r="AF15" s="21">
        <v>0.398382652469286</v>
      </c>
    </row>
    <row r="16" spans="2:32" x14ac:dyDescent="0.2">
      <c r="B16" s="18" t="s">
        <v>134</v>
      </c>
      <c r="C16" s="21">
        <v>0.183209206502358</v>
      </c>
      <c r="D16" s="21">
        <v>0.19876611012793699</v>
      </c>
      <c r="E16" s="21">
        <v>0.16818365002600499</v>
      </c>
      <c r="F16" s="21"/>
      <c r="G16" s="21">
        <v>0.134011107916157</v>
      </c>
      <c r="H16" s="21">
        <v>0.143624278794315</v>
      </c>
      <c r="I16" s="21">
        <v>0.14632856886827</v>
      </c>
      <c r="J16" s="21">
        <v>0.21378259232921401</v>
      </c>
      <c r="K16" s="21">
        <v>0.21786644043122</v>
      </c>
      <c r="L16" s="21">
        <v>0.23012332361028701</v>
      </c>
      <c r="M16" s="21"/>
      <c r="N16" s="21">
        <v>0.158096244365138</v>
      </c>
      <c r="O16" s="21">
        <v>0.184490323521666</v>
      </c>
      <c r="P16" s="21">
        <v>0.19918817305970901</v>
      </c>
      <c r="Q16" s="21">
        <v>0.23703360753639</v>
      </c>
      <c r="R16" s="21">
        <v>0.19354005693415699</v>
      </c>
      <c r="S16" s="21">
        <v>0.157968898523071</v>
      </c>
      <c r="T16" s="21">
        <v>0.18998836506549399</v>
      </c>
      <c r="U16" s="21">
        <v>0.18667571568456801</v>
      </c>
      <c r="V16" s="21">
        <v>0.199372147194123</v>
      </c>
      <c r="W16" s="21">
        <v>0.15968808113685801</v>
      </c>
      <c r="X16" s="21">
        <v>0.14986241501866901</v>
      </c>
      <c r="Y16" s="21">
        <v>0.18679525729239099</v>
      </c>
      <c r="Z16" s="21"/>
      <c r="AA16" s="21">
        <v>0.174099089512113</v>
      </c>
      <c r="AB16" s="21">
        <v>0.19791120461530001</v>
      </c>
      <c r="AC16" s="21">
        <v>0.168973822409655</v>
      </c>
      <c r="AD16" s="21">
        <v>0.18765962595171401</v>
      </c>
      <c r="AE16" s="21"/>
      <c r="AF16" s="21">
        <v>0.19696399624090999</v>
      </c>
    </row>
    <row r="17" spans="2:32" x14ac:dyDescent="0.2">
      <c r="B17" s="18" t="s">
        <v>135</v>
      </c>
      <c r="C17" s="22">
        <v>0.220328479683672</v>
      </c>
      <c r="D17" s="22">
        <v>0.21402946559598501</v>
      </c>
      <c r="E17" s="22">
        <v>0.22623644489077999</v>
      </c>
      <c r="F17" s="22"/>
      <c r="G17" s="22">
        <v>0.40273843317095398</v>
      </c>
      <c r="H17" s="22">
        <v>0.41260534576546098</v>
      </c>
      <c r="I17" s="22">
        <v>0.28394987407261602</v>
      </c>
      <c r="J17" s="22">
        <v>0.15041894927667401</v>
      </c>
      <c r="K17" s="22">
        <v>9.5554957557287795E-2</v>
      </c>
      <c r="L17" s="22">
        <v>3.1024217852311999E-2</v>
      </c>
      <c r="M17" s="22"/>
      <c r="N17" s="22">
        <v>0.32206801815424402</v>
      </c>
      <c r="O17" s="22">
        <v>0.189923460830005</v>
      </c>
      <c r="P17" s="22">
        <v>0.20307954211153001</v>
      </c>
      <c r="Q17" s="22">
        <v>0.103359429433004</v>
      </c>
      <c r="R17" s="22">
        <v>0.19705521540385501</v>
      </c>
      <c r="S17" s="22">
        <v>0.30044454921005498</v>
      </c>
      <c r="T17" s="22">
        <v>0.18397883655413799</v>
      </c>
      <c r="U17" s="22">
        <v>0.23166558799529999</v>
      </c>
      <c r="V17" s="22">
        <v>0.179631906562667</v>
      </c>
      <c r="W17" s="22">
        <v>0.26145459530909698</v>
      </c>
      <c r="X17" s="22">
        <v>0.25991604744559299</v>
      </c>
      <c r="Y17" s="22">
        <v>0.12989932674751001</v>
      </c>
      <c r="Z17" s="22"/>
      <c r="AA17" s="22">
        <v>0.26339364023807099</v>
      </c>
      <c r="AB17" s="22">
        <v>0.18145294371826601</v>
      </c>
      <c r="AC17" s="22">
        <v>0.222973335161851</v>
      </c>
      <c r="AD17" s="22">
        <v>0.21747411759698701</v>
      </c>
      <c r="AE17" s="22"/>
      <c r="AF17" s="22">
        <v>0.20141865622837701</v>
      </c>
    </row>
    <row r="18" spans="2:32" x14ac:dyDescent="0.2">
      <c r="B18" s="16"/>
    </row>
    <row r="19" spans="2:32" x14ac:dyDescent="0.2">
      <c r="B19" t="s">
        <v>63</v>
      </c>
    </row>
    <row r="20" spans="2:32" x14ac:dyDescent="0.2">
      <c r="B20" t="s">
        <v>64</v>
      </c>
    </row>
    <row r="22" spans="2:32" x14ac:dyDescent="0.2">
      <c r="B22"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dimension ref="B2:H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8" width="20.71484375" customWidth="1"/>
  </cols>
  <sheetData>
    <row r="2" spans="2:8" ht="39.950000000000003" customHeight="1" x14ac:dyDescent="0.2">
      <c r="D2" s="30" t="s">
        <v>697</v>
      </c>
      <c r="E2" s="26"/>
      <c r="F2" s="26"/>
      <c r="G2" s="26"/>
      <c r="H2" s="26"/>
    </row>
    <row r="6" spans="2:8" ht="50.1" customHeight="1" x14ac:dyDescent="0.2">
      <c r="B6" s="20" t="s">
        <v>15</v>
      </c>
      <c r="C6" s="20" t="s">
        <v>692</v>
      </c>
      <c r="D6" s="20" t="s">
        <v>693</v>
      </c>
      <c r="E6" s="20" t="s">
        <v>694</v>
      </c>
      <c r="F6" s="20" t="s">
        <v>695</v>
      </c>
      <c r="G6" s="20" t="s">
        <v>696</v>
      </c>
    </row>
    <row r="7" spans="2:8" x14ac:dyDescent="0.2">
      <c r="B7" s="18" t="s">
        <v>532</v>
      </c>
      <c r="C7" s="17">
        <v>0.70506122497831003</v>
      </c>
      <c r="D7" s="17">
        <v>0.69148036918391698</v>
      </c>
      <c r="E7" s="17">
        <v>0.75862659680287903</v>
      </c>
      <c r="F7" s="17">
        <v>0.420186543947841</v>
      </c>
      <c r="G7" s="17">
        <v>0.299414410304218</v>
      </c>
    </row>
    <row r="8" spans="2:8" x14ac:dyDescent="0.2">
      <c r="B8" s="18" t="s">
        <v>533</v>
      </c>
      <c r="C8" s="17">
        <v>9.9420493849984401E-2</v>
      </c>
      <c r="D8" s="17">
        <v>9.8575988708222595E-2</v>
      </c>
      <c r="E8" s="17">
        <v>9.6831623610496798E-2</v>
      </c>
      <c r="F8" s="17">
        <v>0.130764399178913</v>
      </c>
      <c r="G8" s="17">
        <v>0.43477152813237702</v>
      </c>
    </row>
    <row r="9" spans="2:8" x14ac:dyDescent="0.2">
      <c r="B9" s="18" t="s">
        <v>92</v>
      </c>
      <c r="C9" s="17">
        <v>0.195518281171706</v>
      </c>
      <c r="D9" s="17">
        <v>0.20994364210786101</v>
      </c>
      <c r="E9" s="17">
        <v>0.14454177958662501</v>
      </c>
      <c r="F9" s="17">
        <v>0.44904905687324598</v>
      </c>
      <c r="G9" s="17">
        <v>0.26581406156340498</v>
      </c>
    </row>
    <row r="10" spans="2:8" x14ac:dyDescent="0.2">
      <c r="B10" s="16"/>
      <c r="C10" s="16"/>
      <c r="D10" s="16"/>
      <c r="E10" s="16"/>
      <c r="F10" s="16"/>
      <c r="G10" s="16"/>
    </row>
    <row r="11" spans="2:8" x14ac:dyDescent="0.2">
      <c r="B11" t="s">
        <v>63</v>
      </c>
    </row>
    <row r="12" spans="2:8" x14ac:dyDescent="0.2">
      <c r="B12" t="s">
        <v>64</v>
      </c>
    </row>
    <row r="16" spans="2:8" x14ac:dyDescent="0.2">
      <c r="B16" s="8" t="str">
        <f>HYPERLINK("#'Contents'!A1", "Return to Contents")</f>
        <v>Return to Contents</v>
      </c>
    </row>
  </sheetData>
  <mergeCells count="1">
    <mergeCell ref="D2:H2"/>
  </mergeCells>
  <pageMargins left="0.7" right="0.7" top="0.75" bottom="0.75" header="0.3" footer="0.3"/>
  <pageSetup paperSize="9" orientation="portrait" horizontalDpi="300" verticalDpi="300"/>
  <drawing r:id="rId1"/>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F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698</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532</v>
      </c>
      <c r="C9" s="17">
        <v>0.70506122497831003</v>
      </c>
      <c r="D9" s="17">
        <v>0.70067109107653602</v>
      </c>
      <c r="E9" s="17">
        <v>0.70874215725129996</v>
      </c>
      <c r="F9" s="17"/>
      <c r="G9" s="17">
        <v>0.790178070808638</v>
      </c>
      <c r="H9" s="17">
        <v>0.792830220960694</v>
      </c>
      <c r="I9" s="17">
        <v>0.76553970521459702</v>
      </c>
      <c r="J9" s="17">
        <v>0.71038944387496605</v>
      </c>
      <c r="K9" s="17">
        <v>0.65857331382611295</v>
      </c>
      <c r="L9" s="17">
        <v>0.55454915683733697</v>
      </c>
      <c r="M9" s="17"/>
      <c r="N9" s="17">
        <v>0.69972419369475003</v>
      </c>
      <c r="O9" s="17">
        <v>0.66527830083677197</v>
      </c>
      <c r="P9" s="17">
        <v>0.73748963662176603</v>
      </c>
      <c r="Q9" s="17">
        <v>0.69479811056846796</v>
      </c>
      <c r="R9" s="17">
        <v>0.71215307357406599</v>
      </c>
      <c r="S9" s="17">
        <v>0.72403419695695603</v>
      </c>
      <c r="T9" s="17">
        <v>0.71838277387591598</v>
      </c>
      <c r="U9" s="17">
        <v>0.72435588573716303</v>
      </c>
      <c r="V9" s="17">
        <v>0.70276225178972496</v>
      </c>
      <c r="W9" s="17">
        <v>0.69661327474173595</v>
      </c>
      <c r="X9" s="17">
        <v>0.64526935601648205</v>
      </c>
      <c r="Y9" s="17">
        <v>0.84500011270887199</v>
      </c>
      <c r="Z9" s="17"/>
      <c r="AA9" s="17">
        <v>0.70124196260168103</v>
      </c>
      <c r="AB9" s="17">
        <v>0.70487772787167002</v>
      </c>
      <c r="AC9" s="17">
        <v>0.71750657545796503</v>
      </c>
      <c r="AD9" s="17">
        <v>0.69885694752479299</v>
      </c>
      <c r="AE9" s="17"/>
      <c r="AF9" s="17">
        <v>0.67128727684961897</v>
      </c>
    </row>
    <row r="10" spans="2:32" x14ac:dyDescent="0.2">
      <c r="B10" s="18" t="s">
        <v>533</v>
      </c>
      <c r="C10" s="17">
        <v>9.9420493849984401E-2</v>
      </c>
      <c r="D10" s="17">
        <v>0.11704970740357901</v>
      </c>
      <c r="E10" s="17">
        <v>8.2258930475379494E-2</v>
      </c>
      <c r="F10" s="17"/>
      <c r="G10" s="17">
        <v>0.112965666378384</v>
      </c>
      <c r="H10" s="17">
        <v>0.115304172759089</v>
      </c>
      <c r="I10" s="17">
        <v>7.4589027788444798E-2</v>
      </c>
      <c r="J10" s="17">
        <v>8.1803987999432906E-2</v>
      </c>
      <c r="K10" s="17">
        <v>0.103642929260559</v>
      </c>
      <c r="L10" s="17">
        <v>0.10916309371731001</v>
      </c>
      <c r="M10" s="17"/>
      <c r="N10" s="17">
        <v>0.140667248908589</v>
      </c>
      <c r="O10" s="17">
        <v>0.103069735984577</v>
      </c>
      <c r="P10" s="17">
        <v>6.4700172784063301E-2</v>
      </c>
      <c r="Q10" s="17">
        <v>9.8028420728416693E-2</v>
      </c>
      <c r="R10" s="17">
        <v>0.10877542765913099</v>
      </c>
      <c r="S10" s="17">
        <v>8.5493904272638005E-2</v>
      </c>
      <c r="T10" s="17">
        <v>8.7643037147284095E-2</v>
      </c>
      <c r="U10" s="17">
        <v>8.0476873589363507E-2</v>
      </c>
      <c r="V10" s="17">
        <v>0.10306935863139501</v>
      </c>
      <c r="W10" s="17">
        <v>9.53593937820299E-2</v>
      </c>
      <c r="X10" s="17">
        <v>0.117019194260522</v>
      </c>
      <c r="Y10" s="17">
        <v>3.4216782626486197E-2</v>
      </c>
      <c r="Z10" s="17"/>
      <c r="AA10" s="17">
        <v>9.7602449098544403E-2</v>
      </c>
      <c r="AB10" s="17">
        <v>0.100368183415325</v>
      </c>
      <c r="AC10" s="17">
        <v>0.100378333528957</v>
      </c>
      <c r="AD10" s="17">
        <v>0.100948243385176</v>
      </c>
      <c r="AE10" s="17"/>
      <c r="AF10" s="17">
        <v>9.8417127804831597E-2</v>
      </c>
    </row>
    <row r="11" spans="2:32" x14ac:dyDescent="0.2">
      <c r="B11" s="18" t="s">
        <v>92</v>
      </c>
      <c r="C11" s="19">
        <v>0.195518281171706</v>
      </c>
      <c r="D11" s="19">
        <v>0.182279201519885</v>
      </c>
      <c r="E11" s="19">
        <v>0.20899891227332101</v>
      </c>
      <c r="F11" s="19"/>
      <c r="G11" s="19">
        <v>9.68562628129776E-2</v>
      </c>
      <c r="H11" s="19">
        <v>9.1865606280217504E-2</v>
      </c>
      <c r="I11" s="19">
        <v>0.159871266996958</v>
      </c>
      <c r="J11" s="19">
        <v>0.207806568125601</v>
      </c>
      <c r="K11" s="19">
        <v>0.23778375691332801</v>
      </c>
      <c r="L11" s="19">
        <v>0.336287749445353</v>
      </c>
      <c r="M11" s="19"/>
      <c r="N11" s="19">
        <v>0.15960855739665999</v>
      </c>
      <c r="O11" s="19">
        <v>0.231651963178651</v>
      </c>
      <c r="P11" s="19">
        <v>0.19781019059417099</v>
      </c>
      <c r="Q11" s="19">
        <v>0.20717346870311501</v>
      </c>
      <c r="R11" s="19">
        <v>0.17907149876680301</v>
      </c>
      <c r="S11" s="19">
        <v>0.19047189877040599</v>
      </c>
      <c r="T11" s="19">
        <v>0.19397418897679999</v>
      </c>
      <c r="U11" s="19">
        <v>0.19516724067347299</v>
      </c>
      <c r="V11" s="19">
        <v>0.194168389578879</v>
      </c>
      <c r="W11" s="19">
        <v>0.20802733147623501</v>
      </c>
      <c r="X11" s="19">
        <v>0.23771144972299599</v>
      </c>
      <c r="Y11" s="19">
        <v>0.120783104664642</v>
      </c>
      <c r="Z11" s="19"/>
      <c r="AA11" s="19">
        <v>0.20115558829977401</v>
      </c>
      <c r="AB11" s="19">
        <v>0.19475408871300501</v>
      </c>
      <c r="AC11" s="19">
        <v>0.18211509101307799</v>
      </c>
      <c r="AD11" s="19">
        <v>0.20019480909003101</v>
      </c>
      <c r="AE11" s="19"/>
      <c r="AF11" s="19">
        <v>0.23029559534555</v>
      </c>
    </row>
    <row r="12" spans="2:32" x14ac:dyDescent="0.2">
      <c r="B12" s="16"/>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699</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532</v>
      </c>
      <c r="C9" s="17">
        <v>0.69148036918391698</v>
      </c>
      <c r="D9" s="17">
        <v>0.68365128909075401</v>
      </c>
      <c r="E9" s="17">
        <v>0.69892129369170397</v>
      </c>
      <c r="F9" s="17"/>
      <c r="G9" s="17">
        <v>0.76437015916603102</v>
      </c>
      <c r="H9" s="17">
        <v>0.79431673017770199</v>
      </c>
      <c r="I9" s="17">
        <v>0.75001632384542505</v>
      </c>
      <c r="J9" s="17">
        <v>0.68747338852377404</v>
      </c>
      <c r="K9" s="17">
        <v>0.65118598212040002</v>
      </c>
      <c r="L9" s="17">
        <v>0.54183179051897601</v>
      </c>
      <c r="M9" s="17"/>
      <c r="N9" s="17">
        <v>0.69935312618815404</v>
      </c>
      <c r="O9" s="17">
        <v>0.64923631681346805</v>
      </c>
      <c r="P9" s="17">
        <v>0.70072737779294803</v>
      </c>
      <c r="Q9" s="17">
        <v>0.68123279237123802</v>
      </c>
      <c r="R9" s="17">
        <v>0.71325206161042098</v>
      </c>
      <c r="S9" s="17">
        <v>0.699463897806471</v>
      </c>
      <c r="T9" s="17">
        <v>0.698089608162626</v>
      </c>
      <c r="U9" s="17">
        <v>0.71154673537564095</v>
      </c>
      <c r="V9" s="17">
        <v>0.68126244100469302</v>
      </c>
      <c r="W9" s="17">
        <v>0.688942067760693</v>
      </c>
      <c r="X9" s="17">
        <v>0.63702046143100099</v>
      </c>
      <c r="Y9" s="17">
        <v>0.860001548224259</v>
      </c>
      <c r="Z9" s="17"/>
      <c r="AA9" s="17">
        <v>0.67716125957415996</v>
      </c>
      <c r="AB9" s="17">
        <v>0.68974601870714702</v>
      </c>
      <c r="AC9" s="17">
        <v>0.722563295806253</v>
      </c>
      <c r="AD9" s="17">
        <v>0.68158489227284902</v>
      </c>
      <c r="AE9" s="17"/>
      <c r="AF9" s="17">
        <v>0.68981668672097995</v>
      </c>
    </row>
    <row r="10" spans="2:32" x14ac:dyDescent="0.2">
      <c r="B10" s="18" t="s">
        <v>533</v>
      </c>
      <c r="C10" s="17">
        <v>9.8575988708222595E-2</v>
      </c>
      <c r="D10" s="17">
        <v>0.11824759874717</v>
      </c>
      <c r="E10" s="17">
        <v>7.9417077882872306E-2</v>
      </c>
      <c r="F10" s="17"/>
      <c r="G10" s="17">
        <v>0.13039200478613</v>
      </c>
      <c r="H10" s="17">
        <v>0.107087585663658</v>
      </c>
      <c r="I10" s="17">
        <v>6.3141519624982004E-2</v>
      </c>
      <c r="J10" s="17">
        <v>8.2278838636714202E-2</v>
      </c>
      <c r="K10" s="17">
        <v>0.111806127503986</v>
      </c>
      <c r="L10" s="17">
        <v>0.10369412643130201</v>
      </c>
      <c r="M10" s="17"/>
      <c r="N10" s="17">
        <v>0.11722490904017401</v>
      </c>
      <c r="O10" s="17">
        <v>0.12276253601102401</v>
      </c>
      <c r="P10" s="17">
        <v>7.7847484146693E-2</v>
      </c>
      <c r="Q10" s="17">
        <v>8.6258094008475394E-2</v>
      </c>
      <c r="R10" s="17">
        <v>9.6843490880111599E-2</v>
      </c>
      <c r="S10" s="17">
        <v>0.10826389566323601</v>
      </c>
      <c r="T10" s="17">
        <v>0.10288269317596201</v>
      </c>
      <c r="U10" s="17">
        <v>7.9247815932420806E-2</v>
      </c>
      <c r="V10" s="17">
        <v>9.9675678754274299E-2</v>
      </c>
      <c r="W10" s="17">
        <v>9.4656603588786206E-2</v>
      </c>
      <c r="X10" s="17">
        <v>6.8880180179704195E-2</v>
      </c>
      <c r="Y10" s="17">
        <v>4.5800210942038302E-2</v>
      </c>
      <c r="Z10" s="17"/>
      <c r="AA10" s="17">
        <v>0.114422773877566</v>
      </c>
      <c r="AB10" s="17">
        <v>9.8889816984732495E-2</v>
      </c>
      <c r="AC10" s="17">
        <v>7.7529521526027698E-2</v>
      </c>
      <c r="AD10" s="17">
        <v>0.10019656198528</v>
      </c>
      <c r="AE10" s="17"/>
      <c r="AF10" s="17">
        <v>9.2282278840788504E-2</v>
      </c>
    </row>
    <row r="11" spans="2:32" x14ac:dyDescent="0.2">
      <c r="B11" s="18" t="s">
        <v>92</v>
      </c>
      <c r="C11" s="19">
        <v>0.20994364210786101</v>
      </c>
      <c r="D11" s="19">
        <v>0.19810111216207599</v>
      </c>
      <c r="E11" s="19">
        <v>0.221661628425424</v>
      </c>
      <c r="F11" s="19"/>
      <c r="G11" s="19">
        <v>0.105237836047838</v>
      </c>
      <c r="H11" s="19">
        <v>9.8595684158640104E-2</v>
      </c>
      <c r="I11" s="19">
        <v>0.18684215652959299</v>
      </c>
      <c r="J11" s="19">
        <v>0.230247772839512</v>
      </c>
      <c r="K11" s="19">
        <v>0.23700789037561401</v>
      </c>
      <c r="L11" s="19">
        <v>0.354474083049721</v>
      </c>
      <c r="M11" s="19"/>
      <c r="N11" s="19">
        <v>0.183421964771672</v>
      </c>
      <c r="O11" s="19">
        <v>0.22800114717550801</v>
      </c>
      <c r="P11" s="19">
        <v>0.22142513806035899</v>
      </c>
      <c r="Q11" s="19">
        <v>0.23250911362028701</v>
      </c>
      <c r="R11" s="19">
        <v>0.189904447509468</v>
      </c>
      <c r="S11" s="19">
        <v>0.19227220653029201</v>
      </c>
      <c r="T11" s="19">
        <v>0.19902769866141201</v>
      </c>
      <c r="U11" s="19">
        <v>0.209205448691938</v>
      </c>
      <c r="V11" s="19">
        <v>0.21906188024103301</v>
      </c>
      <c r="W11" s="19">
        <v>0.216401328650521</v>
      </c>
      <c r="X11" s="19">
        <v>0.29409935838929502</v>
      </c>
      <c r="Y11" s="19">
        <v>9.4198240833702498E-2</v>
      </c>
      <c r="Z11" s="19"/>
      <c r="AA11" s="19">
        <v>0.20841596654827399</v>
      </c>
      <c r="AB11" s="19">
        <v>0.21136416430812</v>
      </c>
      <c r="AC11" s="19">
        <v>0.19990718266771901</v>
      </c>
      <c r="AD11" s="19">
        <v>0.218218545741871</v>
      </c>
      <c r="AE11" s="19"/>
      <c r="AF11" s="19">
        <v>0.217901034438231</v>
      </c>
    </row>
    <row r="12" spans="2:32" x14ac:dyDescent="0.2">
      <c r="B12" s="16"/>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1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700</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532</v>
      </c>
      <c r="C9" s="17">
        <v>0.75862659680287903</v>
      </c>
      <c r="D9" s="17">
        <v>0.74719673184697399</v>
      </c>
      <c r="E9" s="17">
        <v>0.76949186792715496</v>
      </c>
      <c r="F9" s="17"/>
      <c r="G9" s="17">
        <v>0.81962231058010204</v>
      </c>
      <c r="H9" s="17">
        <v>0.81980590595616998</v>
      </c>
      <c r="I9" s="17">
        <v>0.81937393167560801</v>
      </c>
      <c r="J9" s="17">
        <v>0.76812576109253805</v>
      </c>
      <c r="K9" s="17">
        <v>0.70971014328996695</v>
      </c>
      <c r="L9" s="17">
        <v>0.64384593501274801</v>
      </c>
      <c r="M9" s="17"/>
      <c r="N9" s="17">
        <v>0.76814987297552195</v>
      </c>
      <c r="O9" s="17">
        <v>0.73187582802792905</v>
      </c>
      <c r="P9" s="17">
        <v>0.77936391659261195</v>
      </c>
      <c r="Q9" s="17">
        <v>0.75996900790880795</v>
      </c>
      <c r="R9" s="17">
        <v>0.75030155761598005</v>
      </c>
      <c r="S9" s="17">
        <v>0.74658171045361499</v>
      </c>
      <c r="T9" s="17">
        <v>0.734843822686301</v>
      </c>
      <c r="U9" s="17">
        <v>0.76201937919290996</v>
      </c>
      <c r="V9" s="17">
        <v>0.77699847214001705</v>
      </c>
      <c r="W9" s="17">
        <v>0.75961011343979701</v>
      </c>
      <c r="X9" s="17">
        <v>0.714209258048077</v>
      </c>
      <c r="Y9" s="17">
        <v>0.88838643210308199</v>
      </c>
      <c r="Z9" s="17"/>
      <c r="AA9" s="17">
        <v>0.75700462879657504</v>
      </c>
      <c r="AB9" s="17">
        <v>0.76438426593491204</v>
      </c>
      <c r="AC9" s="17">
        <v>0.76854002234423302</v>
      </c>
      <c r="AD9" s="17">
        <v>0.74486145674362003</v>
      </c>
      <c r="AE9" s="17"/>
      <c r="AF9" s="17">
        <v>0.73647494217854803</v>
      </c>
    </row>
    <row r="10" spans="2:32" x14ac:dyDescent="0.2">
      <c r="B10" s="18" t="s">
        <v>533</v>
      </c>
      <c r="C10" s="17">
        <v>9.6831623610496798E-2</v>
      </c>
      <c r="D10" s="17">
        <v>0.114756978988436</v>
      </c>
      <c r="E10" s="17">
        <v>7.9918784955126304E-2</v>
      </c>
      <c r="F10" s="17"/>
      <c r="G10" s="17">
        <v>9.9125929780939703E-2</v>
      </c>
      <c r="H10" s="17">
        <v>0.11201511534316801</v>
      </c>
      <c r="I10" s="17">
        <v>7.77613418916068E-2</v>
      </c>
      <c r="J10" s="17">
        <v>8.9696060668154498E-2</v>
      </c>
      <c r="K10" s="17">
        <v>9.4226342860952106E-2</v>
      </c>
      <c r="L10" s="17">
        <v>0.106000825371751</v>
      </c>
      <c r="M10" s="17"/>
      <c r="N10" s="17">
        <v>0.107165383683785</v>
      </c>
      <c r="O10" s="17">
        <v>0.104674240338393</v>
      </c>
      <c r="P10" s="17">
        <v>9.2526211616351897E-2</v>
      </c>
      <c r="Q10" s="17">
        <v>9.0558159697936694E-2</v>
      </c>
      <c r="R10" s="17">
        <v>8.2807058058745997E-2</v>
      </c>
      <c r="S10" s="17">
        <v>9.9781352066999895E-2</v>
      </c>
      <c r="T10" s="17">
        <v>0.127057393813064</v>
      </c>
      <c r="U10" s="17">
        <v>8.38248229596288E-2</v>
      </c>
      <c r="V10" s="17">
        <v>9.41130442605847E-2</v>
      </c>
      <c r="W10" s="17">
        <v>7.7024781900727896E-2</v>
      </c>
      <c r="X10" s="17">
        <v>0.114533642180717</v>
      </c>
      <c r="Y10" s="17">
        <v>4.5800210942038302E-2</v>
      </c>
      <c r="Z10" s="17"/>
      <c r="AA10" s="17">
        <v>9.8647584424109605E-2</v>
      </c>
      <c r="AB10" s="17">
        <v>9.6759832280878103E-2</v>
      </c>
      <c r="AC10" s="17">
        <v>9.9308408032283302E-2</v>
      </c>
      <c r="AD10" s="17">
        <v>9.3315516227561499E-2</v>
      </c>
      <c r="AE10" s="17"/>
      <c r="AF10" s="17">
        <v>9.3329315364770501E-2</v>
      </c>
    </row>
    <row r="11" spans="2:32" x14ac:dyDescent="0.2">
      <c r="B11" s="18" t="s">
        <v>92</v>
      </c>
      <c r="C11" s="19">
        <v>0.14454177958662501</v>
      </c>
      <c r="D11" s="19">
        <v>0.13804628916459</v>
      </c>
      <c r="E11" s="19">
        <v>0.15058934711771799</v>
      </c>
      <c r="F11" s="19"/>
      <c r="G11" s="19">
        <v>8.1251759638958004E-2</v>
      </c>
      <c r="H11" s="19">
        <v>6.8178978700662293E-2</v>
      </c>
      <c r="I11" s="19">
        <v>0.10286472643278501</v>
      </c>
      <c r="J11" s="19">
        <v>0.14217817823930701</v>
      </c>
      <c r="K11" s="19">
        <v>0.19606351384908099</v>
      </c>
      <c r="L11" s="19">
        <v>0.25015323961550101</v>
      </c>
      <c r="M11" s="19"/>
      <c r="N11" s="19">
        <v>0.124684743340693</v>
      </c>
      <c r="O11" s="19">
        <v>0.16344993163367699</v>
      </c>
      <c r="P11" s="19">
        <v>0.128109871791036</v>
      </c>
      <c r="Q11" s="19">
        <v>0.14947283239325501</v>
      </c>
      <c r="R11" s="19">
        <v>0.16689138432527401</v>
      </c>
      <c r="S11" s="19">
        <v>0.15363693747938501</v>
      </c>
      <c r="T11" s="19">
        <v>0.13809878350063501</v>
      </c>
      <c r="U11" s="19">
        <v>0.154155797847461</v>
      </c>
      <c r="V11" s="19">
        <v>0.128888483599399</v>
      </c>
      <c r="W11" s="19">
        <v>0.16336510465947501</v>
      </c>
      <c r="X11" s="19">
        <v>0.17125709977120601</v>
      </c>
      <c r="Y11" s="19">
        <v>6.5813356954879498E-2</v>
      </c>
      <c r="Z11" s="19"/>
      <c r="AA11" s="19">
        <v>0.14434778677931501</v>
      </c>
      <c r="AB11" s="19">
        <v>0.13885590178421001</v>
      </c>
      <c r="AC11" s="19">
        <v>0.13215156962348401</v>
      </c>
      <c r="AD11" s="19">
        <v>0.16182302702881801</v>
      </c>
      <c r="AE11" s="19"/>
      <c r="AF11" s="19">
        <v>0.17019574245668101</v>
      </c>
    </row>
    <row r="12" spans="2:32" x14ac:dyDescent="0.2">
      <c r="B12" s="16"/>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2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701</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532</v>
      </c>
      <c r="C9" s="17">
        <v>0.420186543947841</v>
      </c>
      <c r="D9" s="17">
        <v>0.422333816971179</v>
      </c>
      <c r="E9" s="17">
        <v>0.418553588642954</v>
      </c>
      <c r="F9" s="17"/>
      <c r="G9" s="17">
        <v>0.57045552000299604</v>
      </c>
      <c r="H9" s="17">
        <v>0.51672570002093798</v>
      </c>
      <c r="I9" s="17">
        <v>0.474156906610052</v>
      </c>
      <c r="J9" s="17">
        <v>0.395661915948961</v>
      </c>
      <c r="K9" s="17">
        <v>0.36060473622670702</v>
      </c>
      <c r="L9" s="17">
        <v>0.25753569912294699</v>
      </c>
      <c r="M9" s="17"/>
      <c r="N9" s="17">
        <v>0.42170574339990702</v>
      </c>
      <c r="O9" s="17">
        <v>0.34473436564718901</v>
      </c>
      <c r="P9" s="17">
        <v>0.43807834531647799</v>
      </c>
      <c r="Q9" s="17">
        <v>0.40598513154323201</v>
      </c>
      <c r="R9" s="17">
        <v>0.412251376980447</v>
      </c>
      <c r="S9" s="17">
        <v>0.44935012191302198</v>
      </c>
      <c r="T9" s="17">
        <v>0.45403125451930199</v>
      </c>
      <c r="U9" s="17">
        <v>0.45448208723880101</v>
      </c>
      <c r="V9" s="17">
        <v>0.44191598379168701</v>
      </c>
      <c r="W9" s="17">
        <v>0.42530327369117399</v>
      </c>
      <c r="X9" s="17">
        <v>0.39250871750347399</v>
      </c>
      <c r="Y9" s="17">
        <v>0.48085303375663602</v>
      </c>
      <c r="Z9" s="17"/>
      <c r="AA9" s="17">
        <v>0.38179962371194698</v>
      </c>
      <c r="AB9" s="17">
        <v>0.39702387921810101</v>
      </c>
      <c r="AC9" s="17">
        <v>0.48140530155355898</v>
      </c>
      <c r="AD9" s="17">
        <v>0.43780524362873902</v>
      </c>
      <c r="AE9" s="17"/>
      <c r="AF9" s="17">
        <v>0.42307594383244501</v>
      </c>
    </row>
    <row r="10" spans="2:32" x14ac:dyDescent="0.2">
      <c r="B10" s="18" t="s">
        <v>533</v>
      </c>
      <c r="C10" s="17">
        <v>0.130764399178913</v>
      </c>
      <c r="D10" s="17">
        <v>0.15745300750320099</v>
      </c>
      <c r="E10" s="17">
        <v>0.10456943736126</v>
      </c>
      <c r="F10" s="17"/>
      <c r="G10" s="17">
        <v>0.19978088936444899</v>
      </c>
      <c r="H10" s="17">
        <v>0.17703722288088999</v>
      </c>
      <c r="I10" s="17">
        <v>0.111976034158545</v>
      </c>
      <c r="J10" s="17">
        <v>0.12538979396345601</v>
      </c>
      <c r="K10" s="17">
        <v>9.3208207780601293E-2</v>
      </c>
      <c r="L10" s="17">
        <v>9.2008571208604603E-2</v>
      </c>
      <c r="M10" s="17"/>
      <c r="N10" s="17">
        <v>0.18242058958468799</v>
      </c>
      <c r="O10" s="17">
        <v>0.147929102133878</v>
      </c>
      <c r="P10" s="17">
        <v>0.10438251737288801</v>
      </c>
      <c r="Q10" s="17">
        <v>0.10872201710929</v>
      </c>
      <c r="R10" s="17">
        <v>0.129024852969257</v>
      </c>
      <c r="S10" s="17">
        <v>0.13906296888502001</v>
      </c>
      <c r="T10" s="17">
        <v>0.11199111866806501</v>
      </c>
      <c r="U10" s="17">
        <v>0.11993474167967</v>
      </c>
      <c r="V10" s="17">
        <v>0.12217261764809</v>
      </c>
      <c r="W10" s="17">
        <v>0.12329703114408801</v>
      </c>
      <c r="X10" s="17">
        <v>0.11255164656032</v>
      </c>
      <c r="Y10" s="17">
        <v>8.0010165926519994E-2</v>
      </c>
      <c r="Z10" s="17"/>
      <c r="AA10" s="17">
        <v>0.15151673074784</v>
      </c>
      <c r="AB10" s="17">
        <v>0.114769854706626</v>
      </c>
      <c r="AC10" s="17">
        <v>0.12957920635641501</v>
      </c>
      <c r="AD10" s="17">
        <v>0.12569867130823301</v>
      </c>
      <c r="AE10" s="17"/>
      <c r="AF10" s="17">
        <v>0.12292947607330899</v>
      </c>
    </row>
    <row r="11" spans="2:32" x14ac:dyDescent="0.2">
      <c r="B11" s="18" t="s">
        <v>92</v>
      </c>
      <c r="C11" s="19">
        <v>0.44904905687324598</v>
      </c>
      <c r="D11" s="19">
        <v>0.42021317552561999</v>
      </c>
      <c r="E11" s="19">
        <v>0.47687697399578599</v>
      </c>
      <c r="F11" s="19"/>
      <c r="G11" s="19">
        <v>0.229763590632555</v>
      </c>
      <c r="H11" s="19">
        <v>0.30623707709817199</v>
      </c>
      <c r="I11" s="19">
        <v>0.41386705923140299</v>
      </c>
      <c r="J11" s="19">
        <v>0.478948290087583</v>
      </c>
      <c r="K11" s="19">
        <v>0.54618705599269202</v>
      </c>
      <c r="L11" s="19">
        <v>0.650455729668449</v>
      </c>
      <c r="M11" s="19"/>
      <c r="N11" s="19">
        <v>0.395873667015405</v>
      </c>
      <c r="O11" s="19">
        <v>0.50733653221893305</v>
      </c>
      <c r="P11" s="19">
        <v>0.457539137310634</v>
      </c>
      <c r="Q11" s="19">
        <v>0.48529285134747802</v>
      </c>
      <c r="R11" s="19">
        <v>0.45872377005029602</v>
      </c>
      <c r="S11" s="19">
        <v>0.41158690920195801</v>
      </c>
      <c r="T11" s="19">
        <v>0.43397762681263302</v>
      </c>
      <c r="U11" s="19">
        <v>0.42558317108152899</v>
      </c>
      <c r="V11" s="19">
        <v>0.43591139856022398</v>
      </c>
      <c r="W11" s="19">
        <v>0.45139969516473799</v>
      </c>
      <c r="X11" s="19">
        <v>0.49493963593620599</v>
      </c>
      <c r="Y11" s="19">
        <v>0.43913680031684399</v>
      </c>
      <c r="Z11" s="19"/>
      <c r="AA11" s="19">
        <v>0.46668364554021302</v>
      </c>
      <c r="AB11" s="19">
        <v>0.48820626607527401</v>
      </c>
      <c r="AC11" s="19">
        <v>0.389015492090026</v>
      </c>
      <c r="AD11" s="19">
        <v>0.43649608506302701</v>
      </c>
      <c r="AE11" s="19"/>
      <c r="AF11" s="19">
        <v>0.45399458009424598</v>
      </c>
    </row>
    <row r="12" spans="2:32" x14ac:dyDescent="0.2">
      <c r="B12" s="16"/>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3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702</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532</v>
      </c>
      <c r="C9" s="17">
        <v>0.299414410304218</v>
      </c>
      <c r="D9" s="17">
        <v>0.31359539290644101</v>
      </c>
      <c r="E9" s="17">
        <v>0.28623126498449297</v>
      </c>
      <c r="F9" s="17"/>
      <c r="G9" s="17">
        <v>0.347502251114233</v>
      </c>
      <c r="H9" s="17">
        <v>0.34897527520765997</v>
      </c>
      <c r="I9" s="17">
        <v>0.297821213006976</v>
      </c>
      <c r="J9" s="17">
        <v>0.288635681641431</v>
      </c>
      <c r="K9" s="17">
        <v>0.28456433382178598</v>
      </c>
      <c r="L9" s="17">
        <v>0.24706026580167401</v>
      </c>
      <c r="M9" s="17"/>
      <c r="N9" s="17">
        <v>0.33577717300992499</v>
      </c>
      <c r="O9" s="17">
        <v>0.27504543949620902</v>
      </c>
      <c r="P9" s="17">
        <v>0.29495056716540002</v>
      </c>
      <c r="Q9" s="17">
        <v>0.27314942226276701</v>
      </c>
      <c r="R9" s="17">
        <v>0.28750346031947499</v>
      </c>
      <c r="S9" s="17">
        <v>0.27900629461194898</v>
      </c>
      <c r="T9" s="17">
        <v>0.32807465532598001</v>
      </c>
      <c r="U9" s="17">
        <v>0.35393728645634098</v>
      </c>
      <c r="V9" s="17">
        <v>0.28193100323610898</v>
      </c>
      <c r="W9" s="17">
        <v>0.29974191572692499</v>
      </c>
      <c r="X9" s="17">
        <v>0.29247910798042498</v>
      </c>
      <c r="Y9" s="17">
        <v>0.34024253816710798</v>
      </c>
      <c r="Z9" s="17"/>
      <c r="AA9" s="17">
        <v>0.284435341541668</v>
      </c>
      <c r="AB9" s="17">
        <v>0.300422438527646</v>
      </c>
      <c r="AC9" s="17">
        <v>0.28654605175862702</v>
      </c>
      <c r="AD9" s="17">
        <v>0.32915771795528498</v>
      </c>
      <c r="AE9" s="17"/>
      <c r="AF9" s="17">
        <v>0.26530925773397301</v>
      </c>
    </row>
    <row r="10" spans="2:32" x14ac:dyDescent="0.2">
      <c r="B10" s="18" t="s">
        <v>533</v>
      </c>
      <c r="C10" s="17">
        <v>0.43477152813237702</v>
      </c>
      <c r="D10" s="17">
        <v>0.45289621186804102</v>
      </c>
      <c r="E10" s="17">
        <v>0.41686544495175198</v>
      </c>
      <c r="F10" s="17"/>
      <c r="G10" s="17">
        <v>0.49555705379388598</v>
      </c>
      <c r="H10" s="17">
        <v>0.49447708385886302</v>
      </c>
      <c r="I10" s="17">
        <v>0.48402359716370702</v>
      </c>
      <c r="J10" s="17">
        <v>0.420973499637806</v>
      </c>
      <c r="K10" s="17">
        <v>0.406202461324361</v>
      </c>
      <c r="L10" s="17">
        <v>0.33597034124568698</v>
      </c>
      <c r="M10" s="17"/>
      <c r="N10" s="17">
        <v>0.44128177908898703</v>
      </c>
      <c r="O10" s="17">
        <v>0.44966588872233298</v>
      </c>
      <c r="P10" s="17">
        <v>0.44339622839428999</v>
      </c>
      <c r="Q10" s="17">
        <v>0.43507683755510601</v>
      </c>
      <c r="R10" s="17">
        <v>0.42923757674287</v>
      </c>
      <c r="S10" s="17">
        <v>0.45633695430023402</v>
      </c>
      <c r="T10" s="17">
        <v>0.40219301308597299</v>
      </c>
      <c r="U10" s="17">
        <v>0.43748210068486298</v>
      </c>
      <c r="V10" s="17">
        <v>0.44295821360224702</v>
      </c>
      <c r="W10" s="17">
        <v>0.42442781757460202</v>
      </c>
      <c r="X10" s="17">
        <v>0.382056122501994</v>
      </c>
      <c r="Y10" s="17">
        <v>0.43643582300519301</v>
      </c>
      <c r="Z10" s="17"/>
      <c r="AA10" s="17">
        <v>0.47538685532924502</v>
      </c>
      <c r="AB10" s="17">
        <v>0.43694202714435498</v>
      </c>
      <c r="AC10" s="17">
        <v>0.43142600503718298</v>
      </c>
      <c r="AD10" s="17">
        <v>0.38811063796791301</v>
      </c>
      <c r="AE10" s="17"/>
      <c r="AF10" s="17">
        <v>0.43518382191634403</v>
      </c>
    </row>
    <row r="11" spans="2:32" x14ac:dyDescent="0.2">
      <c r="B11" s="18" t="s">
        <v>92</v>
      </c>
      <c r="C11" s="19">
        <v>0.26581406156340498</v>
      </c>
      <c r="D11" s="19">
        <v>0.233508395225519</v>
      </c>
      <c r="E11" s="19">
        <v>0.29690329006375499</v>
      </c>
      <c r="F11" s="19"/>
      <c r="G11" s="19">
        <v>0.15694069509188099</v>
      </c>
      <c r="H11" s="19">
        <v>0.15654764093347701</v>
      </c>
      <c r="I11" s="19">
        <v>0.218155189829316</v>
      </c>
      <c r="J11" s="19">
        <v>0.290390818720763</v>
      </c>
      <c r="K11" s="19">
        <v>0.30923320485385303</v>
      </c>
      <c r="L11" s="19">
        <v>0.41696939295263902</v>
      </c>
      <c r="M11" s="19"/>
      <c r="N11" s="19">
        <v>0.22294104790108801</v>
      </c>
      <c r="O11" s="19">
        <v>0.27528867178145799</v>
      </c>
      <c r="P11" s="19">
        <v>0.26165320444030898</v>
      </c>
      <c r="Q11" s="19">
        <v>0.29177374018212698</v>
      </c>
      <c r="R11" s="19">
        <v>0.28325896293765501</v>
      </c>
      <c r="S11" s="19">
        <v>0.264656751087818</v>
      </c>
      <c r="T11" s="19">
        <v>0.26973233158804699</v>
      </c>
      <c r="U11" s="19">
        <v>0.20858061285879601</v>
      </c>
      <c r="V11" s="19">
        <v>0.275110783161643</v>
      </c>
      <c r="W11" s="19">
        <v>0.27583026669847299</v>
      </c>
      <c r="X11" s="19">
        <v>0.32546476951758202</v>
      </c>
      <c r="Y11" s="19">
        <v>0.22332163882770001</v>
      </c>
      <c r="Z11" s="19"/>
      <c r="AA11" s="19">
        <v>0.24017780312908699</v>
      </c>
      <c r="AB11" s="19">
        <v>0.26263553432799902</v>
      </c>
      <c r="AC11" s="19">
        <v>0.28202794320419</v>
      </c>
      <c r="AD11" s="19">
        <v>0.28273164407680101</v>
      </c>
      <c r="AE11" s="19"/>
      <c r="AF11" s="19">
        <v>0.29950692034968301</v>
      </c>
    </row>
    <row r="12" spans="2:32" x14ac:dyDescent="0.2">
      <c r="B12" s="16"/>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400-000000000000}">
  <dimension ref="B2:F19"/>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6" width="20.71484375" customWidth="1"/>
  </cols>
  <sheetData>
    <row r="2" spans="2:6" ht="39.950000000000003" customHeight="1" x14ac:dyDescent="0.2">
      <c r="D2" s="30" t="s">
        <v>711</v>
      </c>
      <c r="E2" s="26"/>
      <c r="F2" s="26"/>
    </row>
    <row r="6" spans="2:6" ht="50.1" customHeight="1" x14ac:dyDescent="0.2">
      <c r="B6" s="20" t="s">
        <v>15</v>
      </c>
      <c r="C6" s="20" t="s">
        <v>703</v>
      </c>
      <c r="D6" s="20" t="s">
        <v>704</v>
      </c>
      <c r="E6" s="20" t="s">
        <v>705</v>
      </c>
    </row>
    <row r="7" spans="2:6" x14ac:dyDescent="0.2">
      <c r="B7" s="18" t="s">
        <v>706</v>
      </c>
      <c r="C7" s="17">
        <v>4.4722704469564903E-2</v>
      </c>
      <c r="D7" s="17">
        <v>6.0783296725981102E-2</v>
      </c>
      <c r="E7" s="17">
        <v>6.8909779965843507E-2</v>
      </c>
    </row>
    <row r="8" spans="2:6" x14ac:dyDescent="0.2">
      <c r="B8" s="18" t="s">
        <v>707</v>
      </c>
      <c r="C8" s="17">
        <v>0.15420202559823401</v>
      </c>
      <c r="D8" s="17">
        <v>0.15249412909445001</v>
      </c>
      <c r="E8" s="17">
        <v>0.170198881063617</v>
      </c>
    </row>
    <row r="9" spans="2:6" x14ac:dyDescent="0.2">
      <c r="B9" s="18" t="s">
        <v>708</v>
      </c>
      <c r="C9" s="17">
        <v>0.234826472475931</v>
      </c>
      <c r="D9" s="17">
        <v>0.23760588218127099</v>
      </c>
      <c r="E9" s="17">
        <v>0.237227239812001</v>
      </c>
    </row>
    <row r="10" spans="2:6" x14ac:dyDescent="0.2">
      <c r="B10" s="18" t="s">
        <v>709</v>
      </c>
      <c r="C10" s="17">
        <v>0.28769282422244702</v>
      </c>
      <c r="D10" s="17">
        <v>0.26576777884430403</v>
      </c>
      <c r="E10" s="17">
        <v>0.238612856562784</v>
      </c>
    </row>
    <row r="11" spans="2:6" x14ac:dyDescent="0.2">
      <c r="B11" s="18" t="s">
        <v>710</v>
      </c>
      <c r="C11" s="17">
        <v>0.23096503682008401</v>
      </c>
      <c r="D11" s="17">
        <v>0.21536357744618201</v>
      </c>
      <c r="E11" s="17">
        <v>0.17684351207934701</v>
      </c>
    </row>
    <row r="12" spans="2:6" x14ac:dyDescent="0.2">
      <c r="B12" s="18" t="s">
        <v>92</v>
      </c>
      <c r="C12" s="17">
        <v>4.7590936413738801E-2</v>
      </c>
      <c r="D12" s="17">
        <v>6.7985335707812095E-2</v>
      </c>
      <c r="E12" s="17">
        <v>0.108207730516408</v>
      </c>
    </row>
    <row r="13" spans="2:6" x14ac:dyDescent="0.2">
      <c r="B13" s="16"/>
      <c r="C13" s="16"/>
      <c r="D13" s="16"/>
      <c r="E13" s="16"/>
    </row>
    <row r="14" spans="2:6" x14ac:dyDescent="0.2">
      <c r="B14" t="s">
        <v>63</v>
      </c>
    </row>
    <row r="15" spans="2:6" x14ac:dyDescent="0.2">
      <c r="B15" t="s">
        <v>64</v>
      </c>
    </row>
    <row r="19" spans="2:2" x14ac:dyDescent="0.2">
      <c r="B19" s="8" t="str">
        <f>HYPERLINK("#'Contents'!A1", "Return to Contents")</f>
        <v>Return to Contents</v>
      </c>
    </row>
  </sheetData>
  <mergeCells count="1">
    <mergeCell ref="D2:F2"/>
  </mergeCells>
  <pageMargins left="0.7" right="0.7" top="0.75" bottom="0.75" header="0.3" footer="0.3"/>
  <pageSetup paperSize="9" orientation="portrait" horizontalDpi="300" verticalDpi="300"/>
  <drawing r:id="rId1"/>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500-000000000000}">
  <dimension ref="B2:AF19"/>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712</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706</v>
      </c>
      <c r="C9" s="17">
        <v>4.4722704469564903E-2</v>
      </c>
      <c r="D9" s="17">
        <v>5.0201262995676503E-2</v>
      </c>
      <c r="E9" s="17">
        <v>3.9157444947258903E-2</v>
      </c>
      <c r="F9" s="17"/>
      <c r="G9" s="17">
        <v>8.5261624725828697E-2</v>
      </c>
      <c r="H9" s="17">
        <v>5.3757376830254298E-2</v>
      </c>
      <c r="I9" s="17">
        <v>3.9674591603782797E-2</v>
      </c>
      <c r="J9" s="17">
        <v>2.3626936118852901E-2</v>
      </c>
      <c r="K9" s="17">
        <v>3.3908438633989998E-2</v>
      </c>
      <c r="L9" s="17">
        <v>3.89037983317553E-2</v>
      </c>
      <c r="M9" s="17"/>
      <c r="N9" s="17">
        <v>5.0938975498197599E-2</v>
      </c>
      <c r="O9" s="17">
        <v>3.4472217499019103E-2</v>
      </c>
      <c r="P9" s="17">
        <v>2.65714515444548E-2</v>
      </c>
      <c r="Q9" s="17">
        <v>5.4717747093890497E-2</v>
      </c>
      <c r="R9" s="17">
        <v>2.7535477954735599E-2</v>
      </c>
      <c r="S9" s="17">
        <v>6.3762101290668102E-2</v>
      </c>
      <c r="T9" s="17">
        <v>3.4356285365745802E-2</v>
      </c>
      <c r="U9" s="17">
        <v>1.57600401170893E-2</v>
      </c>
      <c r="V9" s="17">
        <v>6.5926389884840397E-2</v>
      </c>
      <c r="W9" s="17">
        <v>4.7355477251606E-2</v>
      </c>
      <c r="X9" s="17">
        <v>4.6641479344013297E-2</v>
      </c>
      <c r="Y9" s="17">
        <v>3.9030384750959803E-2</v>
      </c>
      <c r="Z9" s="17"/>
      <c r="AA9" s="17">
        <v>4.9566334145852799E-2</v>
      </c>
      <c r="AB9" s="17">
        <v>3.6155976158727197E-2</v>
      </c>
      <c r="AC9" s="17">
        <v>4.2297949333586701E-2</v>
      </c>
      <c r="AD9" s="17">
        <v>5.11646073433146E-2</v>
      </c>
      <c r="AE9" s="17"/>
      <c r="AF9" s="17">
        <v>5.23745078042041E-2</v>
      </c>
    </row>
    <row r="10" spans="2:32" x14ac:dyDescent="0.2">
      <c r="B10" s="18" t="s">
        <v>707</v>
      </c>
      <c r="C10" s="17">
        <v>0.15420202559823401</v>
      </c>
      <c r="D10" s="17">
        <v>0.122692744032063</v>
      </c>
      <c r="E10" s="17">
        <v>0.18486702486419901</v>
      </c>
      <c r="F10" s="17"/>
      <c r="G10" s="17">
        <v>0.25593300902664901</v>
      </c>
      <c r="H10" s="17">
        <v>0.19709990542227601</v>
      </c>
      <c r="I10" s="17">
        <v>0.132977887341657</v>
      </c>
      <c r="J10" s="17">
        <v>0.10735393121687201</v>
      </c>
      <c r="K10" s="17">
        <v>0.11742123686188501</v>
      </c>
      <c r="L10" s="17">
        <v>0.13160033849716599</v>
      </c>
      <c r="M10" s="17"/>
      <c r="N10" s="17">
        <v>0.193592549431161</v>
      </c>
      <c r="O10" s="17">
        <v>0.11539061937214699</v>
      </c>
      <c r="P10" s="17">
        <v>0.173398056369829</v>
      </c>
      <c r="Q10" s="17">
        <v>0.116606941591678</v>
      </c>
      <c r="R10" s="17">
        <v>0.131007867131507</v>
      </c>
      <c r="S10" s="17">
        <v>0.164197379362231</v>
      </c>
      <c r="T10" s="17">
        <v>0.17387734966777499</v>
      </c>
      <c r="U10" s="17">
        <v>0.167816112271583</v>
      </c>
      <c r="V10" s="17">
        <v>0.14710582666151001</v>
      </c>
      <c r="W10" s="17">
        <v>0.158072764626703</v>
      </c>
      <c r="X10" s="17">
        <v>0.13254995698649599</v>
      </c>
      <c r="Y10" s="17">
        <v>0.20397383514192399</v>
      </c>
      <c r="Z10" s="17"/>
      <c r="AA10" s="17">
        <v>0.15855995996403799</v>
      </c>
      <c r="AB10" s="17">
        <v>0.147245144818896</v>
      </c>
      <c r="AC10" s="17">
        <v>0.15110433794895201</v>
      </c>
      <c r="AD10" s="17">
        <v>0.159897987896095</v>
      </c>
      <c r="AE10" s="17"/>
      <c r="AF10" s="17">
        <v>0.162938731871897</v>
      </c>
    </row>
    <row r="11" spans="2:32" x14ac:dyDescent="0.2">
      <c r="B11" s="18" t="s">
        <v>708</v>
      </c>
      <c r="C11" s="17">
        <v>0.234826472475931</v>
      </c>
      <c r="D11" s="17">
        <v>0.231823151576032</v>
      </c>
      <c r="E11" s="17">
        <v>0.23763640503351999</v>
      </c>
      <c r="F11" s="17"/>
      <c r="G11" s="17">
        <v>0.23983834803054599</v>
      </c>
      <c r="H11" s="17">
        <v>0.21747811304718301</v>
      </c>
      <c r="I11" s="17">
        <v>0.247853186742442</v>
      </c>
      <c r="J11" s="17">
        <v>0.25272377797463502</v>
      </c>
      <c r="K11" s="17">
        <v>0.217034042444435</v>
      </c>
      <c r="L11" s="17">
        <v>0.23242012147162</v>
      </c>
      <c r="M11" s="17"/>
      <c r="N11" s="17">
        <v>0.21909720032084501</v>
      </c>
      <c r="O11" s="17">
        <v>0.25737234724563002</v>
      </c>
      <c r="P11" s="17">
        <v>0.21735532426124199</v>
      </c>
      <c r="Q11" s="17">
        <v>0.23243863556483699</v>
      </c>
      <c r="R11" s="17">
        <v>0.24337465196963401</v>
      </c>
      <c r="S11" s="17">
        <v>0.23435887577584</v>
      </c>
      <c r="T11" s="17">
        <v>0.23197009714806599</v>
      </c>
      <c r="U11" s="17">
        <v>0.19848976005364899</v>
      </c>
      <c r="V11" s="17">
        <v>0.26477597295022798</v>
      </c>
      <c r="W11" s="17">
        <v>0.228356151888396</v>
      </c>
      <c r="X11" s="17">
        <v>0.23616731277672601</v>
      </c>
      <c r="Y11" s="17">
        <v>0.209285291174548</v>
      </c>
      <c r="Z11" s="17"/>
      <c r="AA11" s="17">
        <v>0.185779011145877</v>
      </c>
      <c r="AB11" s="17">
        <v>0.226447071576277</v>
      </c>
      <c r="AC11" s="17">
        <v>0.27176825620726902</v>
      </c>
      <c r="AD11" s="17">
        <v>0.26255439065101799</v>
      </c>
      <c r="AE11" s="17"/>
      <c r="AF11" s="17">
        <v>0.224893176355459</v>
      </c>
    </row>
    <row r="12" spans="2:32" x14ac:dyDescent="0.2">
      <c r="B12" s="18" t="s">
        <v>709</v>
      </c>
      <c r="C12" s="17">
        <v>0.28769282422244702</v>
      </c>
      <c r="D12" s="17">
        <v>0.27869535653065303</v>
      </c>
      <c r="E12" s="17">
        <v>0.297325628133502</v>
      </c>
      <c r="F12" s="17"/>
      <c r="G12" s="17">
        <v>0.215177392561889</v>
      </c>
      <c r="H12" s="17">
        <v>0.24819642630227901</v>
      </c>
      <c r="I12" s="17">
        <v>0.30126353204865502</v>
      </c>
      <c r="J12" s="17">
        <v>0.31240881288771</v>
      </c>
      <c r="K12" s="17">
        <v>0.31842404020420101</v>
      </c>
      <c r="L12" s="17">
        <v>0.31636357491007799</v>
      </c>
      <c r="M12" s="17"/>
      <c r="N12" s="17">
        <v>0.26921167514849997</v>
      </c>
      <c r="O12" s="17">
        <v>0.30676908096200201</v>
      </c>
      <c r="P12" s="17">
        <v>0.30445041256550498</v>
      </c>
      <c r="Q12" s="17">
        <v>0.31733371325270399</v>
      </c>
      <c r="R12" s="17">
        <v>0.35922903932019301</v>
      </c>
      <c r="S12" s="17">
        <v>0.26498205521953899</v>
      </c>
      <c r="T12" s="17">
        <v>0.26128838116498598</v>
      </c>
      <c r="U12" s="17">
        <v>0.292884963675757</v>
      </c>
      <c r="V12" s="17">
        <v>0.244225934629511</v>
      </c>
      <c r="W12" s="17">
        <v>0.269445171417107</v>
      </c>
      <c r="X12" s="17">
        <v>0.29238967416918998</v>
      </c>
      <c r="Y12" s="17">
        <v>0.32868680196530198</v>
      </c>
      <c r="Z12" s="17"/>
      <c r="AA12" s="17">
        <v>0.29930287761271401</v>
      </c>
      <c r="AB12" s="17">
        <v>0.32394738278461399</v>
      </c>
      <c r="AC12" s="17">
        <v>0.26799166116758599</v>
      </c>
      <c r="AD12" s="17">
        <v>0.25621101264261298</v>
      </c>
      <c r="AE12" s="17"/>
      <c r="AF12" s="17">
        <v>0.25341041765516598</v>
      </c>
    </row>
    <row r="13" spans="2:32" x14ac:dyDescent="0.2">
      <c r="B13" s="18" t="s">
        <v>710</v>
      </c>
      <c r="C13" s="17">
        <v>0.23096503682008401</v>
      </c>
      <c r="D13" s="17">
        <v>0.28760952444411197</v>
      </c>
      <c r="E13" s="17">
        <v>0.17498394714833099</v>
      </c>
      <c r="F13" s="17"/>
      <c r="G13" s="17">
        <v>0.185616859698291</v>
      </c>
      <c r="H13" s="17">
        <v>0.25918837530716399</v>
      </c>
      <c r="I13" s="17">
        <v>0.23675248412711</v>
      </c>
      <c r="J13" s="17">
        <v>0.25100282348131098</v>
      </c>
      <c r="K13" s="17">
        <v>0.251182896120827</v>
      </c>
      <c r="L13" s="17">
        <v>0.20356882263991799</v>
      </c>
      <c r="M13" s="17"/>
      <c r="N13" s="17">
        <v>0.238355761216063</v>
      </c>
      <c r="O13" s="17">
        <v>0.232954508356747</v>
      </c>
      <c r="P13" s="17">
        <v>0.22545660947790799</v>
      </c>
      <c r="Q13" s="17">
        <v>0.221649249867123</v>
      </c>
      <c r="R13" s="17">
        <v>0.22639398034012001</v>
      </c>
      <c r="S13" s="17">
        <v>0.22734765112152899</v>
      </c>
      <c r="T13" s="17">
        <v>0.24219167906396699</v>
      </c>
      <c r="U13" s="17">
        <v>0.261777276627146</v>
      </c>
      <c r="V13" s="17">
        <v>0.233267368939408</v>
      </c>
      <c r="W13" s="17">
        <v>0.23922341697371699</v>
      </c>
      <c r="X13" s="17">
        <v>0.21536382614629401</v>
      </c>
      <c r="Y13" s="17">
        <v>0.17388723635714101</v>
      </c>
      <c r="Z13" s="17"/>
      <c r="AA13" s="17">
        <v>0.26452139759411197</v>
      </c>
      <c r="AB13" s="17">
        <v>0.22327060572846399</v>
      </c>
      <c r="AC13" s="17">
        <v>0.22343158268218899</v>
      </c>
      <c r="AD13" s="17">
        <v>0.20849145869132199</v>
      </c>
      <c r="AE13" s="17"/>
      <c r="AF13" s="17">
        <v>0.25740273912632899</v>
      </c>
    </row>
    <row r="14" spans="2:32" x14ac:dyDescent="0.2">
      <c r="B14" s="18" t="s">
        <v>92</v>
      </c>
      <c r="C14" s="19">
        <v>4.7590936413738801E-2</v>
      </c>
      <c r="D14" s="19">
        <v>2.8977960421464201E-2</v>
      </c>
      <c r="E14" s="19">
        <v>6.6029549873189597E-2</v>
      </c>
      <c r="F14" s="19"/>
      <c r="G14" s="19">
        <v>1.8172765956796198E-2</v>
      </c>
      <c r="H14" s="19">
        <v>2.4279803090844002E-2</v>
      </c>
      <c r="I14" s="19">
        <v>4.1478318136353103E-2</v>
      </c>
      <c r="J14" s="19">
        <v>5.2883718320618903E-2</v>
      </c>
      <c r="K14" s="19">
        <v>6.2029345734662497E-2</v>
      </c>
      <c r="L14" s="19">
        <v>7.7143344149463097E-2</v>
      </c>
      <c r="M14" s="19"/>
      <c r="N14" s="19">
        <v>2.8803838385232601E-2</v>
      </c>
      <c r="O14" s="19">
        <v>5.3041226564455299E-2</v>
      </c>
      <c r="P14" s="19">
        <v>5.2768145781060899E-2</v>
      </c>
      <c r="Q14" s="19">
        <v>5.7253712629766099E-2</v>
      </c>
      <c r="R14" s="19">
        <v>1.2458983283810499E-2</v>
      </c>
      <c r="S14" s="19">
        <v>4.5351937230192499E-2</v>
      </c>
      <c r="T14" s="19">
        <v>5.6316207589459197E-2</v>
      </c>
      <c r="U14" s="19">
        <v>6.32718472547764E-2</v>
      </c>
      <c r="V14" s="19">
        <v>4.4698506934502599E-2</v>
      </c>
      <c r="W14" s="19">
        <v>5.7547017842471501E-2</v>
      </c>
      <c r="X14" s="19">
        <v>7.6887750577280506E-2</v>
      </c>
      <c r="Y14" s="19">
        <v>4.5136450610125299E-2</v>
      </c>
      <c r="Z14" s="19"/>
      <c r="AA14" s="19">
        <v>4.2270419537405297E-2</v>
      </c>
      <c r="AB14" s="19">
        <v>4.29338189330217E-2</v>
      </c>
      <c r="AC14" s="19">
        <v>4.34062126604172E-2</v>
      </c>
      <c r="AD14" s="19">
        <v>6.1680542775637399E-2</v>
      </c>
      <c r="AE14" s="19"/>
      <c r="AF14" s="19">
        <v>4.8980427186945598E-2</v>
      </c>
    </row>
    <row r="15" spans="2:32" x14ac:dyDescent="0.2">
      <c r="B15" s="16"/>
    </row>
    <row r="16" spans="2:32" x14ac:dyDescent="0.2">
      <c r="B16" t="s">
        <v>63</v>
      </c>
    </row>
    <row r="17" spans="2:2" x14ac:dyDescent="0.2">
      <c r="B17" t="s">
        <v>64</v>
      </c>
    </row>
    <row r="19" spans="2:2" x14ac:dyDescent="0.2">
      <c r="B19"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600-000000000000}">
  <dimension ref="B2:AF19"/>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713</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706</v>
      </c>
      <c r="C9" s="17">
        <v>6.0783296725981102E-2</v>
      </c>
      <c r="D9" s="17">
        <v>5.2342850569883102E-2</v>
      </c>
      <c r="E9" s="17">
        <v>6.7353051710703701E-2</v>
      </c>
      <c r="F9" s="17"/>
      <c r="G9" s="17">
        <v>7.5118863121110602E-2</v>
      </c>
      <c r="H9" s="17">
        <v>6.1551667426424601E-2</v>
      </c>
      <c r="I9" s="17">
        <v>4.3209100642474303E-2</v>
      </c>
      <c r="J9" s="17">
        <v>3.7400067848337E-2</v>
      </c>
      <c r="K9" s="17">
        <v>6.0629015484317102E-2</v>
      </c>
      <c r="L9" s="17">
        <v>8.4031816713110302E-2</v>
      </c>
      <c r="M9" s="17"/>
      <c r="N9" s="17">
        <v>6.6575296272640902E-2</v>
      </c>
      <c r="O9" s="17">
        <v>4.9902230073388301E-2</v>
      </c>
      <c r="P9" s="17">
        <v>6.6828607015618505E-2</v>
      </c>
      <c r="Q9" s="17">
        <v>7.7423034681993894E-2</v>
      </c>
      <c r="R9" s="17">
        <v>5.51493692726652E-2</v>
      </c>
      <c r="S9" s="17">
        <v>5.86345095612077E-2</v>
      </c>
      <c r="T9" s="17">
        <v>4.9354869304397399E-2</v>
      </c>
      <c r="U9" s="17">
        <v>4.4595488027835403E-2</v>
      </c>
      <c r="V9" s="17">
        <v>5.9855877526961199E-2</v>
      </c>
      <c r="W9" s="17">
        <v>6.3706015271309299E-2</v>
      </c>
      <c r="X9" s="17">
        <v>7.4771164774611001E-2</v>
      </c>
      <c r="Y9" s="17">
        <v>5.78979403085964E-2</v>
      </c>
      <c r="Z9" s="17"/>
      <c r="AA9" s="17">
        <v>5.6647601111975102E-2</v>
      </c>
      <c r="AB9" s="17">
        <v>5.2635179191891403E-2</v>
      </c>
      <c r="AC9" s="17">
        <v>5.8089867134091998E-2</v>
      </c>
      <c r="AD9" s="17">
        <v>7.6957358232735196E-2</v>
      </c>
      <c r="AE9" s="17"/>
      <c r="AF9" s="17">
        <v>9.5137376501430004E-2</v>
      </c>
    </row>
    <row r="10" spans="2:32" x14ac:dyDescent="0.2">
      <c r="B10" s="18" t="s">
        <v>707</v>
      </c>
      <c r="C10" s="17">
        <v>0.15249412909445001</v>
      </c>
      <c r="D10" s="17">
        <v>0.12416461206377701</v>
      </c>
      <c r="E10" s="17">
        <v>0.18065066079550099</v>
      </c>
      <c r="F10" s="17"/>
      <c r="G10" s="17">
        <v>0.18813861384955299</v>
      </c>
      <c r="H10" s="17">
        <v>0.160406589591439</v>
      </c>
      <c r="I10" s="17">
        <v>0.147955554124577</v>
      </c>
      <c r="J10" s="17">
        <v>0.14960313276099399</v>
      </c>
      <c r="K10" s="17">
        <v>0.13176132573542099</v>
      </c>
      <c r="L10" s="17">
        <v>0.14229143756193399</v>
      </c>
      <c r="M10" s="17"/>
      <c r="N10" s="17">
        <v>0.14057246842135501</v>
      </c>
      <c r="O10" s="17">
        <v>0.195454522011489</v>
      </c>
      <c r="P10" s="17">
        <v>0.13049336619372601</v>
      </c>
      <c r="Q10" s="17">
        <v>0.12616676530535401</v>
      </c>
      <c r="R10" s="17">
        <v>0.13210224107217999</v>
      </c>
      <c r="S10" s="17">
        <v>0.15952866200084601</v>
      </c>
      <c r="T10" s="17">
        <v>0.153928860193767</v>
      </c>
      <c r="U10" s="17">
        <v>0.19346130328309799</v>
      </c>
      <c r="V10" s="17">
        <v>0.141800736525726</v>
      </c>
      <c r="W10" s="17">
        <v>0.14520171213851499</v>
      </c>
      <c r="X10" s="17">
        <v>0.165123559539048</v>
      </c>
      <c r="Y10" s="17">
        <v>0.16739480108815799</v>
      </c>
      <c r="Z10" s="17"/>
      <c r="AA10" s="17">
        <v>0.14451017541599501</v>
      </c>
      <c r="AB10" s="17">
        <v>0.15204182851583201</v>
      </c>
      <c r="AC10" s="17">
        <v>0.16047659086496599</v>
      </c>
      <c r="AD10" s="17">
        <v>0.15089139467226101</v>
      </c>
      <c r="AE10" s="17"/>
      <c r="AF10" s="17">
        <v>0.15430038427550599</v>
      </c>
    </row>
    <row r="11" spans="2:32" x14ac:dyDescent="0.2">
      <c r="B11" s="18" t="s">
        <v>708</v>
      </c>
      <c r="C11" s="17">
        <v>0.23760588218127099</v>
      </c>
      <c r="D11" s="17">
        <v>0.24043753710177199</v>
      </c>
      <c r="E11" s="17">
        <v>0.235778771356598</v>
      </c>
      <c r="F11" s="17"/>
      <c r="G11" s="17">
        <v>0.28245060485001799</v>
      </c>
      <c r="H11" s="17">
        <v>0.21093132045985799</v>
      </c>
      <c r="I11" s="17">
        <v>0.24525321328768099</v>
      </c>
      <c r="J11" s="17">
        <v>0.25062316924924399</v>
      </c>
      <c r="K11" s="17">
        <v>0.21445952904815799</v>
      </c>
      <c r="L11" s="17">
        <v>0.228246013634617</v>
      </c>
      <c r="M11" s="17"/>
      <c r="N11" s="17">
        <v>0.25063018143414401</v>
      </c>
      <c r="O11" s="17">
        <v>0.22281798565994801</v>
      </c>
      <c r="P11" s="17">
        <v>0.237440194041727</v>
      </c>
      <c r="Q11" s="17">
        <v>0.23261036427240001</v>
      </c>
      <c r="R11" s="17">
        <v>0.24526408487541701</v>
      </c>
      <c r="S11" s="17">
        <v>0.24505688294431799</v>
      </c>
      <c r="T11" s="17">
        <v>0.264221678283801</v>
      </c>
      <c r="U11" s="17">
        <v>0.20331413776701801</v>
      </c>
      <c r="V11" s="17">
        <v>0.284772304926528</v>
      </c>
      <c r="W11" s="17">
        <v>0.20263659351567101</v>
      </c>
      <c r="X11" s="17">
        <v>0.17001117289086601</v>
      </c>
      <c r="Y11" s="17">
        <v>0.235880031075584</v>
      </c>
      <c r="Z11" s="17"/>
      <c r="AA11" s="17">
        <v>0.21340219171741401</v>
      </c>
      <c r="AB11" s="17">
        <v>0.21873015769700299</v>
      </c>
      <c r="AC11" s="17">
        <v>0.26754889055529102</v>
      </c>
      <c r="AD11" s="17">
        <v>0.25739731105916702</v>
      </c>
      <c r="AE11" s="17"/>
      <c r="AF11" s="17">
        <v>0.22762607564176801</v>
      </c>
    </row>
    <row r="12" spans="2:32" x14ac:dyDescent="0.2">
      <c r="B12" s="18" t="s">
        <v>709</v>
      </c>
      <c r="C12" s="17">
        <v>0.26576777884430403</v>
      </c>
      <c r="D12" s="17">
        <v>0.26839654093163801</v>
      </c>
      <c r="E12" s="17">
        <v>0.26373832855155999</v>
      </c>
      <c r="F12" s="17"/>
      <c r="G12" s="17">
        <v>0.246913131706537</v>
      </c>
      <c r="H12" s="17">
        <v>0.276384058979254</v>
      </c>
      <c r="I12" s="17">
        <v>0.27717561156019599</v>
      </c>
      <c r="J12" s="17">
        <v>0.270680882957124</v>
      </c>
      <c r="K12" s="17">
        <v>0.27799762524423399</v>
      </c>
      <c r="L12" s="17">
        <v>0.24817328537152</v>
      </c>
      <c r="M12" s="17"/>
      <c r="N12" s="17">
        <v>0.271316261957043</v>
      </c>
      <c r="O12" s="17">
        <v>0.23932292598614899</v>
      </c>
      <c r="P12" s="17">
        <v>0.289543353402473</v>
      </c>
      <c r="Q12" s="17">
        <v>0.29291042981353599</v>
      </c>
      <c r="R12" s="17">
        <v>0.31897376044672698</v>
      </c>
      <c r="S12" s="17">
        <v>0.25499994711530999</v>
      </c>
      <c r="T12" s="17">
        <v>0.23790058833274999</v>
      </c>
      <c r="U12" s="17">
        <v>0.20863671931642599</v>
      </c>
      <c r="V12" s="17">
        <v>0.250059948137489</v>
      </c>
      <c r="W12" s="17">
        <v>0.27584626530891898</v>
      </c>
      <c r="X12" s="17">
        <v>0.26640002883564301</v>
      </c>
      <c r="Y12" s="17">
        <v>0.29471644200739899</v>
      </c>
      <c r="Z12" s="17"/>
      <c r="AA12" s="17">
        <v>0.27777960790527201</v>
      </c>
      <c r="AB12" s="17">
        <v>0.29333854755748401</v>
      </c>
      <c r="AC12" s="17">
        <v>0.25168921511415299</v>
      </c>
      <c r="AD12" s="17">
        <v>0.23938735491663099</v>
      </c>
      <c r="AE12" s="17"/>
      <c r="AF12" s="17">
        <v>0.244917648059226</v>
      </c>
    </row>
    <row r="13" spans="2:32" x14ac:dyDescent="0.2">
      <c r="B13" s="18" t="s">
        <v>710</v>
      </c>
      <c r="C13" s="17">
        <v>0.21536357744618201</v>
      </c>
      <c r="D13" s="17">
        <v>0.268336416218728</v>
      </c>
      <c r="E13" s="17">
        <v>0.16295893134830799</v>
      </c>
      <c r="F13" s="17"/>
      <c r="G13" s="17">
        <v>0.17691124438032399</v>
      </c>
      <c r="H13" s="17">
        <v>0.25627834537223998</v>
      </c>
      <c r="I13" s="17">
        <v>0.22962284360812499</v>
      </c>
      <c r="J13" s="17">
        <v>0.22145652431736401</v>
      </c>
      <c r="K13" s="17">
        <v>0.22395083721029799</v>
      </c>
      <c r="L13" s="17">
        <v>0.18527284146838099</v>
      </c>
      <c r="M13" s="17"/>
      <c r="N13" s="17">
        <v>0.231274667676649</v>
      </c>
      <c r="O13" s="17">
        <v>0.220018800011517</v>
      </c>
      <c r="P13" s="17">
        <v>0.22239612016537899</v>
      </c>
      <c r="Q13" s="17">
        <v>0.19589301237956599</v>
      </c>
      <c r="R13" s="17">
        <v>0.18747578482774699</v>
      </c>
      <c r="S13" s="17">
        <v>0.20815850232793301</v>
      </c>
      <c r="T13" s="17">
        <v>0.208224102507855</v>
      </c>
      <c r="U13" s="17">
        <v>0.263427610639205</v>
      </c>
      <c r="V13" s="17">
        <v>0.20318331299773201</v>
      </c>
      <c r="W13" s="17">
        <v>0.23793909719439699</v>
      </c>
      <c r="X13" s="17">
        <v>0.219775725934404</v>
      </c>
      <c r="Y13" s="17">
        <v>0.171683511526214</v>
      </c>
      <c r="Z13" s="17"/>
      <c r="AA13" s="17">
        <v>0.25728689915566899</v>
      </c>
      <c r="AB13" s="17">
        <v>0.204774179515477</v>
      </c>
      <c r="AC13" s="17">
        <v>0.20354215522264499</v>
      </c>
      <c r="AD13" s="17">
        <v>0.190962694108574</v>
      </c>
      <c r="AE13" s="17"/>
      <c r="AF13" s="17">
        <v>0.206014305644803</v>
      </c>
    </row>
    <row r="14" spans="2:32" x14ac:dyDescent="0.2">
      <c r="B14" s="18" t="s">
        <v>92</v>
      </c>
      <c r="C14" s="19">
        <v>6.7985335707812095E-2</v>
      </c>
      <c r="D14" s="19">
        <v>4.6322043114202099E-2</v>
      </c>
      <c r="E14" s="19">
        <v>8.9520256237328399E-2</v>
      </c>
      <c r="F14" s="19"/>
      <c r="G14" s="19">
        <v>3.0467542092457601E-2</v>
      </c>
      <c r="H14" s="19">
        <v>3.4448018170784397E-2</v>
      </c>
      <c r="I14" s="19">
        <v>5.6783676776946602E-2</v>
      </c>
      <c r="J14" s="19">
        <v>7.0236222866935996E-2</v>
      </c>
      <c r="K14" s="19">
        <v>9.1201667277571702E-2</v>
      </c>
      <c r="L14" s="19">
        <v>0.111984605250438</v>
      </c>
      <c r="M14" s="19"/>
      <c r="N14" s="19">
        <v>3.9631124238168398E-2</v>
      </c>
      <c r="O14" s="19">
        <v>7.2483536257508502E-2</v>
      </c>
      <c r="P14" s="19">
        <v>5.3298359181077101E-2</v>
      </c>
      <c r="Q14" s="19">
        <v>7.4996393547149501E-2</v>
      </c>
      <c r="R14" s="19">
        <v>6.1034759505263603E-2</v>
      </c>
      <c r="S14" s="19">
        <v>7.3621496050384302E-2</v>
      </c>
      <c r="T14" s="19">
        <v>8.6369901377430405E-2</v>
      </c>
      <c r="U14" s="19">
        <v>8.6564740966416906E-2</v>
      </c>
      <c r="V14" s="19">
        <v>6.0327819885563898E-2</v>
      </c>
      <c r="W14" s="19">
        <v>7.4670316571188194E-2</v>
      </c>
      <c r="X14" s="19">
        <v>0.103918348025428</v>
      </c>
      <c r="Y14" s="19">
        <v>7.2427273994049093E-2</v>
      </c>
      <c r="Z14" s="19"/>
      <c r="AA14" s="19">
        <v>5.0373524693675897E-2</v>
      </c>
      <c r="AB14" s="19">
        <v>7.8480107522312506E-2</v>
      </c>
      <c r="AC14" s="19">
        <v>5.8653281108851499E-2</v>
      </c>
      <c r="AD14" s="19">
        <v>8.4403887010633102E-2</v>
      </c>
      <c r="AE14" s="19"/>
      <c r="AF14" s="19">
        <v>7.20042098772678E-2</v>
      </c>
    </row>
    <row r="15" spans="2:32" x14ac:dyDescent="0.2">
      <c r="B15" s="16"/>
    </row>
    <row r="16" spans="2:32" x14ac:dyDescent="0.2">
      <c r="B16" t="s">
        <v>63</v>
      </c>
    </row>
    <row r="17" spans="2:2" x14ac:dyDescent="0.2">
      <c r="B17" t="s">
        <v>64</v>
      </c>
    </row>
    <row r="19" spans="2:2" x14ac:dyDescent="0.2">
      <c r="B19"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F205"/>
  <sheetViews>
    <sheetView showGridLines="0" tabSelected="1" topLeftCell="B115" workbookViewId="0"/>
  </sheetViews>
  <sheetFormatPr defaultColWidth="10.76171875" defaultRowHeight="15" x14ac:dyDescent="0.2"/>
  <cols>
    <col min="4" max="4" width="100.7578125" customWidth="1"/>
    <col min="5" max="5" width="20.71484375" customWidth="1"/>
  </cols>
  <sheetData>
    <row r="2" spans="3:6" ht="39.950000000000003" customHeight="1" x14ac:dyDescent="0.2">
      <c r="D2" s="1" t="s">
        <v>11</v>
      </c>
    </row>
    <row r="6" spans="3:6" x14ac:dyDescent="0.2">
      <c r="D6" s="8" t="str">
        <f>HYPERLINK("#'Full Results'!A1", "Full Results")</f>
        <v>Full Results</v>
      </c>
    </row>
    <row r="8" spans="3:6" x14ac:dyDescent="0.2">
      <c r="D8" s="6" t="s">
        <v>12</v>
      </c>
      <c r="E8" s="6" t="s">
        <v>13</v>
      </c>
      <c r="F8" s="6" t="s">
        <v>14</v>
      </c>
    </row>
    <row r="9" spans="3:6" x14ac:dyDescent="0.2">
      <c r="C9">
        <v>1</v>
      </c>
      <c r="D9" s="8" t="str">
        <f>HYPERLINK("#'Table 1'!A1", "Has your family had to take any of the following actions in response to the rise in cost of living?Please select all that apply")</f>
        <v>Has your family had to take any of the following actions in response to the rise in cost of living?Please select all that apply</v>
      </c>
      <c r="E9" s="14" t="str">
        <f>HYPERLINK("#'Full Results'!A11", "11")</f>
        <v>11</v>
      </c>
      <c r="F9" t="s">
        <v>62</v>
      </c>
    </row>
    <row r="10" spans="3:6" x14ac:dyDescent="0.2">
      <c r="C10">
        <v>2</v>
      </c>
      <c r="D10" s="8" t="str">
        <f>HYPERLINK("#'Table 2'!A1", " Which of the following best describes your current pattern of working?")</f>
        <v xml:space="preserve"> Which of the following best describes your current pattern of working?</v>
      </c>
      <c r="E10" s="14" t="str">
        <f>HYPERLINK("#'Full Results'!A26", "26")</f>
        <v>26</v>
      </c>
      <c r="F10" t="s">
        <v>70</v>
      </c>
    </row>
    <row r="11" spans="3:6" x14ac:dyDescent="0.2">
      <c r="C11">
        <v>3</v>
      </c>
      <c r="D11" s="8" t="str">
        <f>HYPERLINK("#'Table 3'!A1", " Have you ever worked remotely e.g. working from home?")</f>
        <v xml:space="preserve"> Have you ever worked remotely e.g. working from home?</v>
      </c>
      <c r="E11" s="14" t="str">
        <f>HYPERLINK("#'Full Results'!A33", "33")</f>
        <v>33</v>
      </c>
      <c r="F11" t="s">
        <v>75</v>
      </c>
    </row>
    <row r="12" spans="3:6" x14ac:dyDescent="0.2">
      <c r="C12">
        <v>4</v>
      </c>
      <c r="D12" s="8" t="str">
        <f>HYPERLINK("#'Table 4'!A1", "Which of the following benefits, if any, have you personally experienced when remote working?Please select all that apply")</f>
        <v>Which of the following benefits, if any, have you personally experienced when remote working?Please select all that apply</v>
      </c>
      <c r="E12" s="14" t="str">
        <f>HYPERLINK("#'Full Results'!A39", "39")</f>
        <v>39</v>
      </c>
      <c r="F12" t="s">
        <v>84</v>
      </c>
    </row>
    <row r="13" spans="3:6" x14ac:dyDescent="0.2">
      <c r="C13">
        <v>5</v>
      </c>
      <c r="D13" s="8" t="str">
        <f>HYPERLINK("#'Table 5'!A1", "Grid Summary: If you weren’t able to work remotely, how would that affect the following?")</f>
        <v>Grid Summary: If you weren’t able to work remotely, how would that affect the following?</v>
      </c>
      <c r="E13" s="7"/>
      <c r="F13" t="s">
        <v>94</v>
      </c>
    </row>
    <row r="14" spans="3:6" x14ac:dyDescent="0.2">
      <c r="C14">
        <v>6</v>
      </c>
      <c r="D14" s="8" t="str">
        <f>HYPERLINK("#'Table 6'!A1", "If you weren’t able to work remotely, how would that affect the following?: Working in current job")</f>
        <v>If you weren’t able to work remotely, how would that affect the following?: Working in current job</v>
      </c>
      <c r="E14" s="14" t="str">
        <f>HYPERLINK("#'Full Results'!A51", "51")</f>
        <v>51</v>
      </c>
      <c r="F14" t="s">
        <v>94</v>
      </c>
    </row>
    <row r="15" spans="3:6" x14ac:dyDescent="0.2">
      <c r="C15">
        <v>7</v>
      </c>
      <c r="D15" s="8" t="str">
        <f>HYPERLINK("#'Table 7'!A1", "If you weren’t able to work remotely, how would that affect the following?: Working current amount of hours")</f>
        <v>If you weren’t able to work remotely, how would that affect the following?: Working current amount of hours</v>
      </c>
      <c r="E15" s="14" t="str">
        <f>HYPERLINK("#'Full Results'!A60", "60")</f>
        <v>60</v>
      </c>
      <c r="F15" t="s">
        <v>94</v>
      </c>
    </row>
    <row r="16" spans="3:6" x14ac:dyDescent="0.2">
      <c r="C16">
        <v>8</v>
      </c>
      <c r="D16" s="8" t="str">
        <f>HYPERLINK("#'Table 8'!A1", " How did you find your current job?")</f>
        <v xml:space="preserve"> How did you find your current job?</v>
      </c>
      <c r="E16" s="14" t="str">
        <f>HYPERLINK("#'Full Results'!A69", "69")</f>
        <v>69</v>
      </c>
      <c r="F16" t="s">
        <v>70</v>
      </c>
    </row>
    <row r="17" spans="3:6" x14ac:dyDescent="0.2">
      <c r="C17">
        <v>9</v>
      </c>
      <c r="D17" s="8" t="str">
        <f>HYPERLINK("#'Table 9'!A1", " You said you found your current job through an online advert or job post. How did you first find that advert?")</f>
        <v xml:space="preserve"> You said you found your current job through an online advert or job post. How did you first find that advert?</v>
      </c>
      <c r="E17" s="14" t="str">
        <f>HYPERLINK("#'Full Results'!A81", "81")</f>
        <v>81</v>
      </c>
      <c r="F17" t="s">
        <v>111</v>
      </c>
    </row>
    <row r="18" spans="3:6" x14ac:dyDescent="0.2">
      <c r="C18">
        <v>10</v>
      </c>
      <c r="D18" s="8" t="str">
        <f>HYPERLINK("#'Table 10'!A1", "As far as you know, does your employer provide any of the following?Please select all that apply")</f>
        <v>As far as you know, does your employer provide any of the following?Please select all that apply</v>
      </c>
      <c r="E18" s="14" t="str">
        <f>HYPERLINK("#'Full Results'!A90", "90")</f>
        <v>90</v>
      </c>
      <c r="F18" t="s">
        <v>70</v>
      </c>
    </row>
    <row r="19" spans="3:6" x14ac:dyDescent="0.2">
      <c r="C19">
        <v>11</v>
      </c>
      <c r="D19" s="8" t="str">
        <f>HYPERLINK("#'Table 11'!A1", "Earlier you said that you were not currently working. Which of the following, if any, are the reasons behind this?Please select all that apply")</f>
        <v>Earlier you said that you were not currently working. Which of the following, if any, are the reasons behind this?Please select all that apply</v>
      </c>
      <c r="E19" s="14" t="str">
        <f>HYPERLINK("#'Full Results'!A97", "97")</f>
        <v>97</v>
      </c>
      <c r="F19" t="s">
        <v>127</v>
      </c>
    </row>
    <row r="20" spans="3:6" x14ac:dyDescent="0.2">
      <c r="C20">
        <v>12</v>
      </c>
      <c r="D20" s="8" t="str">
        <f>HYPERLINK("#'Table 12'!A1", " How likely do you think it is that you will start working again in the next five years?")</f>
        <v xml:space="preserve"> How likely do you think it is that you will start working again in the next five years?</v>
      </c>
      <c r="E20" s="14" t="str">
        <f>HYPERLINK("#'Full Results'!A111", "111")</f>
        <v>111</v>
      </c>
      <c r="F20" t="s">
        <v>127</v>
      </c>
    </row>
    <row r="21" spans="3:6" x14ac:dyDescent="0.2">
      <c r="C21">
        <v>13</v>
      </c>
      <c r="D21" s="8" t="str">
        <f>HYPERLINK("#'Table 13'!A1", "Grid Summary: Which of the following would you say are significant barriers to you finding work?")</f>
        <v>Grid Summary: Which of the following would you say are significant barriers to you finding work?</v>
      </c>
      <c r="E21" s="7"/>
      <c r="F21" t="s">
        <v>146</v>
      </c>
    </row>
    <row r="22" spans="3:6" x14ac:dyDescent="0.2">
      <c r="C22">
        <v>14</v>
      </c>
      <c r="D22" s="8" t="str">
        <f>HYPERLINK("#'Table 14'!A1", "Which of the following would you say are significant barriers to you finding work?: Lack of technical or digital skills")</f>
        <v>Which of the following would you say are significant barriers to you finding work?: Lack of technical or digital skills</v>
      </c>
      <c r="E22" s="14" t="str">
        <f>HYPERLINK("#'Full Results'!A123", "123")</f>
        <v>123</v>
      </c>
      <c r="F22" t="s">
        <v>146</v>
      </c>
    </row>
    <row r="23" spans="3:6" x14ac:dyDescent="0.2">
      <c r="C23">
        <v>15</v>
      </c>
      <c r="D23" s="8" t="str">
        <f>HYPERLINK("#'Table 15'!A1", "Which of the following would you say are significant barriers to you finding work?: Have a disability that makes it difficult to use a normal computer")</f>
        <v>Which of the following would you say are significant barriers to you finding work?: Have a disability that makes it difficult to use a normal computer</v>
      </c>
      <c r="E23" s="14" t="str">
        <f>HYPERLINK("#'Full Results'!A129", "129")</f>
        <v>129</v>
      </c>
      <c r="F23" t="s">
        <v>146</v>
      </c>
    </row>
    <row r="24" spans="3:6" x14ac:dyDescent="0.2">
      <c r="C24">
        <v>16</v>
      </c>
      <c r="D24" s="8" t="str">
        <f>HYPERLINK("#'Table 16'!A1", "Which of the following would you say are significant barriers to you finding work?: Don’t have the energy or health to travel to work")</f>
        <v>Which of the following would you say are significant barriers to you finding work?: Don’t have the energy or health to travel to work</v>
      </c>
      <c r="E24" s="14" t="str">
        <f>HYPERLINK("#'Full Results'!A135", "135")</f>
        <v>135</v>
      </c>
      <c r="F24" t="s">
        <v>146</v>
      </c>
    </row>
    <row r="25" spans="3:6" x14ac:dyDescent="0.2">
      <c r="C25">
        <v>17</v>
      </c>
      <c r="D25" s="8" t="str">
        <f>HYPERLINK("#'Table 17'!A1", "Which of the following would you say are significant barriers to you finding work?: Don’t have the energy or health to work full time")</f>
        <v>Which of the following would you say are significant barriers to you finding work?: Don’t have the energy or health to work full time</v>
      </c>
      <c r="E25" s="14" t="str">
        <f>HYPERLINK("#'Full Results'!A141", "141")</f>
        <v>141</v>
      </c>
      <c r="F25" t="s">
        <v>146</v>
      </c>
    </row>
    <row r="26" spans="3:6" x14ac:dyDescent="0.2">
      <c r="C26">
        <v>18</v>
      </c>
      <c r="D26" s="8" t="str">
        <f>HYPERLINK("#'Table 18'!A1", "Which of the following would you say are significant barriers to you finding work?: Are looking after young children under 4 years old")</f>
        <v>Which of the following would you say are significant barriers to you finding work?: Are looking after young children under 4 years old</v>
      </c>
      <c r="E26" s="14" t="str">
        <f>HYPERLINK("#'Full Results'!A147", "147")</f>
        <v>147</v>
      </c>
      <c r="F26" t="s">
        <v>146</v>
      </c>
    </row>
    <row r="27" spans="3:6" x14ac:dyDescent="0.2">
      <c r="C27">
        <v>19</v>
      </c>
      <c r="D27" s="8" t="str">
        <f>HYPERLINK("#'Table 19'!A1", "Which of the following would you say are significant barriers to you finding work?: Have other caring responsibilities (eg for children or other family members)")</f>
        <v>Which of the following would you say are significant barriers to you finding work?: Have other caring responsibilities (eg for children or other family members)</v>
      </c>
      <c r="E27" s="14" t="str">
        <f>HYPERLINK("#'Full Results'!A153", "153")</f>
        <v>153</v>
      </c>
      <c r="F27" t="s">
        <v>146</v>
      </c>
    </row>
    <row r="28" spans="3:6" x14ac:dyDescent="0.2">
      <c r="C28">
        <v>20</v>
      </c>
      <c r="D28" s="8" t="str">
        <f>HYPERLINK("#'Table 20'!A1", " How fairly or unfairly would you say that recruitment processes tend to treat people like you?")</f>
        <v xml:space="preserve"> How fairly or unfairly would you say that recruitment processes tend to treat people like you?</v>
      </c>
      <c r="E28" s="14" t="str">
        <f>HYPERLINK("#'Full Results'!A159", "159")</f>
        <v>159</v>
      </c>
      <c r="F28" t="s">
        <v>146</v>
      </c>
    </row>
    <row r="29" spans="3:6" x14ac:dyDescent="0.2">
      <c r="C29">
        <v>21</v>
      </c>
      <c r="D29" s="8" t="str">
        <f>HYPERLINK("#'Table 21'!A1", "Which, if any, of the following features in a job do you think would make it more likely for you to be able to start working again?Please select all that apply")</f>
        <v>Which, if any, of the following features in a job do you think would make it more likely for you to be able to start working again?Please select all that apply</v>
      </c>
      <c r="E29" s="14" t="str">
        <f>HYPERLINK("#'Full Results'!A168", "168")</f>
        <v>168</v>
      </c>
      <c r="F29" t="s">
        <v>146</v>
      </c>
    </row>
    <row r="30" spans="3:6" x14ac:dyDescent="0.2">
      <c r="C30">
        <v>22</v>
      </c>
      <c r="D30" s="8" t="str">
        <f>HYPERLINK("#'Table 22'!A1", "Grid Summary: When was the most recent time you did any of the following?")</f>
        <v>Grid Summary: When was the most recent time you did any of the following?</v>
      </c>
      <c r="E30" s="7"/>
      <c r="F30" t="s">
        <v>62</v>
      </c>
    </row>
    <row r="31" spans="3:6" x14ac:dyDescent="0.2">
      <c r="C31">
        <v>23</v>
      </c>
      <c r="D31" s="8" t="str">
        <f>HYPERLINK("#'Table 23'!A1", "When was the most recent time you did any of the following?: Read a nonfiction book")</f>
        <v>When was the most recent time you did any of the following?: Read a nonfiction book</v>
      </c>
      <c r="E31" s="14" t="str">
        <f>HYPERLINK("#'Full Results'!A177", "177")</f>
        <v>177</v>
      </c>
      <c r="F31" t="s">
        <v>62</v>
      </c>
    </row>
    <row r="32" spans="3:6" x14ac:dyDescent="0.2">
      <c r="C32">
        <v>24</v>
      </c>
      <c r="D32" s="8" t="str">
        <f>HYPERLINK("#'Table 24'!A1", "When was the most recent time you did any of the following?: Read a fiction book")</f>
        <v>When was the most recent time you did any of the following?: Read a fiction book</v>
      </c>
      <c r="E32" s="14" t="str">
        <f>HYPERLINK("#'Full Results'!A187", "187")</f>
        <v>187</v>
      </c>
      <c r="F32" t="s">
        <v>62</v>
      </c>
    </row>
    <row r="33" spans="3:6" x14ac:dyDescent="0.2">
      <c r="C33">
        <v>25</v>
      </c>
      <c r="D33" s="8" t="str">
        <f>HYPERLINK("#'Table 25'!A1", "When was the most recent time you did any of the following?: Visited a museum")</f>
        <v>When was the most recent time you did any of the following?: Visited a museum</v>
      </c>
      <c r="E33" s="14" t="str">
        <f>HYPERLINK("#'Full Results'!A197", "197")</f>
        <v>197</v>
      </c>
      <c r="F33" t="s">
        <v>62</v>
      </c>
    </row>
    <row r="34" spans="3:6" x14ac:dyDescent="0.2">
      <c r="C34">
        <v>26</v>
      </c>
      <c r="D34" s="8" t="str">
        <f>HYPERLINK("#'Table 26'!A1", "When was the most recent time you did any of the following?: Visited an art gallery")</f>
        <v>When was the most recent time you did any of the following?: Visited an art gallery</v>
      </c>
      <c r="E34" s="14" t="str">
        <f>HYPERLINK("#'Full Results'!A207", "207")</f>
        <v>207</v>
      </c>
      <c r="F34" t="s">
        <v>62</v>
      </c>
    </row>
    <row r="35" spans="3:6" x14ac:dyDescent="0.2">
      <c r="C35">
        <v>27</v>
      </c>
      <c r="D35" s="8" t="str">
        <f>HYPERLINK("#'Table 27'!A1", "When was the most recent time you did any of the following?: Watched a documentary")</f>
        <v>When was the most recent time you did any of the following?: Watched a documentary</v>
      </c>
      <c r="E35" s="14" t="str">
        <f>HYPERLINK("#'Full Results'!A217", "217")</f>
        <v>217</v>
      </c>
      <c r="F35" t="s">
        <v>62</v>
      </c>
    </row>
    <row r="36" spans="3:6" x14ac:dyDescent="0.2">
      <c r="C36">
        <v>28</v>
      </c>
      <c r="D36" s="8" t="str">
        <f>HYPERLINK("#'Table 28'!A1", "When was the most recent time you did any of the following?: Signed up for a course")</f>
        <v>When was the most recent time you did any of the following?: Signed up for a course</v>
      </c>
      <c r="E36" s="14" t="str">
        <f>HYPERLINK("#'Full Results'!A227", "227")</f>
        <v>227</v>
      </c>
      <c r="F36" t="s">
        <v>62</v>
      </c>
    </row>
    <row r="37" spans="3:6" x14ac:dyDescent="0.2">
      <c r="C37">
        <v>29</v>
      </c>
      <c r="D37" s="8" t="str">
        <f>HYPERLINK("#'Table 29'!A1", "When was the most recent time you did any of the following?: Researched a topic on the internet or via an app out of curiosity")</f>
        <v>When was the most recent time you did any of the following?: Researched a topic on the internet or via an app out of curiosity</v>
      </c>
      <c r="E37" s="14" t="str">
        <f>HYPERLINK("#'Full Results'!A237", "237")</f>
        <v>237</v>
      </c>
      <c r="F37" t="s">
        <v>62</v>
      </c>
    </row>
    <row r="38" spans="3:6" x14ac:dyDescent="0.2">
      <c r="C38">
        <v>30</v>
      </c>
      <c r="D38" s="8" t="str">
        <f>HYPERLINK("#'Table 30'!A1", " Which of the following comes closest to your experience?")</f>
        <v xml:space="preserve"> Which of the following comes closest to your experience?</v>
      </c>
      <c r="E38" s="14" t="str">
        <f>HYPERLINK("#'Full Results'!A247", "247")</f>
        <v>247</v>
      </c>
      <c r="F38" t="s">
        <v>62</v>
      </c>
    </row>
    <row r="39" spans="3:6" x14ac:dyDescent="0.2">
      <c r="C39">
        <v>31</v>
      </c>
      <c r="D39" s="8" t="str">
        <f>HYPERLINK("#'Table 31'!A1", " How important personally is it for you to learn new things?")</f>
        <v xml:space="preserve"> How important personally is it for you to learn new things?</v>
      </c>
      <c r="E39" s="14" t="str">
        <f>HYPERLINK("#'Full Results'!A254", "254")</f>
        <v>254</v>
      </c>
      <c r="F39" t="s">
        <v>62</v>
      </c>
    </row>
    <row r="40" spans="3:6" x14ac:dyDescent="0.2">
      <c r="C40">
        <v>32</v>
      </c>
      <c r="D40" s="8" t="str">
        <f>HYPERLINK("#'Table 32'!A1", " In total, how much time would you say you spend in an average week learning about a new topic or skill?")</f>
        <v xml:space="preserve"> In total, how much time would you say you spend in an average week learning about a new topic or skill?</v>
      </c>
      <c r="E40" s="14" t="str">
        <f>HYPERLINK("#'Full Results'!A264", "264")</f>
        <v>264</v>
      </c>
      <c r="F40" t="s">
        <v>62</v>
      </c>
    </row>
    <row r="41" spans="3:6" x14ac:dyDescent="0.2">
      <c r="C41">
        <v>33</v>
      </c>
      <c r="D41" s="8" t="str">
        <f>HYPERLINK("#'Table 33'!A1", "Which, if any, of the following Google products have you used in the last month?")</f>
        <v>Which, if any, of the following Google products have you used in the last month?</v>
      </c>
      <c r="E41" s="14" t="str">
        <f>HYPERLINK("#'Full Results'!A274", "274")</f>
        <v>274</v>
      </c>
      <c r="F41" t="s">
        <v>62</v>
      </c>
    </row>
    <row r="42" spans="3:6" x14ac:dyDescent="0.2">
      <c r="C42">
        <v>34</v>
      </c>
      <c r="D42" s="8" t="str">
        <f>HYPERLINK("#'Table 34'!A1", " In general, how often would you say that Google Search helps you find the information that you were looking for? ")</f>
        <v xml:space="preserve"> In general, how often would you say that Google Search helps you find the information that you were looking for? </v>
      </c>
      <c r="E42" s="14" t="str">
        <f>HYPERLINK("#'Full Results'!A294", "294")</f>
        <v>294</v>
      </c>
      <c r="F42" t="s">
        <v>225</v>
      </c>
    </row>
    <row r="43" spans="3:6" x14ac:dyDescent="0.2">
      <c r="C43">
        <v>35</v>
      </c>
      <c r="D43" s="8" t="str">
        <f>HYPERLINK("#'Table 35'!A1", "Grid Summary: In the last year, have you used Google Search to do any of the following?")</f>
        <v>Grid Summary: In the last year, have you used Google Search to do any of the following?</v>
      </c>
      <c r="E43" s="7"/>
      <c r="F43" t="s">
        <v>225</v>
      </c>
    </row>
    <row r="44" spans="3:6" x14ac:dyDescent="0.2">
      <c r="C44">
        <v>36</v>
      </c>
      <c r="D44" s="8" t="str">
        <f>HYPERLINK("#'Table 36'!A1", "In the last year, have you used Google Search to do any of the following?: Find a local shop or business")</f>
        <v>In the last year, have you used Google Search to do any of the following?: Find a local shop or business</v>
      </c>
      <c r="E44" s="14" t="str">
        <f>HYPERLINK("#'Full Results'!A302", "302")</f>
        <v>302</v>
      </c>
      <c r="F44" t="s">
        <v>225</v>
      </c>
    </row>
    <row r="45" spans="3:6" x14ac:dyDescent="0.2">
      <c r="C45">
        <v>37</v>
      </c>
      <c r="D45" s="8" t="str">
        <f>HYPERLINK("#'Table 37'!A1", "In the last year, have you used Google Search to do any of the following?: Find out about the news")</f>
        <v>In the last year, have you used Google Search to do any of the following?: Find out about the news</v>
      </c>
      <c r="E45" s="14" t="str">
        <f>HYPERLINK("#'Full Results'!A308", "308")</f>
        <v>308</v>
      </c>
      <c r="F45" t="s">
        <v>225</v>
      </c>
    </row>
    <row r="46" spans="3:6" x14ac:dyDescent="0.2">
      <c r="C46">
        <v>38</v>
      </c>
      <c r="D46" s="8" t="str">
        <f>HYPERLINK("#'Table 38'!A1", "In the last year, have you used Google Search to do any of the following?: Find a specific website")</f>
        <v>In the last year, have you used Google Search to do any of the following?: Find a specific website</v>
      </c>
      <c r="E46" s="14" t="str">
        <f>HYPERLINK("#'Full Results'!A314", "314")</f>
        <v>314</v>
      </c>
      <c r="F46" t="s">
        <v>225</v>
      </c>
    </row>
    <row r="47" spans="3:6" x14ac:dyDescent="0.2">
      <c r="C47">
        <v>39</v>
      </c>
      <c r="D47" s="8" t="str">
        <f>HYPERLINK("#'Table 39'!A1", "In the last year, have you used Google Search to do any of the following?: Look up information to help with my work")</f>
        <v>In the last year, have you used Google Search to do any of the following?: Look up information to help with my work</v>
      </c>
      <c r="E47" s="14" t="str">
        <f>HYPERLINK("#'Full Results'!A320", "320")</f>
        <v>320</v>
      </c>
      <c r="F47" t="s">
        <v>225</v>
      </c>
    </row>
    <row r="48" spans="3:6" x14ac:dyDescent="0.2">
      <c r="C48">
        <v>40</v>
      </c>
      <c r="D48" s="8" t="str">
        <f>HYPERLINK("#'Table 40'!A1", "In the last year, have you used Google Search to do any of the following?: Compare options for buying a product or service")</f>
        <v>In the last year, have you used Google Search to do any of the following?: Compare options for buying a product or service</v>
      </c>
      <c r="E48" s="14" t="str">
        <f>HYPERLINK("#'Full Results'!A326", "326")</f>
        <v>326</v>
      </c>
      <c r="F48" t="s">
        <v>225</v>
      </c>
    </row>
    <row r="49" spans="3:6" x14ac:dyDescent="0.2">
      <c r="C49">
        <v>41</v>
      </c>
      <c r="D49" s="8" t="str">
        <f>HYPERLINK("#'Table 41'!A1", "In the last year, have you used Google Search to do any of the following?: Find special deals or coupons")</f>
        <v>In the last year, have you used Google Search to do any of the following?: Find special deals or coupons</v>
      </c>
      <c r="E49" s="14" t="str">
        <f>HYPERLINK("#'Full Results'!A332", "332")</f>
        <v>332</v>
      </c>
      <c r="F49" t="s">
        <v>225</v>
      </c>
    </row>
    <row r="50" spans="3:6" x14ac:dyDescent="0.2">
      <c r="C50">
        <v>42</v>
      </c>
      <c r="D50" s="8" t="str">
        <f>HYPERLINK("#'Table 42'!A1", "In the last year, have you used Google Search to do any of the following?: Find cost or energy saving tips")</f>
        <v>In the last year, have you used Google Search to do any of the following?: Find cost or energy saving tips</v>
      </c>
      <c r="E50" s="14" t="str">
        <f>HYPERLINK("#'Full Results'!A338", "338")</f>
        <v>338</v>
      </c>
      <c r="F50" t="s">
        <v>225</v>
      </c>
    </row>
    <row r="51" spans="3:6" x14ac:dyDescent="0.2">
      <c r="C51">
        <v>43</v>
      </c>
      <c r="D51" s="8" t="str">
        <f>HYPERLINK("#'Table 43'!A1", "In the last year, have you used Google Search to do any of the following?: Find free entertainment options")</f>
        <v>In the last year, have you used Google Search to do any of the following?: Find free entertainment options</v>
      </c>
      <c r="E51" s="14" t="str">
        <f>HYPERLINK("#'Full Results'!A344", "344")</f>
        <v>344</v>
      </c>
      <c r="F51" t="s">
        <v>225</v>
      </c>
    </row>
    <row r="52" spans="3:6" x14ac:dyDescent="0.2">
      <c r="C52">
        <v>44</v>
      </c>
      <c r="D52" s="8" t="str">
        <f>HYPERLINK("#'Table 44'!A1", "In the last year, have you used Google Search to do any of the following?: Learn better budgeting skills")</f>
        <v>In the last year, have you used Google Search to do any of the following?: Learn better budgeting skills</v>
      </c>
      <c r="E52" s="14" t="str">
        <f>HYPERLINK("#'Full Results'!A350", "350")</f>
        <v>350</v>
      </c>
      <c r="F52" t="s">
        <v>225</v>
      </c>
    </row>
    <row r="53" spans="3:6" x14ac:dyDescent="0.2">
      <c r="C53">
        <v>45</v>
      </c>
      <c r="D53" s="8" t="str">
        <f>HYPERLINK("#'Table 45'!A1", "In the last year, have you used Google Search to do any of the following?: Learn how to do something yourself, rather than hire someone else")</f>
        <v>In the last year, have you used Google Search to do any of the following?: Learn how to do something yourself, rather than hire someone else</v>
      </c>
      <c r="E53" s="14" t="str">
        <f>HYPERLINK("#'Full Results'!A356", "356")</f>
        <v>356</v>
      </c>
      <c r="F53" t="s">
        <v>225</v>
      </c>
    </row>
    <row r="54" spans="3:6" x14ac:dyDescent="0.2">
      <c r="C54">
        <v>46</v>
      </c>
      <c r="D54" s="8" t="str">
        <f>HYPERLINK("#'Table 46'!A1", "In the last year, have you used Google Search to do any of the following?: Learn how to cook a meal")</f>
        <v>In the last year, have you used Google Search to do any of the following?: Learn how to cook a meal</v>
      </c>
      <c r="E54" s="14" t="str">
        <f>HYPERLINK("#'Full Results'!A362", "362")</f>
        <v>362</v>
      </c>
      <c r="F54" t="s">
        <v>225</v>
      </c>
    </row>
    <row r="55" spans="3:6" x14ac:dyDescent="0.2">
      <c r="C55">
        <v>47</v>
      </c>
      <c r="D55" s="8" t="str">
        <f>HYPERLINK("#'Table 47'!A1", "In the last year, have you used Google Search to do any of the following?: Get personal or relationship advice")</f>
        <v>In the last year, have you used Google Search to do any of the following?: Get personal or relationship advice</v>
      </c>
      <c r="E55" s="14" t="str">
        <f>HYPERLINK("#'Full Results'!A368", "368")</f>
        <v>368</v>
      </c>
      <c r="F55" t="s">
        <v>225</v>
      </c>
    </row>
    <row r="56" spans="3:6" x14ac:dyDescent="0.2">
      <c r="C56">
        <v>48</v>
      </c>
      <c r="D56" s="8" t="str">
        <f>HYPERLINK("#'Table 48'!A1", "In the last year, have you used Google Search to do any of the following?: Double check whether something you have heard is true")</f>
        <v>In the last year, have you used Google Search to do any of the following?: Double check whether something you have heard is true</v>
      </c>
      <c r="E56" s="14" t="str">
        <f>HYPERLINK("#'Full Results'!A374", "374")</f>
        <v>374</v>
      </c>
      <c r="F56" t="s">
        <v>225</v>
      </c>
    </row>
    <row r="57" spans="3:6" x14ac:dyDescent="0.2">
      <c r="C57">
        <v>49</v>
      </c>
      <c r="D57" s="8" t="str">
        <f>HYPERLINK("#'Table 49'!A1", "In the last year, have you used Google Search to do any of the following?: Look for a new job")</f>
        <v>In the last year, have you used Google Search to do any of the following?: Look for a new job</v>
      </c>
      <c r="E57" s="14" t="str">
        <f>HYPERLINK("#'Full Results'!A380", "380")</f>
        <v>380</v>
      </c>
      <c r="F57" t="s">
        <v>225</v>
      </c>
    </row>
    <row r="58" spans="3:6" x14ac:dyDescent="0.2">
      <c r="C58">
        <v>50</v>
      </c>
      <c r="D58" s="8" t="str">
        <f>HYPERLINK("#'Table 50'!A1", "Grid Summary: In the last three months, have you used Google Search to learn about any of the following?")</f>
        <v>Grid Summary: In the last three months, have you used Google Search to learn about any of the following?</v>
      </c>
      <c r="E58" s="7"/>
      <c r="F58" t="s">
        <v>225</v>
      </c>
    </row>
    <row r="59" spans="3:6" x14ac:dyDescent="0.2">
      <c r="C59">
        <v>51</v>
      </c>
      <c r="D59" s="8" t="str">
        <f>HYPERLINK("#'Table 51'!A1", "In the last three months, have you used Google Search to learn about any of the following?: A new skill in your personal life")</f>
        <v>In the last three months, have you used Google Search to learn about any of the following?: A new skill in your personal life</v>
      </c>
      <c r="E59" s="14" t="str">
        <f>HYPERLINK("#'Full Results'!A386", "386")</f>
        <v>386</v>
      </c>
      <c r="F59" t="s">
        <v>225</v>
      </c>
    </row>
    <row r="60" spans="3:6" x14ac:dyDescent="0.2">
      <c r="C60">
        <v>52</v>
      </c>
      <c r="D60" s="8" t="str">
        <f>HYPERLINK("#'Table 52'!A1", "In the last three months, have you used Google Search to learn about any of the following?: A technical or digital skill for your job")</f>
        <v>In the last three months, have you used Google Search to learn about any of the following?: A technical or digital skill for your job</v>
      </c>
      <c r="E60" s="14" t="str">
        <f>HYPERLINK("#'Full Results'!A392", "392")</f>
        <v>392</v>
      </c>
      <c r="F60" t="s">
        <v>225</v>
      </c>
    </row>
    <row r="61" spans="3:6" x14ac:dyDescent="0.2">
      <c r="C61">
        <v>53</v>
      </c>
      <c r="D61" s="8" t="str">
        <f>HYPERLINK("#'Table 53'!A1", "In the last three months, have you used Google Search to learn about any of the following?: Soft skills for your job (eg time management, communication skills etc)")</f>
        <v>In the last three months, have you used Google Search to learn about any of the following?: Soft skills for your job (eg time management, communication skills etc)</v>
      </c>
      <c r="E61" s="14" t="str">
        <f>HYPERLINK("#'Full Results'!A398", "398")</f>
        <v>398</v>
      </c>
      <c r="F61" t="s">
        <v>225</v>
      </c>
    </row>
    <row r="62" spans="3:6" x14ac:dyDescent="0.2">
      <c r="C62">
        <v>54</v>
      </c>
      <c r="D62" s="8" t="str">
        <f>HYPERLINK("#'Table 54'!A1", "In the last three months, have you used Google Search to learn about any of the following?: Look up subject knowledge for your job")</f>
        <v>In the last three months, have you used Google Search to learn about any of the following?: Look up subject knowledge for your job</v>
      </c>
      <c r="E62" s="14" t="str">
        <f>HYPERLINK("#'Full Results'!A404", "404")</f>
        <v>404</v>
      </c>
      <c r="F62" t="s">
        <v>225</v>
      </c>
    </row>
    <row r="63" spans="3:6" x14ac:dyDescent="0.2">
      <c r="C63">
        <v>55</v>
      </c>
      <c r="D63" s="8" t="str">
        <f>HYPERLINK("#'Table 55'!A1", "In the last three months, have you used Google Search to learn about any of the following?: A skill that will help you get a new job")</f>
        <v>In the last three months, have you used Google Search to learn about any of the following?: A skill that will help you get a new job</v>
      </c>
      <c r="E63" s="14" t="str">
        <f>HYPERLINK("#'Full Results'!A410", "410")</f>
        <v>410</v>
      </c>
      <c r="F63" t="s">
        <v>225</v>
      </c>
    </row>
    <row r="64" spans="3:6" x14ac:dyDescent="0.2">
      <c r="C64">
        <v>56</v>
      </c>
      <c r="D64" s="8" t="str">
        <f>HYPERLINK("#'Table 56'!A1", "In the last three months, have you used Google Search to learn about any of the following?: How to apply for a new job")</f>
        <v>In the last three months, have you used Google Search to learn about any of the following?: How to apply for a new job</v>
      </c>
      <c r="E64" s="14" t="str">
        <f>HYPERLINK("#'Full Results'!A416", "416")</f>
        <v>416</v>
      </c>
      <c r="F64" t="s">
        <v>225</v>
      </c>
    </row>
    <row r="65" spans="3:6" x14ac:dyDescent="0.2">
      <c r="C65">
        <v>57</v>
      </c>
      <c r="D65" s="8" t="str">
        <f>HYPERLINK("#'Table 57'!A1", "In the last three months, have you used Google Search to learn about any of the following?: A personal hobby")</f>
        <v>In the last three months, have you used Google Search to learn about any of the following?: A personal hobby</v>
      </c>
      <c r="E65" s="14" t="str">
        <f>HYPERLINK("#'Full Results'!A422", "422")</f>
        <v>422</v>
      </c>
      <c r="F65" t="s">
        <v>225</v>
      </c>
    </row>
    <row r="66" spans="3:6" x14ac:dyDescent="0.2">
      <c r="C66">
        <v>58</v>
      </c>
      <c r="D66" s="8" t="str">
        <f>HYPERLINK("#'Table 58'!A1", "In the last three months, have you used Google Search to learn about any of the following?: History")</f>
        <v>In the last three months, have you used Google Search to learn about any of the following?: History</v>
      </c>
      <c r="E66" s="14" t="str">
        <f>HYPERLINK("#'Full Results'!A428", "428")</f>
        <v>428</v>
      </c>
      <c r="F66" t="s">
        <v>225</v>
      </c>
    </row>
    <row r="67" spans="3:6" x14ac:dyDescent="0.2">
      <c r="C67">
        <v>59</v>
      </c>
      <c r="D67" s="8" t="str">
        <f>HYPERLINK("#'Table 59'!A1", "In the last three months, have you used Google Search to learn about any of the following?: Science")</f>
        <v>In the last three months, have you used Google Search to learn about any of the following?: Science</v>
      </c>
      <c r="E67" s="14" t="str">
        <f>HYPERLINK("#'Full Results'!A434", "434")</f>
        <v>434</v>
      </c>
      <c r="F67" t="s">
        <v>225</v>
      </c>
    </row>
    <row r="68" spans="3:6" x14ac:dyDescent="0.2">
      <c r="C68">
        <v>60</v>
      </c>
      <c r="D68" s="8" t="str">
        <f>HYPERLINK("#'Table 60'!A1", "In the last three months, have you used Google Search to learn about any of the following?: Politics")</f>
        <v>In the last three months, have you used Google Search to learn about any of the following?: Politics</v>
      </c>
      <c r="E68" s="14" t="str">
        <f>HYPERLINK("#'Full Results'!A440", "440")</f>
        <v>440</v>
      </c>
      <c r="F68" t="s">
        <v>225</v>
      </c>
    </row>
    <row r="69" spans="3:6" x14ac:dyDescent="0.2">
      <c r="C69">
        <v>61</v>
      </c>
      <c r="D69" s="8" t="str">
        <f>HYPERLINK("#'Table 61'!A1", "In the last three months, have you used Google Search to learn about any of the following?: How to use a piece of software or app")</f>
        <v>In the last three months, have you used Google Search to learn about any of the following?: How to use a piece of software or app</v>
      </c>
      <c r="E69" s="14" t="str">
        <f>HYPERLINK("#'Full Results'!A446", "446")</f>
        <v>446</v>
      </c>
      <c r="F69" t="s">
        <v>225</v>
      </c>
    </row>
    <row r="70" spans="3:6" x14ac:dyDescent="0.2">
      <c r="C70">
        <v>62</v>
      </c>
      <c r="D70" s="8" t="str">
        <f>HYPERLINK("#'Table 62'!A1", "In the last three months, have you used Google Search to learn about any of the following?: The news in your local area")</f>
        <v>In the last three months, have you used Google Search to learn about any of the following?: The news in your local area</v>
      </c>
      <c r="E70" s="14" t="str">
        <f>HYPERLINK("#'Full Results'!A452", "452")</f>
        <v>452</v>
      </c>
      <c r="F70" t="s">
        <v>225</v>
      </c>
    </row>
    <row r="71" spans="3:6" x14ac:dyDescent="0.2">
      <c r="C71">
        <v>63</v>
      </c>
      <c r="D71" s="8" t="str">
        <f>HYPERLINK("#'Table 63'!A1", "In the last three months, have you used Google Search to learn about any of the following?: International news")</f>
        <v>In the last three months, have you used Google Search to learn about any of the following?: International news</v>
      </c>
      <c r="E71" s="14" t="str">
        <f>HYPERLINK("#'Full Results'!A458", "458")</f>
        <v>458</v>
      </c>
      <c r="F71" t="s">
        <v>225</v>
      </c>
    </row>
    <row r="72" spans="3:6" x14ac:dyDescent="0.2">
      <c r="C72">
        <v>64</v>
      </c>
      <c r="D72" s="8" t="str">
        <f>HYPERLINK("#'Table 64'!A1", "In the last three months, have you used Google Search to learn about any of the following?: Budgeting skills")</f>
        <v>In the last three months, have you used Google Search to learn about any of the following?: Budgeting skills</v>
      </c>
      <c r="E72" s="14" t="str">
        <f>HYPERLINK("#'Full Results'!A464", "464")</f>
        <v>464</v>
      </c>
      <c r="F72" t="s">
        <v>225</v>
      </c>
    </row>
    <row r="73" spans="3:6" x14ac:dyDescent="0.2">
      <c r="C73">
        <v>65</v>
      </c>
      <c r="D73" s="8" t="str">
        <f>HYPERLINK("#'Table 65'!A1", "In the last three months, have you used Google Search to learn about any of the following?: A medical issue")</f>
        <v>In the last three months, have you used Google Search to learn about any of the following?: A medical issue</v>
      </c>
      <c r="E73" s="14" t="str">
        <f>HYPERLINK("#'Full Results'!A470", "470")</f>
        <v>470</v>
      </c>
      <c r="F73" t="s">
        <v>225</v>
      </c>
    </row>
    <row r="74" spans="3:6" x14ac:dyDescent="0.2">
      <c r="C74">
        <v>66</v>
      </c>
      <c r="D74" s="8" t="str">
        <f>HYPERLINK("#'Table 66'!A1", "In the last three months, have you used Google Search to learn about any of the following?: Living healthier")</f>
        <v>In the last three months, have you used Google Search to learn about any of the following?: Living healthier</v>
      </c>
      <c r="E74" s="14" t="str">
        <f>HYPERLINK("#'Full Results'!A476", "476")</f>
        <v>476</v>
      </c>
      <c r="F74" t="s">
        <v>225</v>
      </c>
    </row>
    <row r="75" spans="3:6" x14ac:dyDescent="0.2">
      <c r="C75">
        <v>67</v>
      </c>
      <c r="D75" s="8" t="str">
        <f>HYPERLINK("#'Table 67'!A1", "In the last three months, have you used Google Search to learn about any of the following?: How to reduce your energy bill")</f>
        <v>In the last three months, have you used Google Search to learn about any of the following?: How to reduce your energy bill</v>
      </c>
      <c r="E75" s="14" t="str">
        <f>HYPERLINK("#'Full Results'!A482", "482")</f>
        <v>482</v>
      </c>
      <c r="F75" t="s">
        <v>225</v>
      </c>
    </row>
    <row r="76" spans="3:6" x14ac:dyDescent="0.2">
      <c r="C76">
        <v>68</v>
      </c>
      <c r="D76" s="8" t="str">
        <f>HYPERLINK("#'Table 68'!A1", "In the last three months, have you used Google Search to learn about any of the following?: How to reduce your impact on the climate")</f>
        <v>In the last three months, have you used Google Search to learn about any of the following?: How to reduce your impact on the climate</v>
      </c>
      <c r="E76" s="14" t="str">
        <f>HYPERLINK("#'Full Results'!A488", "488")</f>
        <v>488</v>
      </c>
      <c r="F76" t="s">
        <v>225</v>
      </c>
    </row>
    <row r="77" spans="3:6" x14ac:dyDescent="0.2">
      <c r="C77">
        <v>69</v>
      </c>
      <c r="D77" s="8" t="str">
        <f>HYPERLINK("#'Table 69'!A1", " Which of the following comes closest to your view?")</f>
        <v xml:space="preserve"> Which of the following comes closest to your view?</v>
      </c>
      <c r="E77" s="14" t="str">
        <f>HYPERLINK("#'Full Results'!A494", "494")</f>
        <v>494</v>
      </c>
      <c r="F77" t="s">
        <v>225</v>
      </c>
    </row>
    <row r="78" spans="3:6" x14ac:dyDescent="0.2">
      <c r="C78">
        <v>70</v>
      </c>
      <c r="D78" s="8" t="str">
        <f>HYPERLINK("#'Table 70'!A1", "Grid Summary: In the last year, have you used YouTube to do any of the following?")</f>
        <v>Grid Summary: In the last year, have you used YouTube to do any of the following?</v>
      </c>
      <c r="E78" s="7"/>
      <c r="F78" t="s">
        <v>317</v>
      </c>
    </row>
    <row r="79" spans="3:6" x14ac:dyDescent="0.2">
      <c r="C79">
        <v>71</v>
      </c>
      <c r="D79" s="8" t="str">
        <f>HYPERLINK("#'Table 71'!A1", "In the last year, have you used YouTube to do any of the following?: Learn a new skill in your personal life")</f>
        <v>In the last year, have you used YouTube to do any of the following?: Learn a new skill in your personal life</v>
      </c>
      <c r="E79" s="14" t="str">
        <f>HYPERLINK("#'Full Results'!A501", "501")</f>
        <v>501</v>
      </c>
      <c r="F79" t="s">
        <v>317</v>
      </c>
    </row>
    <row r="80" spans="3:6" x14ac:dyDescent="0.2">
      <c r="C80">
        <v>72</v>
      </c>
      <c r="D80" s="8" t="str">
        <f>HYPERLINK("#'Table 72'!A1", "In the last year, have you used YouTube to do any of the following?: Learn a technical or digital skill for your job")</f>
        <v>In the last year, have you used YouTube to do any of the following?: Learn a technical or digital skill for your job</v>
      </c>
      <c r="E80" s="14" t="str">
        <f>HYPERLINK("#'Full Results'!A507", "507")</f>
        <v>507</v>
      </c>
      <c r="F80" t="s">
        <v>317</v>
      </c>
    </row>
    <row r="81" spans="3:6" x14ac:dyDescent="0.2">
      <c r="C81">
        <v>73</v>
      </c>
      <c r="D81" s="8" t="str">
        <f>HYPERLINK("#'Table 73'!A1", "In the last year, have you used YouTube to do any of the following?: Learn something new or enhance your knowledge on a topic")</f>
        <v>In the last year, have you used YouTube to do any of the following?: Learn something new or enhance your knowledge on a topic</v>
      </c>
      <c r="E81" s="14" t="str">
        <f>HYPERLINK("#'Full Results'!A513", "513")</f>
        <v>513</v>
      </c>
      <c r="F81" t="s">
        <v>317</v>
      </c>
    </row>
    <row r="82" spans="3:6" x14ac:dyDescent="0.2">
      <c r="C82">
        <v>74</v>
      </c>
      <c r="D82" s="8" t="str">
        <f>HYPERLINK("#'Table 74'!A1", "In the last year, have you used YouTube to do any of the following?: Replace a video streaming service you used to pay for")</f>
        <v>In the last year, have you used YouTube to do any of the following?: Replace a video streaming service you used to pay for</v>
      </c>
      <c r="E82" s="14" t="str">
        <f>HYPERLINK("#'Full Results'!A519", "519")</f>
        <v>519</v>
      </c>
      <c r="F82" t="s">
        <v>317</v>
      </c>
    </row>
    <row r="83" spans="3:6" x14ac:dyDescent="0.2">
      <c r="C83">
        <v>75</v>
      </c>
      <c r="D83" s="8" t="str">
        <f>HYPERLINK("#'Table 75'!A1", "In the last year, have you used YouTube to do any of the following?: Learn budgeting skills")</f>
        <v>In the last year, have you used YouTube to do any of the following?: Learn budgeting skills</v>
      </c>
      <c r="E83" s="14" t="str">
        <f>HYPERLINK("#'Full Results'!A525", "525")</f>
        <v>525</v>
      </c>
      <c r="F83" t="s">
        <v>317</v>
      </c>
    </row>
    <row r="84" spans="3:6" x14ac:dyDescent="0.2">
      <c r="C84">
        <v>76</v>
      </c>
      <c r="D84" s="8" t="str">
        <f>HYPERLINK("#'Table 76'!A1", "In the last year, have you used YouTube to do any of the following?: Get help with CV and job applications")</f>
        <v>In the last year, have you used YouTube to do any of the following?: Get help with CV and job applications</v>
      </c>
      <c r="E84" s="14" t="str">
        <f>HYPERLINK("#'Full Results'!A531", "531")</f>
        <v>531</v>
      </c>
      <c r="F84" t="s">
        <v>317</v>
      </c>
    </row>
    <row r="85" spans="3:6" x14ac:dyDescent="0.2">
      <c r="C85">
        <v>77</v>
      </c>
      <c r="D85" s="8" t="str">
        <f>HYPERLINK("#'Table 77'!A1", "In the last year, have you used YouTube to do any of the following?: Get help with DIY tasks")</f>
        <v>In the last year, have you used YouTube to do any of the following?: Get help with DIY tasks</v>
      </c>
      <c r="E85" s="14" t="str">
        <f>HYPERLINK("#'Full Results'!A537", "537")</f>
        <v>537</v>
      </c>
      <c r="F85" t="s">
        <v>317</v>
      </c>
    </row>
    <row r="86" spans="3:6" x14ac:dyDescent="0.2">
      <c r="C86">
        <v>78</v>
      </c>
      <c r="D86" s="8" t="str">
        <f>HYPERLINK("#'Table 78'!A1", "In the last year, have you used YouTube to do any of the following?: Get help with cooking")</f>
        <v>In the last year, have you used YouTube to do any of the following?: Get help with cooking</v>
      </c>
      <c r="E86" s="14" t="str">
        <f>HYPERLINK("#'Full Results'!A543", "543")</f>
        <v>543</v>
      </c>
      <c r="F86" t="s">
        <v>317</v>
      </c>
    </row>
    <row r="87" spans="3:6" x14ac:dyDescent="0.2">
      <c r="C87">
        <v>79</v>
      </c>
      <c r="D87" s="8" t="str">
        <f>HYPERLINK("#'Table 79'!A1", "In the last year, have you used YouTube to do any of the following?: Get help with make-up")</f>
        <v>In the last year, have you used YouTube to do any of the following?: Get help with make-up</v>
      </c>
      <c r="E87" s="14" t="str">
        <f>HYPERLINK("#'Full Results'!A549", "549")</f>
        <v>549</v>
      </c>
      <c r="F87" t="s">
        <v>317</v>
      </c>
    </row>
    <row r="88" spans="3:6" x14ac:dyDescent="0.2">
      <c r="C88">
        <v>80</v>
      </c>
      <c r="D88" s="8" t="str">
        <f>HYPERLINK("#'Table 80'!A1", "In the last year, have you used YouTube to do any of the following?: Find commentary on the news or political events")</f>
        <v>In the last year, have you used YouTube to do any of the following?: Find commentary on the news or political events</v>
      </c>
      <c r="E88" s="14" t="str">
        <f>HYPERLINK("#'Full Results'!A555", "555")</f>
        <v>555</v>
      </c>
      <c r="F88" t="s">
        <v>317</v>
      </c>
    </row>
    <row r="89" spans="3:6" x14ac:dyDescent="0.2">
      <c r="C89">
        <v>81</v>
      </c>
      <c r="D89" s="8" t="str">
        <f>HYPERLINK("#'Table 81'!A1", "In the last year, have you used YouTube to do any of the following?: Look for entertainment")</f>
        <v>In the last year, have you used YouTube to do any of the following?: Look for entertainment</v>
      </c>
      <c r="E89" s="14" t="str">
        <f>HYPERLINK("#'Full Results'!A561", "561")</f>
        <v>561</v>
      </c>
      <c r="F89" t="s">
        <v>317</v>
      </c>
    </row>
    <row r="90" spans="3:6" x14ac:dyDescent="0.2">
      <c r="C90">
        <v>82</v>
      </c>
      <c r="D90" s="8" t="str">
        <f>HYPERLINK("#'Table 82'!A1", "In the last year, have you used YouTube to do any of the following?: Learn about fitness")</f>
        <v>In the last year, have you used YouTube to do any of the following?: Learn about fitness</v>
      </c>
      <c r="E90" s="14" t="str">
        <f>HYPERLINK("#'Full Results'!A567", "567")</f>
        <v>567</v>
      </c>
      <c r="F90" t="s">
        <v>317</v>
      </c>
    </row>
    <row r="91" spans="3:6" x14ac:dyDescent="0.2">
      <c r="C91">
        <v>83</v>
      </c>
      <c r="D91" s="8" t="str">
        <f>HYPERLINK("#'Table 83'!A1", "In the last year, have you used YouTube to do any of the following?: Learn about health and wellbeing issues")</f>
        <v>In the last year, have you used YouTube to do any of the following?: Learn about health and wellbeing issues</v>
      </c>
      <c r="E91" s="14" t="str">
        <f>HYPERLINK("#'Full Results'!A573", "573")</f>
        <v>573</v>
      </c>
      <c r="F91" t="s">
        <v>317</v>
      </c>
    </row>
    <row r="92" spans="3:6" x14ac:dyDescent="0.2">
      <c r="C92">
        <v>84</v>
      </c>
      <c r="D92" s="8" t="str">
        <f>HYPERLINK("#'Table 84'!A1", "In the last year, have you used YouTube to do any of the following?: Watch a video game stream")</f>
        <v>In the last year, have you used YouTube to do any of the following?: Watch a video game stream</v>
      </c>
      <c r="E92" s="14" t="str">
        <f>HYPERLINK("#'Full Results'!A579", "579")</f>
        <v>579</v>
      </c>
      <c r="F92" t="s">
        <v>317</v>
      </c>
    </row>
    <row r="93" spans="3:6" x14ac:dyDescent="0.2">
      <c r="C93">
        <v>85</v>
      </c>
      <c r="D93" s="8" t="str">
        <f>HYPERLINK("#'Table 85'!A1", "In the last year, have you used YouTube to do any of the following?: Watch a music video")</f>
        <v>In the last year, have you used YouTube to do any of the following?: Watch a music video</v>
      </c>
      <c r="E93" s="14" t="str">
        <f>HYPERLINK("#'Full Results'!A585", "585")</f>
        <v>585</v>
      </c>
      <c r="F93" t="s">
        <v>317</v>
      </c>
    </row>
    <row r="94" spans="3:6" x14ac:dyDescent="0.2">
      <c r="C94">
        <v>86</v>
      </c>
      <c r="D94" s="8" t="str">
        <f>HYPERLINK("#'Table 86'!A1", "In the last year, have you used YouTube to do any of the following?: Watch short form content (YouTube Shorts)")</f>
        <v>In the last year, have you used YouTube to do any of the following?: Watch short form content (YouTube Shorts)</v>
      </c>
      <c r="E94" s="14" t="str">
        <f>HYPERLINK("#'Full Results'!A591", "591")</f>
        <v>591</v>
      </c>
      <c r="F94" t="s">
        <v>317</v>
      </c>
    </row>
    <row r="95" spans="3:6" x14ac:dyDescent="0.2">
      <c r="C95">
        <v>87</v>
      </c>
      <c r="D95" s="8" t="str">
        <f>HYPERLINK("#'Table 87'!A1", "in the last month, have you used Google Maps to do the following?Please select all that apply.")</f>
        <v>in the last month, have you used Google Maps to do the following?Please select all that apply.</v>
      </c>
      <c r="E95" s="14" t="str">
        <f>HYPERLINK("#'Full Results'!A597", "597")</f>
        <v>597</v>
      </c>
      <c r="F95" t="s">
        <v>346</v>
      </c>
    </row>
    <row r="96" spans="3:6" x14ac:dyDescent="0.2">
      <c r="C96">
        <v>88</v>
      </c>
      <c r="D96" s="8" t="str">
        <f>HYPERLINK("#'Table 88'!A1", "Which of the following sources of information do you find most helpful in comparing prices, product options or retailers online?Please select up to three")</f>
        <v>Which of the following sources of information do you find most helpful in comparing prices, product options or retailers online?Please select up to three</v>
      </c>
      <c r="E96" s="14" t="str">
        <f>HYPERLINK("#'Full Results'!A613", "613")</f>
        <v>613</v>
      </c>
      <c r="F96" t="s">
        <v>62</v>
      </c>
    </row>
    <row r="97" spans="3:6" x14ac:dyDescent="0.2">
      <c r="C97">
        <v>89</v>
      </c>
      <c r="D97" s="8" t="str">
        <f>HYPERLINK("#'Table 89'!A1", " Many major internet services such as Google Search, Facebook or YouTube are currently available free of cost for everyone because they are funded by online advertising revenue. How important, if at all, do you think it is for major internet serv...")</f>
        <v xml:space="preserve"> Many major internet services such as Google Search, Facebook or YouTube are currently available free of cost for everyone because they are funded by online advertising revenue. How important, if at all, do you think it is for major internet serv...</v>
      </c>
      <c r="E97" s="14" t="str">
        <f>HYPERLINK("#'Full Results'!A626", "626")</f>
        <v>626</v>
      </c>
      <c r="F97" t="s">
        <v>62</v>
      </c>
    </row>
    <row r="98" spans="3:6" x14ac:dyDescent="0.2">
      <c r="C98">
        <v>90</v>
      </c>
      <c r="D98" s="8" t="str">
        <f>HYPERLINK("#'Table 90'!A1", "You said earlier that you primarily use an Android mobile phone. Which of the following, if any, were the most important reasons you chose an Android phone?Please select up to three")</f>
        <v>You said earlier that you primarily use an Android mobile phone. Which of the following, if any, were the most important reasons you chose an Android phone?Please select up to three</v>
      </c>
      <c r="E98" s="14" t="str">
        <f>HYPERLINK("#'Full Results'!A636", "636")</f>
        <v>636</v>
      </c>
      <c r="F98" t="s">
        <v>371</v>
      </c>
    </row>
    <row r="99" spans="3:6" x14ac:dyDescent="0.2">
      <c r="C99">
        <v>91</v>
      </c>
      <c r="D99" s="8" t="str">
        <f>HYPERLINK("#'Table 91'!A1", " Overall, on a score from 1 to 10, how favourable or unfavourable an opinion would you say you had of Google Search as a service?Please answer on a scale of 1 to 10, where 1 is ""very unfavourable"" and 10 is ""very favourable"".")</f>
        <v xml:space="preserve"> Overall, on a score from 1 to 10, how favourable or unfavourable an opinion would you say you had of Google Search as a service?Please answer on a scale of 1 to 10, where 1 is "very unfavourable" and 10 is "very favourable".</v>
      </c>
      <c r="E99" s="14" t="str">
        <f>HYPERLINK("#'Full Results'!A653", "653")</f>
        <v>653</v>
      </c>
      <c r="F99" t="s">
        <v>225</v>
      </c>
    </row>
    <row r="100" spans="3:6" x14ac:dyDescent="0.2">
      <c r="C100">
        <v>92</v>
      </c>
      <c r="D100" s="8" t="str">
        <f>HYPERLINK("#'Table 92'!A1", "Grid Summary: When thinking about your experience with Google Search, are the following phrases good or bad descriptions of your experience?")</f>
        <v>Grid Summary: When thinking about your experience with Google Search, are the following phrases good or bad descriptions of your experience?</v>
      </c>
      <c r="E100" s="7"/>
      <c r="F100" t="s">
        <v>225</v>
      </c>
    </row>
    <row r="101" spans="3:6" x14ac:dyDescent="0.2">
      <c r="C101">
        <v>93</v>
      </c>
      <c r="D101" s="8" t="str">
        <f>HYPERLINK("#'Table 93'!A1", "When thinking about your experience with Google Search, are the following phrases good or bad descriptions of your experience?: Fast")</f>
        <v>When thinking about your experience with Google Search, are the following phrases good or bad descriptions of your experience?: Fast</v>
      </c>
      <c r="E101" s="14" t="str">
        <f>HYPERLINK("#'Full Results'!A667", "667")</f>
        <v>667</v>
      </c>
      <c r="F101" t="s">
        <v>225</v>
      </c>
    </row>
    <row r="102" spans="3:6" x14ac:dyDescent="0.2">
      <c r="C102">
        <v>94</v>
      </c>
      <c r="D102" s="8" t="str">
        <f>HYPERLINK("#'Table 94'!A1", "When thinking about your experience with Google Search, are the following phrases good or bad descriptions of your experience?: Comprehensive")</f>
        <v>When thinking about your experience with Google Search, are the following phrases good or bad descriptions of your experience?: Comprehensive</v>
      </c>
      <c r="E102" s="14" t="str">
        <f>HYPERLINK("#'Full Results'!A676", "676")</f>
        <v>676</v>
      </c>
      <c r="F102" t="s">
        <v>225</v>
      </c>
    </row>
    <row r="103" spans="3:6" x14ac:dyDescent="0.2">
      <c r="C103">
        <v>95</v>
      </c>
      <c r="D103" s="8" t="str">
        <f>HYPERLINK("#'Table 95'!A1", "When thinking about your experience with Google Search, are the following phrases good or bad descriptions of your experience?: Trustworthy")</f>
        <v>When thinking about your experience with Google Search, are the following phrases good or bad descriptions of your experience?: Trustworthy</v>
      </c>
      <c r="E103" s="14" t="str">
        <f>HYPERLINK("#'Full Results'!A685", "685")</f>
        <v>685</v>
      </c>
      <c r="F103" t="s">
        <v>225</v>
      </c>
    </row>
    <row r="104" spans="3:6" x14ac:dyDescent="0.2">
      <c r="C104">
        <v>96</v>
      </c>
      <c r="D104" s="8" t="str">
        <f>HYPERLINK("#'Table 96'!A1", "When thinking about your experience with Google Search, are the following phrases good or bad descriptions of your experience?: Accurate")</f>
        <v>When thinking about your experience with Google Search, are the following phrases good or bad descriptions of your experience?: Accurate</v>
      </c>
      <c r="E104" s="14" t="str">
        <f>HYPERLINK("#'Full Results'!A694", "694")</f>
        <v>694</v>
      </c>
      <c r="F104" t="s">
        <v>225</v>
      </c>
    </row>
    <row r="105" spans="3:6" x14ac:dyDescent="0.2">
      <c r="C105">
        <v>97</v>
      </c>
      <c r="D105" s="8" t="str">
        <f>HYPERLINK("#'Table 97'!A1", "When thinking about your experience with Google Search, are the following phrases good or bad descriptions of your experience?: Reliable")</f>
        <v>When thinking about your experience with Google Search, are the following phrases good or bad descriptions of your experience?: Reliable</v>
      </c>
      <c r="E105" s="14" t="str">
        <f>HYPERLINK("#'Full Results'!A703", "703")</f>
        <v>703</v>
      </c>
      <c r="F105" t="s">
        <v>225</v>
      </c>
    </row>
    <row r="106" spans="3:6" x14ac:dyDescent="0.2">
      <c r="C106">
        <v>98</v>
      </c>
      <c r="D106" s="8" t="str">
        <f>HYPERLINK("#'Table 98'!A1", "When thinking about your experience with Google Search, are the following phrases good or bad descriptions of your experience?: Relevant")</f>
        <v>When thinking about your experience with Google Search, are the following phrases good or bad descriptions of your experience?: Relevant</v>
      </c>
      <c r="E106" s="14" t="str">
        <f>HYPERLINK("#'Full Results'!A712", "712")</f>
        <v>712</v>
      </c>
      <c r="F106" t="s">
        <v>225</v>
      </c>
    </row>
    <row r="107" spans="3:6" x14ac:dyDescent="0.2">
      <c r="C107">
        <v>99</v>
      </c>
      <c r="D107" s="8" t="str">
        <f>HYPERLINK("#'Table 99'!A1", "When thinking about your experience with Google Search, are the following phrases good or bad descriptions of your experience?: Helpful")</f>
        <v>When thinking about your experience with Google Search, are the following phrases good or bad descriptions of your experience?: Helpful</v>
      </c>
      <c r="E107" s="14" t="str">
        <f>HYPERLINK("#'Full Results'!A721", "721")</f>
        <v>721</v>
      </c>
      <c r="F107" t="s">
        <v>225</v>
      </c>
    </row>
    <row r="108" spans="3:6" x14ac:dyDescent="0.2">
      <c r="C108">
        <v>100</v>
      </c>
      <c r="D108" s="8" t="str">
        <f>HYPERLINK("#'Table 100'!A1", "When thinking about your experience with Google Search, are the following phrases good or bad descriptions of your experience?: Easy to use")</f>
        <v>When thinking about your experience with Google Search, are the following phrases good or bad descriptions of your experience?: Easy to use</v>
      </c>
      <c r="E108" s="14" t="str">
        <f>HYPERLINK("#'Full Results'!A730", "730")</f>
        <v>730</v>
      </c>
      <c r="F108" t="s">
        <v>225</v>
      </c>
    </row>
    <row r="109" spans="3:6" x14ac:dyDescent="0.2">
      <c r="C109">
        <v>101</v>
      </c>
      <c r="D109" s="8" t="str">
        <f>HYPERLINK("#'Table 101'!A1", "When thinking about your experience with Google Search, are the following phrases good or bad descriptions of your experience?: Confusing")</f>
        <v>When thinking about your experience with Google Search, are the following phrases good or bad descriptions of your experience?: Confusing</v>
      </c>
      <c r="E109" s="14" t="str">
        <f>HYPERLINK("#'Full Results'!A739", "739")</f>
        <v>739</v>
      </c>
      <c r="F109" t="s">
        <v>225</v>
      </c>
    </row>
    <row r="110" spans="3:6" x14ac:dyDescent="0.2">
      <c r="C110">
        <v>102</v>
      </c>
      <c r="D110" s="8" t="str">
        <f>HYPERLINK("#'Table 102'!A1", "When thinking about your experience with Google Search, are the following phrases good or bad descriptions of your experience?: Misleading")</f>
        <v>When thinking about your experience with Google Search, are the following phrases good or bad descriptions of your experience?: Misleading</v>
      </c>
      <c r="E110" s="14" t="str">
        <f>HYPERLINK("#'Full Results'!A748", "748")</f>
        <v>748</v>
      </c>
      <c r="F110" t="s">
        <v>225</v>
      </c>
    </row>
    <row r="111" spans="3:6" x14ac:dyDescent="0.2">
      <c r="C111">
        <v>103</v>
      </c>
      <c r="D111" s="8" t="str">
        <f>HYPERLINK("#'Table 103'!A1", "Which, if any, of the following features of Google Search have you used in the last month?Please select all that apply.")</f>
        <v>Which, if any, of the following features of Google Search have you used in the last month?Please select all that apply.</v>
      </c>
      <c r="E111" s="14" t="str">
        <f>HYPERLINK("#'Full Results'!A757", "757")</f>
        <v>757</v>
      </c>
      <c r="F111" t="s">
        <v>225</v>
      </c>
    </row>
    <row r="112" spans="3:6" x14ac:dyDescent="0.2">
      <c r="C112">
        <v>104</v>
      </c>
      <c r="D112" s="8" t="str">
        <f>HYPERLINK("#'Table 104'!A1", " And how helpful, if at all, do you find the following feature? Autocomplete as you type")</f>
        <v xml:space="preserve"> And how helpful, if at all, do you find the following feature? Autocomplete as you type</v>
      </c>
      <c r="E112" s="14" t="str">
        <f>HYPERLINK("#'Full Results'!A776", "776")</f>
        <v>776</v>
      </c>
      <c r="F112" t="s">
        <v>429</v>
      </c>
    </row>
    <row r="113" spans="3:6" x14ac:dyDescent="0.2">
      <c r="C113">
        <v>105</v>
      </c>
      <c r="D113" s="8" t="str">
        <f>HYPERLINK("#'Table 105'!A1", " And how helpful, if at all, do you find the following feature? Built in calculator")</f>
        <v xml:space="preserve"> And how helpful, if at all, do you find the following feature? Built in calculator</v>
      </c>
      <c r="E113" s="14" t="str">
        <f>HYPERLINK("#'Full Results'!A784", "784")</f>
        <v>784</v>
      </c>
      <c r="F113" t="s">
        <v>431</v>
      </c>
    </row>
    <row r="114" spans="3:6" x14ac:dyDescent="0.2">
      <c r="C114">
        <v>106</v>
      </c>
      <c r="D114" s="8" t="str">
        <f>HYPERLINK("#'Table 106'!A1", " And how helpful, if at all, do you find the following feature? Built in measurement unit or currency conversion")</f>
        <v xml:space="preserve"> And how helpful, if at all, do you find the following feature? Built in measurement unit or currency conversion</v>
      </c>
      <c r="E114" s="14" t="str">
        <f>HYPERLINK("#'Full Results'!A792", "792")</f>
        <v>792</v>
      </c>
      <c r="F114" t="s">
        <v>433</v>
      </c>
    </row>
    <row r="115" spans="3:6" x14ac:dyDescent="0.2">
      <c r="C115">
        <v>107</v>
      </c>
      <c r="D115" s="8" t="str">
        <f>HYPERLINK("#'Table 107'!A1", " And how helpful, if at all, do you find the following feature? Automatic translation of other languages")</f>
        <v xml:space="preserve"> And how helpful, if at all, do you find the following feature? Automatic translation of other languages</v>
      </c>
      <c r="E115" s="14" t="str">
        <f>HYPERLINK("#'Full Results'!A800", "800")</f>
        <v>800</v>
      </c>
      <c r="F115" t="s">
        <v>435</v>
      </c>
    </row>
    <row r="116" spans="3:6" x14ac:dyDescent="0.2">
      <c r="C116">
        <v>108</v>
      </c>
      <c r="D116" s="8" t="str">
        <f>HYPERLINK("#'Table 108'!A1", " And how helpful, if at all, do you find the following feature? User reviews")</f>
        <v xml:space="preserve"> And how helpful, if at all, do you find the following feature? User reviews</v>
      </c>
      <c r="E116" s="14" t="str">
        <f>HYPERLINK("#'Full Results'!A808", "808")</f>
        <v>808</v>
      </c>
      <c r="F116" t="s">
        <v>437</v>
      </c>
    </row>
    <row r="117" spans="3:6" x14ac:dyDescent="0.2">
      <c r="C117">
        <v>109</v>
      </c>
      <c r="D117" s="8" t="str">
        <f>HYPERLINK("#'Table 109'!A1", " And how helpful, if at all, do you find the following feature? Searching using your voice")</f>
        <v xml:space="preserve"> And how helpful, if at all, do you find the following feature? Searching using your voice</v>
      </c>
      <c r="E117" s="14" t="str">
        <f>HYPERLINK("#'Full Results'!A816", "816")</f>
        <v>816</v>
      </c>
      <c r="F117" t="s">
        <v>439</v>
      </c>
    </row>
    <row r="118" spans="3:6" x14ac:dyDescent="0.2">
      <c r="C118">
        <v>110</v>
      </c>
      <c r="D118" s="8" t="str">
        <f>HYPERLINK("#'Table 110'!A1", " And how helpful, if at all, do you find the following feature? Searching using an image or your phone’s camera")</f>
        <v xml:space="preserve"> And how helpful, if at all, do you find the following feature? Searching using an image or your phone’s camera</v>
      </c>
      <c r="E118" s="14" t="str">
        <f>HYPERLINK("#'Full Results'!A824", "824")</f>
        <v>824</v>
      </c>
      <c r="F118" t="s">
        <v>441</v>
      </c>
    </row>
    <row r="119" spans="3:6" x14ac:dyDescent="0.2">
      <c r="C119">
        <v>111</v>
      </c>
      <c r="D119" s="8" t="str">
        <f>HYPERLINK("#'Table 111'!A1", " And how helpful, if at all, do you find the following feature? Job search")</f>
        <v xml:space="preserve"> And how helpful, if at all, do you find the following feature? Job search</v>
      </c>
      <c r="E119" s="14" t="str">
        <f>HYPERLINK("#'Full Results'!A832", "832")</f>
        <v>832</v>
      </c>
      <c r="F119" t="s">
        <v>443</v>
      </c>
    </row>
    <row r="120" spans="3:6" x14ac:dyDescent="0.2">
      <c r="C120">
        <v>112</v>
      </c>
      <c r="D120" s="8" t="str">
        <f>HYPERLINK("#'Table 112'!A1", " And how helpful, if at all, do you find the following feature? Knowledge panels (eg panels that summarise key information about entities such as businesses, famous people, common health conditions etc)")</f>
        <v xml:space="preserve"> And how helpful, if at all, do you find the following feature? Knowledge panels (eg panels that summarise key information about entities such as businesses, famous people, common health conditions etc)</v>
      </c>
      <c r="E120" s="14" t="str">
        <f>HYPERLINK("#'Full Results'!A840", "840")</f>
        <v>840</v>
      </c>
      <c r="F120" t="s">
        <v>445</v>
      </c>
    </row>
    <row r="121" spans="3:6" x14ac:dyDescent="0.2">
      <c r="C121">
        <v>113</v>
      </c>
      <c r="D121" s="8" t="str">
        <f>HYPERLINK("#'Table 113'!A1", " And how helpful, if at all, do you find the following feature? News headlines")</f>
        <v xml:space="preserve"> And how helpful, if at all, do you find the following feature? News headlines</v>
      </c>
      <c r="E121" s="14" t="str">
        <f>HYPERLINK("#'Full Results'!A848", "848")</f>
        <v>848</v>
      </c>
      <c r="F121" t="s">
        <v>447</v>
      </c>
    </row>
    <row r="122" spans="3:6" x14ac:dyDescent="0.2">
      <c r="C122">
        <v>114</v>
      </c>
      <c r="D122" s="8" t="str">
        <f>HYPERLINK("#'Table 114'!A1", " And how helpful, if at all, do you find the following feature? Looking for flights or hotels")</f>
        <v xml:space="preserve"> And how helpful, if at all, do you find the following feature? Looking for flights or hotels</v>
      </c>
      <c r="E122" s="14" t="str">
        <f>HYPERLINK("#'Full Results'!A856", "856")</f>
        <v>856</v>
      </c>
      <c r="F122" t="s">
        <v>449</v>
      </c>
    </row>
    <row r="123" spans="3:6" x14ac:dyDescent="0.2">
      <c r="C123">
        <v>115</v>
      </c>
      <c r="D123" s="8" t="str">
        <f>HYPERLINK("#'Table 115'!A1", " And how helpful, if at all, do you find the following feature? Clicking to learn the context about a result through the ‘About this result’ panel")</f>
        <v xml:space="preserve"> And how helpful, if at all, do you find the following feature? Clicking to learn the context about a result through the ‘About this result’ panel</v>
      </c>
      <c r="E123" s="14" t="str">
        <f>HYPERLINK("#'Full Results'!A864", "864")</f>
        <v>864</v>
      </c>
      <c r="F123" t="s">
        <v>451</v>
      </c>
    </row>
    <row r="124" spans="3:6" x14ac:dyDescent="0.2">
      <c r="C124">
        <v>116</v>
      </c>
      <c r="D124" s="8" t="str">
        <f>HYPERLINK("#'Table 116'!A1", " And how helpful, if at all, do you find the following feature? A fact check that appears beside a result")</f>
        <v xml:space="preserve"> And how helpful, if at all, do you find the following feature? A fact check that appears beside a result</v>
      </c>
      <c r="E124" s="14" t="str">
        <f>HYPERLINK("#'Full Results'!A872", "872")</f>
        <v>872</v>
      </c>
      <c r="F124" t="s">
        <v>453</v>
      </c>
    </row>
    <row r="125" spans="3:6" x14ac:dyDescent="0.2">
      <c r="C125">
        <v>117</v>
      </c>
      <c r="D125" s="8" t="str">
        <f>HYPERLINK("#'Table 117'!A1", " And how helpful, if at all, do you find the following feature? The list of related searches")</f>
        <v xml:space="preserve"> And how helpful, if at all, do you find the following feature? The list of related searches</v>
      </c>
      <c r="E125" s="14" t="str">
        <f>HYPERLINK("#'Full Results'!A880", "880")</f>
        <v>880</v>
      </c>
      <c r="F125" t="s">
        <v>455</v>
      </c>
    </row>
    <row r="126" spans="3:6" x14ac:dyDescent="0.2">
      <c r="C126">
        <v>118</v>
      </c>
      <c r="D126" s="8" t="str">
        <f>HYPERLINK("#'Table 118'!A1", " When you search for a product or business on Google Search or Google Maps,  you will sometimes also be shown reviews from individual users and an overall star rating. In general, how helpful do you find these reviews and star ratings?")</f>
        <v xml:space="preserve"> When you search for a product or business on Google Search or Google Maps,  you will sometimes also be shown reviews from individual users and an overall star rating. In general, how helpful do you find these reviews and star ratings?</v>
      </c>
      <c r="E126" s="14" t="str">
        <f>HYPERLINK("#'Full Results'!A888", "888")</f>
        <v>888</v>
      </c>
      <c r="F126" t="s">
        <v>225</v>
      </c>
    </row>
    <row r="127" spans="3:6" x14ac:dyDescent="0.2">
      <c r="C127">
        <v>119</v>
      </c>
      <c r="D127" s="8" t="str">
        <f>HYPERLINK("#'Table 119'!A1", "Grid Summary: Do you agree or disagree with the following?")</f>
        <v>Grid Summary: Do you agree or disagree with the following?</v>
      </c>
      <c r="E127" s="7"/>
      <c r="F127" t="s">
        <v>225</v>
      </c>
    </row>
    <row r="128" spans="3:6" x14ac:dyDescent="0.2">
      <c r="C128">
        <v>120</v>
      </c>
      <c r="D128" s="8" t="str">
        <f>HYPERLINK("#'Table 120'!A1", "Do you agree or disagree with the following?: User reviews help me choose better products or businesses")</f>
        <v>Do you agree or disagree with the following?: User reviews help me choose better products or businesses</v>
      </c>
      <c r="E128" s="14" t="str">
        <f>HYPERLINK("#'Full Results'!A896", "896")</f>
        <v>896</v>
      </c>
      <c r="F128" t="s">
        <v>225</v>
      </c>
    </row>
    <row r="129" spans="3:6" x14ac:dyDescent="0.2">
      <c r="C129">
        <v>121</v>
      </c>
      <c r="D129" s="8" t="str">
        <f>HYPERLINK("#'Table 121'!A1", "Do you agree or disagree with the following?: User reviews helps me avoid businesses with bad service")</f>
        <v>Do you agree or disagree with the following?: User reviews helps me avoid businesses with bad service</v>
      </c>
      <c r="E129" s="14" t="str">
        <f>HYPERLINK("#'Full Results'!A908", "908")</f>
        <v>908</v>
      </c>
      <c r="F129" t="s">
        <v>225</v>
      </c>
    </row>
    <row r="130" spans="3:6" x14ac:dyDescent="0.2">
      <c r="C130">
        <v>122</v>
      </c>
      <c r="D130" s="8" t="str">
        <f>HYPERLINK("#'Table 122'!A1", "Do you agree or disagree with the following?: The user reviews don’t give me any valuable information")</f>
        <v>Do you agree or disagree with the following?: The user reviews don’t give me any valuable information</v>
      </c>
      <c r="E130" s="14" t="str">
        <f>HYPERLINK("#'Full Results'!A920", "920")</f>
        <v>920</v>
      </c>
      <c r="F130" t="s">
        <v>225</v>
      </c>
    </row>
    <row r="131" spans="3:6" x14ac:dyDescent="0.2">
      <c r="C131">
        <v>123</v>
      </c>
      <c r="D131" s="8" t="str">
        <f>HYPERLINK("#'Table 123'!A1", " Suppose that you were trying to choose between two businesses that looked roughly as good as the other to you. How much more or less likely would you be to choose a business with an average 5 star rating on Google Search/Maps, rather than an ave...")</f>
        <v xml:space="preserve"> Suppose that you were trying to choose between two businesses that looked roughly as good as the other to you. How much more or less likely would you be to choose a business with an average 5 star rating on Google Search/Maps, rather than an ave...</v>
      </c>
      <c r="E131" s="14" t="str">
        <f>HYPERLINK("#'Full Results'!A932", "932")</f>
        <v>932</v>
      </c>
      <c r="F131" t="s">
        <v>225</v>
      </c>
    </row>
    <row r="132" spans="3:6" x14ac:dyDescent="0.2">
      <c r="C132">
        <v>124</v>
      </c>
      <c r="D132" s="8" t="str">
        <f>HYPERLINK("#'Table 124'!A1", "Do you do any of the following as a way to earn additional income?Please select all that apply")</f>
        <v>Do you do any of the following as a way to earn additional income?Please select all that apply</v>
      </c>
      <c r="E132" s="14" t="str">
        <f>HYPERLINK("#'Full Results'!A941", "941")</f>
        <v>941</v>
      </c>
      <c r="F132" t="s">
        <v>62</v>
      </c>
    </row>
    <row r="133" spans="3:6" x14ac:dyDescent="0.2">
      <c r="C133">
        <v>125</v>
      </c>
      <c r="D133" s="8" t="str">
        <f>HYPERLINK("#'Table 125'!A1", "You said that you earn additional income online. Which, if any, of the following tools have you used to help you earn money online?")</f>
        <v>You said that you earn additional income online. Which, if any, of the following tools have you used to help you earn money online?</v>
      </c>
      <c r="E133" s="14" t="str">
        <f>HYPERLINK("#'Full Results'!A948", "948")</f>
        <v>948</v>
      </c>
      <c r="F133" t="s">
        <v>493</v>
      </c>
    </row>
    <row r="134" spans="3:6" x14ac:dyDescent="0.2">
      <c r="C134">
        <v>126</v>
      </c>
      <c r="D134" s="8" t="str">
        <f>HYPERLINK("#'Table 126'!A1", " You said that you use Google tools (such as Google Ads, YouTube or Google Workspace) to help you earn additional income online. How important were these tools in helping you earn additional income?")</f>
        <v xml:space="preserve"> You said that you use Google tools (such as Google Ads, YouTube or Google Workspace) to help you earn additional income online. How important were these tools in helping you earn additional income?</v>
      </c>
      <c r="E134" s="14" t="str">
        <f>HYPERLINK("#'Full Results'!A966", "966")</f>
        <v>966</v>
      </c>
      <c r="F134" t="s">
        <v>498</v>
      </c>
    </row>
    <row r="135" spans="3:6" x14ac:dyDescent="0.2">
      <c r="C135">
        <v>127</v>
      </c>
      <c r="D135" s="8" t="str">
        <f>HYPERLINK("#'Table 127'!A1", " In the last year, how much additional income did you earn online?PLEASE DO NOT INCLUDE ANY INCOME YOU MADE FROM ANSWERING ONLINE SURVEYS")</f>
        <v xml:space="preserve"> In the last year, how much additional income did you earn online?PLEASE DO NOT INCLUDE ANY INCOME YOU MADE FROM ANSWERING ONLINE SURVEYS</v>
      </c>
      <c r="E135" s="14" t="str">
        <f>HYPERLINK("#'Full Results'!A976", "976")</f>
        <v>976</v>
      </c>
      <c r="F135" t="s">
        <v>493</v>
      </c>
    </row>
    <row r="136" spans="3:6" x14ac:dyDescent="0.2">
      <c r="C136">
        <v>128</v>
      </c>
      <c r="D136" s="8" t="str">
        <f>HYPERLINK("#'Table 128'!A1", "Have you ever used any of the following accessibility features in your personal life on your mobile phone, tablet or computer?Please select all that apply")</f>
        <v>Have you ever used any of the following accessibility features in your personal life on your mobile phone, tablet or computer?Please select all that apply</v>
      </c>
      <c r="E136" s="14" t="str">
        <f>HYPERLINK("#'Full Results'!A987", "987")</f>
        <v>987</v>
      </c>
      <c r="F136" t="s">
        <v>62</v>
      </c>
    </row>
    <row r="137" spans="3:6" x14ac:dyDescent="0.2">
      <c r="C137">
        <v>129</v>
      </c>
      <c r="D137" s="8" t="str">
        <f>HYPERLINK("#'Table 129'!A1", "Have you ever used any of the following accessibility features in your work on your mobile phone, tablet or computer?Please select all that apply")</f>
        <v>Have you ever used any of the following accessibility features in your work on your mobile phone, tablet or computer?Please select all that apply</v>
      </c>
      <c r="E137" s="14" t="str">
        <f>HYPERLINK("#'Full Results'!A999", "999")</f>
        <v>999</v>
      </c>
      <c r="F137" t="s">
        <v>70</v>
      </c>
    </row>
    <row r="138" spans="3:6" x14ac:dyDescent="0.2">
      <c r="C138">
        <v>130</v>
      </c>
      <c r="D138" s="8" t="str">
        <f>HYPERLINK("#'Table 130'!A1", "As far as you're aware, has your child or children used Google Search, Google Maps, YouTube or YouTube Kids to do any of the following in the last year?Please select all that apply")</f>
        <v>As far as you're aware, has your child or children used Google Search, Google Maps, YouTube or YouTube Kids to do any of the following in the last year?Please select all that apply</v>
      </c>
      <c r="E138" s="14" t="str">
        <f>HYPERLINK("#'Full Results'!A1011", "1011")</f>
        <v>1011</v>
      </c>
      <c r="F138" t="s">
        <v>526</v>
      </c>
    </row>
    <row r="139" spans="3:6" x14ac:dyDescent="0.2">
      <c r="C139">
        <v>131</v>
      </c>
      <c r="D139" s="8" t="str">
        <f>HYPERLINK("#'Table 131'!A1", " Have your children used Google Classroom?")</f>
        <v xml:space="preserve"> Have your children used Google Classroom?</v>
      </c>
      <c r="E139" s="14" t="str">
        <f>HYPERLINK("#'Full Results'!A1023", "1023")</f>
        <v>1023</v>
      </c>
      <c r="F139" t="s">
        <v>526</v>
      </c>
    </row>
    <row r="140" spans="3:6" x14ac:dyDescent="0.2">
      <c r="C140">
        <v>132</v>
      </c>
      <c r="D140" s="8" t="str">
        <f>HYPERLINK("#'Table 132'!A1", "Grid Summary: In your experience, how did you and your children find using Google Classroom?")</f>
        <v>Grid Summary: In your experience, how did you and your children find using Google Classroom?</v>
      </c>
      <c r="E140" s="7"/>
      <c r="F140" t="s">
        <v>535</v>
      </c>
    </row>
    <row r="141" spans="3:6" x14ac:dyDescent="0.2">
      <c r="C141">
        <v>133</v>
      </c>
      <c r="D141" s="8" t="str">
        <f>HYPERLINK("#'Table 133'!A1", "In your experience, how did you and your children find using Google Classroom?: Easy to use")</f>
        <v>In your experience, how did you and your children find using Google Classroom?: Easy to use</v>
      </c>
      <c r="E141" s="14" t="str">
        <f>HYPERLINK("#'Full Results'!A1029", "1029")</f>
        <v>1029</v>
      </c>
      <c r="F141" t="s">
        <v>535</v>
      </c>
    </row>
    <row r="142" spans="3:6" x14ac:dyDescent="0.2">
      <c r="C142">
        <v>134</v>
      </c>
      <c r="D142" s="8" t="str">
        <f>HYPERLINK("#'Table 134'!A1", "In your experience, how did you and your children find using Google Classroom?: Convenient")</f>
        <v>In your experience, how did you and your children find using Google Classroom?: Convenient</v>
      </c>
      <c r="E142" s="14" t="str">
        <f>HYPERLINK("#'Full Results'!A1035", "1035")</f>
        <v>1035</v>
      </c>
      <c r="F142" t="s">
        <v>535</v>
      </c>
    </row>
    <row r="143" spans="3:6" x14ac:dyDescent="0.2">
      <c r="C143">
        <v>135</v>
      </c>
      <c r="D143" s="8" t="str">
        <f>HYPERLINK("#'Table 135'!A1", "In your experience, how did you and your children find using Google Classroom?: Complicated")</f>
        <v>In your experience, how did you and your children find using Google Classroom?: Complicated</v>
      </c>
      <c r="E143" s="14" t="str">
        <f>HYPERLINK("#'Full Results'!A1041", "1041")</f>
        <v>1041</v>
      </c>
      <c r="F143" t="s">
        <v>535</v>
      </c>
    </row>
    <row r="144" spans="3:6" x14ac:dyDescent="0.2">
      <c r="C144">
        <v>136</v>
      </c>
      <c r="D144" s="8" t="str">
        <f>HYPERLINK("#'Table 136'!A1", "In your experience, how did you and your children find using Google Classroom?: Helped with my child’s learning")</f>
        <v>In your experience, how did you and your children find using Google Classroom?: Helped with my child’s learning</v>
      </c>
      <c r="E144" s="14" t="str">
        <f>HYPERLINK("#'Full Results'!A1047", "1047")</f>
        <v>1047</v>
      </c>
      <c r="F144" t="s">
        <v>535</v>
      </c>
    </row>
    <row r="145" spans="3:6" x14ac:dyDescent="0.2">
      <c r="C145">
        <v>137</v>
      </c>
      <c r="D145" s="8" t="str">
        <f>HYPERLINK("#'Table 137'!A1", " Have you used Google’s Family Link app at all?")</f>
        <v xml:space="preserve"> Have you used Google’s Family Link app at all?</v>
      </c>
      <c r="E145" s="14" t="str">
        <f>HYPERLINK("#'Full Results'!A1053", "1053")</f>
        <v>1053</v>
      </c>
      <c r="F145" t="s">
        <v>526</v>
      </c>
    </row>
    <row r="146" spans="3:6" x14ac:dyDescent="0.2">
      <c r="C146">
        <v>138</v>
      </c>
      <c r="D146" s="8" t="str">
        <f>HYPERLINK("#'Table 138'!A1", "Which, if any, of the following features of Family Link have you used?Please select any that apply")</f>
        <v>Which, if any, of the following features of Family Link have you used?Please select any that apply</v>
      </c>
      <c r="E146" s="14" t="str">
        <f>HYPERLINK("#'Full Results'!A1059", "1059")</f>
        <v>1059</v>
      </c>
      <c r="F146" t="s">
        <v>548</v>
      </c>
    </row>
    <row r="147" spans="3:6" x14ac:dyDescent="0.2">
      <c r="C147">
        <v>139</v>
      </c>
      <c r="D147" s="8" t="str">
        <f>HYPERLINK("#'Table 139'!A1", "Which, if any, of the following Google services did you use to help with studying at university?Please select all that apply")</f>
        <v>Which, if any, of the following Google services did you use to help with studying at university?Please select all that apply</v>
      </c>
      <c r="E147" s="14" t="str">
        <f>HYPERLINK("#'Full Results'!A1066", "1066")</f>
        <v>1066</v>
      </c>
      <c r="F147" t="s">
        <v>553</v>
      </c>
    </row>
    <row r="148" spans="3:6" x14ac:dyDescent="0.2">
      <c r="C148">
        <v>140</v>
      </c>
      <c r="D148" s="8" t="str">
        <f>HYPERLINK("#'Table 140'!A1", " How hard would you find it / would you have found it to obtain your degree without using Google Search")</f>
        <v xml:space="preserve"> How hard would you find it / would you have found it to obtain your degree without using Google Search</v>
      </c>
      <c r="E148" s="14" t="str">
        <f>HYPERLINK("#'Full Results'!A1075", "1075")</f>
        <v>1075</v>
      </c>
      <c r="F148" t="s">
        <v>559</v>
      </c>
    </row>
    <row r="149" spans="3:6" x14ac:dyDescent="0.2">
      <c r="C149">
        <v>141</v>
      </c>
      <c r="D149" s="8" t="str">
        <f>HYPERLINK("#'Table 141'!A1", " How hard would you find it / would you have found it to obtain your degree without using Google Scholar")</f>
        <v xml:space="preserve"> How hard would you find it / would you have found it to obtain your degree without using Google Scholar</v>
      </c>
      <c r="E149" s="14" t="str">
        <f>HYPERLINK("#'Full Results'!A1083", "1083")</f>
        <v>1083</v>
      </c>
      <c r="F149" t="s">
        <v>561</v>
      </c>
    </row>
    <row r="150" spans="3:6" x14ac:dyDescent="0.2">
      <c r="C150">
        <v>142</v>
      </c>
      <c r="D150" s="8" t="str">
        <f>HYPERLINK("#'Table 142'!A1", " How hard would you find it / would you have found it to obtain your degree without using Youtube")</f>
        <v xml:space="preserve"> How hard would you find it / would you have found it to obtain your degree without using Youtube</v>
      </c>
      <c r="E150" s="14" t="str">
        <f>HYPERLINK("#'Full Results'!A1091", "1091")</f>
        <v>1091</v>
      </c>
      <c r="F150" t="s">
        <v>563</v>
      </c>
    </row>
    <row r="151" spans="3:6" x14ac:dyDescent="0.2">
      <c r="C151">
        <v>143</v>
      </c>
      <c r="D151" s="8" t="str">
        <f>HYPERLINK("#'Table 143'!A1", " How hard would you find it / would you have found it to obtain your degree without using Google Workspace / Google Docs?")</f>
        <v xml:space="preserve"> How hard would you find it / would you have found it to obtain your degree without using Google Workspace / Google Docs?</v>
      </c>
      <c r="E151" s="14" t="str">
        <f>HYPERLINK("#'Full Results'!A1099", "1099")</f>
        <v>1099</v>
      </c>
      <c r="F151" t="s">
        <v>565</v>
      </c>
    </row>
    <row r="152" spans="3:6" x14ac:dyDescent="0.2">
      <c r="C152">
        <v>144</v>
      </c>
      <c r="D152" s="8" t="str">
        <f>HYPERLINK("#'Table 144'!A1", "Grid Summary: How worried, if at all, are you about the following digital security threats? ")</f>
        <v>Grid Summary: How worried, if at all, are you about the following digital security threats? </v>
      </c>
      <c r="E152" s="7"/>
      <c r="F152" t="s">
        <v>62</v>
      </c>
    </row>
    <row r="153" spans="3:6" x14ac:dyDescent="0.2">
      <c r="C153">
        <v>145</v>
      </c>
      <c r="D153" s="8" t="str">
        <f>HYPERLINK("#'Table 145'!A1", "How worried, if at all, are you about the following digital security threats? : Hacking of your personal data")</f>
        <v>How worried, if at all, are you about the following digital security threats? : Hacking of your personal data</v>
      </c>
      <c r="E153" s="14" t="str">
        <f>HYPERLINK("#'Full Results'!A1107", "1107")</f>
        <v>1107</v>
      </c>
      <c r="F153" t="s">
        <v>62</v>
      </c>
    </row>
    <row r="154" spans="3:6" x14ac:dyDescent="0.2">
      <c r="C154">
        <v>146</v>
      </c>
      <c r="D154" s="8" t="str">
        <f>HYPERLINK("#'Table 146'!A1", "How worried, if at all, are you about the following digital security threats? : Identity theft ")</f>
        <v xml:space="preserve">How worried, if at all, are you about the following digital security threats? : Identity theft </v>
      </c>
      <c r="E154" s="14" t="str">
        <f>HYPERLINK("#'Full Results'!A1115", "1115")</f>
        <v>1115</v>
      </c>
      <c r="F154" t="s">
        <v>62</v>
      </c>
    </row>
    <row r="155" spans="3:6" x14ac:dyDescent="0.2">
      <c r="C155">
        <v>147</v>
      </c>
      <c r="D155" s="8" t="str">
        <f>HYPERLINK("#'Table 147'!A1", "How worried, if at all, are you about the following digital security threats? : Online scams or phishing attempts")</f>
        <v>How worried, if at all, are you about the following digital security threats? : Online scams or phishing attempts</v>
      </c>
      <c r="E155" s="14" t="str">
        <f>HYPERLINK("#'Full Results'!A1123", "1123")</f>
        <v>1123</v>
      </c>
      <c r="F155" t="s">
        <v>62</v>
      </c>
    </row>
    <row r="156" spans="3:6" x14ac:dyDescent="0.2">
      <c r="C156">
        <v>148</v>
      </c>
      <c r="D156" s="8" t="str">
        <f>HYPERLINK("#'Table 148'!A1", "How worried, if at all, are you about the following digital security threats? : Loss of money")</f>
        <v>How worried, if at all, are you about the following digital security threats? : Loss of money</v>
      </c>
      <c r="E156" s="14" t="str">
        <f>HYPERLINK("#'Full Results'!A1131", "1131")</f>
        <v>1131</v>
      </c>
      <c r="F156" t="s">
        <v>62</v>
      </c>
    </row>
    <row r="157" spans="3:6" x14ac:dyDescent="0.2">
      <c r="C157">
        <v>149</v>
      </c>
      <c r="D157" s="8" t="str">
        <f>HYPERLINK("#'Table 149'!A1", " How confident are you that you understand best practice in keeping your data secure?")</f>
        <v xml:space="preserve"> How confident are you that you understand best practice in keeping your data secure?</v>
      </c>
      <c r="E157" s="14" t="str">
        <f>HYPERLINK("#'Full Results'!A1139", "1139")</f>
        <v>1139</v>
      </c>
      <c r="F157" t="s">
        <v>62</v>
      </c>
    </row>
    <row r="158" spans="3:6" x14ac:dyDescent="0.2">
      <c r="C158">
        <v>150</v>
      </c>
      <c r="D158" s="8" t="str">
        <f>HYPERLINK("#'Table 150'!A1", "Which of the following digital security practices do you tend to do, if any?Please select all that apply")</f>
        <v>Which of the following digital security practices do you tend to do, if any?Please select all that apply</v>
      </c>
      <c r="E158" s="14" t="str">
        <f>HYPERLINK("#'Full Results'!A1149", "1149")</f>
        <v>1149</v>
      </c>
      <c r="F158" t="s">
        <v>62</v>
      </c>
    </row>
    <row r="159" spans="3:6" x14ac:dyDescent="0.2">
      <c r="C159">
        <v>151</v>
      </c>
      <c r="D159" s="8" t="str">
        <f>HYPERLINK("#'Table 151'!A1", " Imagine you had to choose between the following options. Would you prefer to keep access to Google Search or go without access to Google Search for one month and get paid 50p?")</f>
        <v xml:space="preserve"> Imagine you had to choose between the following options. Would you prefer to keep access to Google Search or go without access to Google Search for one month and get paid 50p?</v>
      </c>
      <c r="E159" s="14" t="str">
        <f>HYPERLINK("#'Full Results'!A1159", "1159")</f>
        <v>1159</v>
      </c>
      <c r="F159" t="s">
        <v>595</v>
      </c>
    </row>
    <row r="160" spans="3:6" x14ac:dyDescent="0.2">
      <c r="C160">
        <v>152</v>
      </c>
      <c r="D160" s="8" t="str">
        <f>HYPERLINK("#'Table 152'!A1", " Imagine you had to choose between the following options. Would you prefer to keep access to Google Search or go without access to Google Search for one month and get paid £1?")</f>
        <v xml:space="preserve"> Imagine you had to choose between the following options. Would you prefer to keep access to Google Search or go without access to Google Search for one month and get paid £1?</v>
      </c>
      <c r="E160" s="14" t="str">
        <f>HYPERLINK("#'Full Results'!A1165", "1165")</f>
        <v>1165</v>
      </c>
      <c r="F160" t="s">
        <v>595</v>
      </c>
    </row>
    <row r="161" spans="3:6" x14ac:dyDescent="0.2">
      <c r="C161">
        <v>153</v>
      </c>
      <c r="D161" s="8" t="str">
        <f>HYPERLINK("#'Table 153'!A1", " Imagine you had to choose between the following options. Would you prefer to keep access to Google Search or go without access to Google Search for one month and get paid £2.50?")</f>
        <v xml:space="preserve"> Imagine you had to choose between the following options. Would you prefer to keep access to Google Search or go without access to Google Search for one month and get paid £2.50?</v>
      </c>
      <c r="E161" s="14" t="str">
        <f>HYPERLINK("#'Full Results'!A1171", "1171")</f>
        <v>1171</v>
      </c>
      <c r="F161" t="s">
        <v>595</v>
      </c>
    </row>
    <row r="162" spans="3:6" x14ac:dyDescent="0.2">
      <c r="C162">
        <v>154</v>
      </c>
      <c r="D162" s="8" t="str">
        <f>HYPERLINK("#'Table 154'!A1", " Imagine you had to choose between the following options. Would you prefer to keep access to Google Search or go without access to Google Search for one month and get paid £5?")</f>
        <v xml:space="preserve"> Imagine you had to choose between the following options. Would you prefer to keep access to Google Search or go without access to Google Search for one month and get paid £5?</v>
      </c>
      <c r="E162" s="14" t="str">
        <f>HYPERLINK("#'Full Results'!A1177", "1177")</f>
        <v>1177</v>
      </c>
      <c r="F162" t="s">
        <v>595</v>
      </c>
    </row>
    <row r="163" spans="3:6" x14ac:dyDescent="0.2">
      <c r="C163">
        <v>155</v>
      </c>
      <c r="D163" s="8" t="str">
        <f>HYPERLINK("#'Table 155'!A1", " Imagine you had to choose between the following options. Would you prefer to keep access to Google Search or go without access to Google Search for one month and get paid £10?")</f>
        <v xml:space="preserve"> Imagine you had to choose between the following options. Would you prefer to keep access to Google Search or go without access to Google Search for one month and get paid £10?</v>
      </c>
      <c r="E163" s="14" t="str">
        <f>HYPERLINK("#'Full Results'!A1183", "1183")</f>
        <v>1183</v>
      </c>
      <c r="F163" t="s">
        <v>595</v>
      </c>
    </row>
    <row r="164" spans="3:6" x14ac:dyDescent="0.2">
      <c r="C164">
        <v>156</v>
      </c>
      <c r="D164" s="8" t="str">
        <f>HYPERLINK("#'Table 156'!A1", " Imagine you had to choose between the following options. Would you prefer to keep access to Google Search or go without access to Google Search for one month and get paid £20?")</f>
        <v xml:space="preserve"> Imagine you had to choose between the following options. Would you prefer to keep access to Google Search or go without access to Google Search for one month and get paid £20?</v>
      </c>
      <c r="E164" s="14" t="str">
        <f>HYPERLINK("#'Full Results'!A1189", "1189")</f>
        <v>1189</v>
      </c>
      <c r="F164" t="s">
        <v>595</v>
      </c>
    </row>
    <row r="165" spans="3:6" x14ac:dyDescent="0.2">
      <c r="C165">
        <v>157</v>
      </c>
      <c r="D165" s="8" t="str">
        <f>HYPERLINK("#'Table 157'!A1", " Imagine you had to choose between the following options. Would you prefer to keep access to Google Search or go without access to Google Search for one month and get paid £50?")</f>
        <v xml:space="preserve"> Imagine you had to choose between the following options. Would you prefer to keep access to Google Search or go without access to Google Search for one month and get paid £50?</v>
      </c>
      <c r="E165" s="14" t="str">
        <f>HYPERLINK("#'Full Results'!A1195", "1195")</f>
        <v>1195</v>
      </c>
      <c r="F165" t="s">
        <v>595</v>
      </c>
    </row>
    <row r="166" spans="3:6" x14ac:dyDescent="0.2">
      <c r="C166">
        <v>158</v>
      </c>
      <c r="D166" s="8" t="str">
        <f>HYPERLINK("#'Table 158'!A1", " Imagine you had to choose between the following options. Would you prefer to keep access to Google Search or go without access to Google Search for one month and get paid £100?")</f>
        <v xml:space="preserve"> Imagine you had to choose between the following options. Would you prefer to keep access to Google Search or go without access to Google Search for one month and get paid £100?</v>
      </c>
      <c r="E166" s="14" t="str">
        <f>HYPERLINK("#'Full Results'!A1201", "1201")</f>
        <v>1201</v>
      </c>
      <c r="F166" t="s">
        <v>595</v>
      </c>
    </row>
    <row r="167" spans="3:6" x14ac:dyDescent="0.2">
      <c r="C167">
        <v>159</v>
      </c>
      <c r="D167" s="8" t="str">
        <f>HYPERLINK("#'Table 159'!A1", " Imagine you had to choose between the following options. Would you prefer to keep access to Google Search or go without access to Google Search for one month and get paid £200?")</f>
        <v xml:space="preserve"> Imagine you had to choose between the following options. Would you prefer to keep access to Google Search or go without access to Google Search for one month and get paid £200?</v>
      </c>
      <c r="E167" s="14" t="str">
        <f>HYPERLINK("#'Full Results'!A1207", "1207")</f>
        <v>1207</v>
      </c>
      <c r="F167" t="s">
        <v>595</v>
      </c>
    </row>
    <row r="168" spans="3:6" x14ac:dyDescent="0.2">
      <c r="C168">
        <v>160</v>
      </c>
      <c r="D168" s="8" t="str">
        <f>HYPERLINK("#'Table 160'!A1", " Imagine you had to choose between the following options. Would you prefer to keep access to Google Search or go without access to Google Search for one month and get paid £500?")</f>
        <v xml:space="preserve"> Imagine you had to choose between the following options. Would you prefer to keep access to Google Search or go without access to Google Search for one month and get paid £500?</v>
      </c>
      <c r="E168" s="14" t="str">
        <f>HYPERLINK("#'Full Results'!A1213", "1213")</f>
        <v>1213</v>
      </c>
      <c r="F168" t="s">
        <v>595</v>
      </c>
    </row>
    <row r="169" spans="3:6" x14ac:dyDescent="0.2">
      <c r="C169">
        <v>161</v>
      </c>
      <c r="D169" s="8" t="str">
        <f>HYPERLINK("#'Table 161'!A1", " Imagine you had to choose between the following options. Would you prefer to keep access to any search engine or go without access to any search engine for one month and get paid 50p? ")</f>
        <v xml:space="preserve"> Imagine you had to choose between the following options. Would you prefer to keep access to any search engine or go without access to any search engine for one month and get paid 50p? </v>
      </c>
      <c r="E169" s="14" t="str">
        <f>HYPERLINK("#'Full Results'!A1219", "1219")</f>
        <v>1219</v>
      </c>
      <c r="F169" t="s">
        <v>595</v>
      </c>
    </row>
    <row r="170" spans="3:6" x14ac:dyDescent="0.2">
      <c r="C170">
        <v>162</v>
      </c>
      <c r="D170" s="8" t="str">
        <f>HYPERLINK("#'Table 162'!A1", " Imagine you had to choose between the following options. Would you prefer to keep access to any search engine or go without access to any search engine for one month and get paid £1? ")</f>
        <v xml:space="preserve"> Imagine you had to choose between the following options. Would you prefer to keep access to any search engine or go without access to any search engine for one month and get paid £1? </v>
      </c>
      <c r="E170" s="14" t="str">
        <f>HYPERLINK("#'Full Results'!A1225", "1225")</f>
        <v>1225</v>
      </c>
      <c r="F170" t="s">
        <v>595</v>
      </c>
    </row>
    <row r="171" spans="3:6" x14ac:dyDescent="0.2">
      <c r="C171">
        <v>163</v>
      </c>
      <c r="D171" s="8" t="str">
        <f>HYPERLINK("#'Table 163'!A1", " Imagine you had to choose between the following options. Would you prefer to keep access to any search engine or go without access to any search engine for one month and get paid £2.50? ")</f>
        <v xml:space="preserve"> Imagine you had to choose between the following options. Would you prefer to keep access to any search engine or go without access to any search engine for one month and get paid £2.50? </v>
      </c>
      <c r="E171" s="14" t="str">
        <f>HYPERLINK("#'Full Results'!A1231", "1231")</f>
        <v>1231</v>
      </c>
      <c r="F171" t="s">
        <v>595</v>
      </c>
    </row>
    <row r="172" spans="3:6" x14ac:dyDescent="0.2">
      <c r="C172">
        <v>164</v>
      </c>
      <c r="D172" s="8" t="str">
        <f>HYPERLINK("#'Table 164'!A1", " Imagine you had to choose between the following options. Would you prefer to keep access to any search engine or go without access to any search engine for one month and get paid £5? ")</f>
        <v xml:space="preserve"> Imagine you had to choose between the following options. Would you prefer to keep access to any search engine or go without access to any search engine for one month and get paid £5? </v>
      </c>
      <c r="E172" s="14" t="str">
        <f>HYPERLINK("#'Full Results'!A1237", "1237")</f>
        <v>1237</v>
      </c>
      <c r="F172" t="s">
        <v>595</v>
      </c>
    </row>
    <row r="173" spans="3:6" x14ac:dyDescent="0.2">
      <c r="C173">
        <v>165</v>
      </c>
      <c r="D173" s="8" t="str">
        <f>HYPERLINK("#'Table 165'!A1", " Imagine you had to choose between the following options. Would you prefer to keep access to any search engine or go without access to any search engine for one month and get paid £10? ")</f>
        <v xml:space="preserve"> Imagine you had to choose between the following options. Would you prefer to keep access to any search engine or go without access to any search engine for one month and get paid £10? </v>
      </c>
      <c r="E173" s="14" t="str">
        <f>HYPERLINK("#'Full Results'!A1243", "1243")</f>
        <v>1243</v>
      </c>
      <c r="F173" t="s">
        <v>595</v>
      </c>
    </row>
    <row r="174" spans="3:6" x14ac:dyDescent="0.2">
      <c r="C174">
        <v>166</v>
      </c>
      <c r="D174" s="8" t="str">
        <f>HYPERLINK("#'Table 166'!A1", " Imagine you had to choose between the following options. Would you prefer to keep access to any search engine or go without access to any search engine for one month and get paid £20? ")</f>
        <v xml:space="preserve"> Imagine you had to choose between the following options. Would you prefer to keep access to any search engine or go without access to any search engine for one month and get paid £20? </v>
      </c>
      <c r="E174" s="14" t="str">
        <f>HYPERLINK("#'Full Results'!A1249", "1249")</f>
        <v>1249</v>
      </c>
      <c r="F174" t="s">
        <v>595</v>
      </c>
    </row>
    <row r="175" spans="3:6" x14ac:dyDescent="0.2">
      <c r="C175">
        <v>167</v>
      </c>
      <c r="D175" s="8" t="str">
        <f>HYPERLINK("#'Table 167'!A1", " Imagine you had to choose between the following options. Would you prefer to keep access to any search engine or go without access to any search engine for one month and get paid £50? ")</f>
        <v xml:space="preserve"> Imagine you had to choose between the following options. Would you prefer to keep access to any search engine or go without access to any search engine for one month and get paid £50? </v>
      </c>
      <c r="E175" s="14" t="str">
        <f>HYPERLINK("#'Full Results'!A1255", "1255")</f>
        <v>1255</v>
      </c>
      <c r="F175" t="s">
        <v>595</v>
      </c>
    </row>
    <row r="176" spans="3:6" x14ac:dyDescent="0.2">
      <c r="C176">
        <v>168</v>
      </c>
      <c r="D176" s="8" t="str">
        <f>HYPERLINK("#'Table 168'!A1", " Imagine you had to choose between the following options. Would you prefer to keep access to any search engine or go without access to any search engine for one month and get paid £100? ")</f>
        <v xml:space="preserve"> Imagine you had to choose between the following options. Would you prefer to keep access to any search engine or go without access to any search engine for one month and get paid £100? </v>
      </c>
      <c r="E176" s="14" t="str">
        <f>HYPERLINK("#'Full Results'!A1261", "1261")</f>
        <v>1261</v>
      </c>
      <c r="F176" t="s">
        <v>595</v>
      </c>
    </row>
    <row r="177" spans="3:6" x14ac:dyDescent="0.2">
      <c r="C177">
        <v>169</v>
      </c>
      <c r="D177" s="8" t="str">
        <f>HYPERLINK("#'Table 169'!A1", " Imagine you had to choose between the following options. Would you prefer to keep access to any search engine or go without access to any search engine for one month and get paid £200? ")</f>
        <v xml:space="preserve"> Imagine you had to choose between the following options. Would you prefer to keep access to any search engine or go without access to any search engine for one month and get paid £200? </v>
      </c>
      <c r="E177" s="14" t="str">
        <f>HYPERLINK("#'Full Results'!A1267", "1267")</f>
        <v>1267</v>
      </c>
      <c r="F177" t="s">
        <v>595</v>
      </c>
    </row>
    <row r="178" spans="3:6" x14ac:dyDescent="0.2">
      <c r="C178">
        <v>170</v>
      </c>
      <c r="D178" s="8" t="str">
        <f>HYPERLINK("#'Table 170'!A1", " Imagine you had to choose between the following options. Would you prefer to keep access to any search engine or go without access to any search engine for one month and get paid £500? ")</f>
        <v xml:space="preserve"> Imagine you had to choose between the following options. Would you prefer to keep access to any search engine or go without access to any search engine for one month and get paid £500? </v>
      </c>
      <c r="E178" s="14" t="str">
        <f>HYPERLINK("#'Full Results'!A1273", "1273")</f>
        <v>1273</v>
      </c>
      <c r="F178" t="s">
        <v>595</v>
      </c>
    </row>
    <row r="179" spans="3:6" x14ac:dyDescent="0.2">
      <c r="C179">
        <v>171</v>
      </c>
      <c r="D179" s="8" t="str">
        <f>HYPERLINK("#'Table 171'!A1", " Imagine you were unable to use any search engine. On average, how would this impact your ability to perform your job?")</f>
        <v xml:space="preserve"> Imagine you were unable to use any search engine. On average, how would this impact your ability to perform your job?</v>
      </c>
      <c r="E179" s="14" t="str">
        <f>HYPERLINK("#'Full Results'!A1279", "1279")</f>
        <v>1279</v>
      </c>
      <c r="F179" t="s">
        <v>70</v>
      </c>
    </row>
    <row r="180" spans="3:6" x14ac:dyDescent="0.2">
      <c r="C180">
        <v>172</v>
      </c>
      <c r="D180" s="8" t="str">
        <f>HYPERLINK("#'Table 172'!A1", " You said that losing the ability to use a search engine would have a major impact on your ability to do your job. On average, how much longer would you say that it would take you to do the same sorts of tasks without a search engine?")</f>
        <v xml:space="preserve"> You said that losing the ability to use a search engine would have a major impact on your ability to do your job. On average, how much longer would you say that it would take you to do the same sorts of tasks without a search engine?</v>
      </c>
      <c r="E180" s="14" t="str">
        <f>HYPERLINK("#'Full Results'!A1287", "1287")</f>
        <v>1287</v>
      </c>
      <c r="F180" t="s">
        <v>645</v>
      </c>
    </row>
    <row r="181" spans="3:6" x14ac:dyDescent="0.2">
      <c r="C181">
        <v>173</v>
      </c>
      <c r="D181" s="8" t="str">
        <f>HYPERLINK("#'Table 173'!A1", " Overall, would you say that are you optimistic or pessimistic about the impact technology will have in the next twenty years? ")</f>
        <v xml:space="preserve"> Overall, would you say that are you optimistic or pessimistic about the impact technology will have in the next twenty years? </v>
      </c>
      <c r="E181" s="14" t="str">
        <f>HYPERLINK("#'Full Results'!A1295", "1295")</f>
        <v>1295</v>
      </c>
      <c r="F181" t="s">
        <v>62</v>
      </c>
    </row>
    <row r="182" spans="3:6" x14ac:dyDescent="0.2">
      <c r="C182">
        <v>174</v>
      </c>
      <c r="D182" s="8" t="str">
        <f>HYPERLINK("#'Table 174'!A1", "If you had to choose, which of the following societal challenges would you say are most important to address?Please select up to three")</f>
        <v>If you had to choose, which of the following societal challenges would you say are most important to address?Please select up to three</v>
      </c>
      <c r="E182" s="14" t="str">
        <f>HYPERLINK("#'Full Results'!A1307", "1307")</f>
        <v>1307</v>
      </c>
      <c r="F182" t="s">
        <v>62</v>
      </c>
    </row>
    <row r="183" spans="3:6" x14ac:dyDescent="0.2">
      <c r="C183">
        <v>175</v>
      </c>
      <c r="D183" s="8" t="str">
        <f>HYPERLINK("#'Table 175'!A1", "Grid Summary: And how likely do you think it is that technology will have a positive impact on addressing those challenges in the next twenty years?")</f>
        <v>Grid Summary: And how likely do you think it is that technology will have a positive impact on addressing those challenges in the next twenty years?</v>
      </c>
      <c r="E183" s="7"/>
      <c r="F183" t="s">
        <v>62</v>
      </c>
    </row>
    <row r="184" spans="3:6" x14ac:dyDescent="0.2">
      <c r="C184">
        <v>176</v>
      </c>
      <c r="D184" s="8" t="str">
        <f>HYPERLINK("#'Table 176'!A1", "And how likely do you think it is that technology will have a positive impact on addressing those challenges in the next twenty years?: Growing the UK economy faster")</f>
        <v>And how likely do you think it is that technology will have a positive impact on addressing those challenges in the next twenty years?: Growing the UK economy faster</v>
      </c>
      <c r="E184" s="14" t="str">
        <f>HYPERLINK("#'Full Results'!A1323", "1323")</f>
        <v>1323</v>
      </c>
      <c r="F184" t="s">
        <v>62</v>
      </c>
    </row>
    <row r="185" spans="3:6" x14ac:dyDescent="0.2">
      <c r="C185">
        <v>177</v>
      </c>
      <c r="D185" s="8" t="str">
        <f>HYPERLINK("#'Table 177'!A1", "And how likely do you think it is that technology will have a positive impact on addressing those challenges in the next twenty years?: Making it easier for people with a disability to work")</f>
        <v>And how likely do you think it is that technology will have a positive impact on addressing those challenges in the next twenty years?: Making it easier for people with a disability to work</v>
      </c>
      <c r="E185" s="14" t="str">
        <f>HYPERLINK("#'Full Results'!A1335", "1335")</f>
        <v>1335</v>
      </c>
      <c r="F185" t="s">
        <v>62</v>
      </c>
    </row>
    <row r="186" spans="3:6" x14ac:dyDescent="0.2">
      <c r="C186">
        <v>178</v>
      </c>
      <c r="D186" s="8" t="str">
        <f>HYPERLINK("#'Table 178'!A1", "And how likely do you think it is that technology will have a positive impact on addressing those challenges in the next twenty years?: Reducing the risk of cyber crime")</f>
        <v>And how likely do you think it is that technology will have a positive impact on addressing those challenges in the next twenty years?: Reducing the risk of cyber crime</v>
      </c>
      <c r="E186" s="14" t="str">
        <f>HYPERLINK("#'Full Results'!A1347", "1347")</f>
        <v>1347</v>
      </c>
      <c r="F186" t="s">
        <v>62</v>
      </c>
    </row>
    <row r="187" spans="3:6" x14ac:dyDescent="0.2">
      <c r="C187">
        <v>179</v>
      </c>
      <c r="D187" s="8" t="str">
        <f>HYPERLINK("#'Table 179'!A1", "And how likely do you think it is that technology will have a positive impact on addressing those challenges in the next twenty years?: Reduce inequality in life expectancy")</f>
        <v>And how likely do you think it is that technology will have a positive impact on addressing those challenges in the next twenty years?: Reduce inequality in life expectancy</v>
      </c>
      <c r="E187" s="14" t="str">
        <f>HYPERLINK("#'Full Results'!A1359", "1359")</f>
        <v>1359</v>
      </c>
      <c r="F187" t="s">
        <v>62</v>
      </c>
    </row>
    <row r="188" spans="3:6" x14ac:dyDescent="0.2">
      <c r="C188">
        <v>180</v>
      </c>
      <c r="D188" s="8" t="str">
        <f>HYPERLINK("#'Table 180'!A1", "And how likely do you think it is that technology will have a positive impact on addressing those challenges in the next twenty years?: Reducing costs for the NHS")</f>
        <v>And how likely do you think it is that technology will have a positive impact on addressing those challenges in the next twenty years?: Reducing costs for the NHS</v>
      </c>
      <c r="E188" s="14" t="str">
        <f>HYPERLINK("#'Full Results'!A1371", "1371")</f>
        <v>1371</v>
      </c>
      <c r="F188" t="s">
        <v>62</v>
      </c>
    </row>
    <row r="189" spans="3:6" x14ac:dyDescent="0.2">
      <c r="C189">
        <v>181</v>
      </c>
      <c r="D189" s="8" t="str">
        <f>HYPERLINK("#'Table 181'!A1", "And how likely do you think it is that technology will have a positive impact on addressing those challenges in the next twenty years?: Reducing the number of road traffic accidents")</f>
        <v>And how likely do you think it is that technology will have a positive impact on addressing those challenges in the next twenty years?: Reducing the number of road traffic accidents</v>
      </c>
      <c r="E189" s="14" t="str">
        <f>HYPERLINK("#'Full Results'!A1383", "1383")</f>
        <v>1383</v>
      </c>
      <c r="F189" t="s">
        <v>62</v>
      </c>
    </row>
    <row r="190" spans="3:6" x14ac:dyDescent="0.2">
      <c r="C190">
        <v>182</v>
      </c>
      <c r="D190" s="8" t="str">
        <f>HYPERLINK("#'Table 182'!A1", "And how likely do you think it is that technology will have a positive impact on addressing those challenges in the next twenty years?: Making it easier to develop new medicines and vaccines")</f>
        <v>And how likely do you think it is that technology will have a positive impact on addressing those challenges in the next twenty years?: Making it easier to develop new medicines and vaccines</v>
      </c>
      <c r="E190" s="14" t="str">
        <f>HYPERLINK("#'Full Results'!A1395", "1395")</f>
        <v>1395</v>
      </c>
      <c r="F190" t="s">
        <v>62</v>
      </c>
    </row>
    <row r="191" spans="3:6" x14ac:dyDescent="0.2">
      <c r="C191">
        <v>183</v>
      </c>
      <c r="D191" s="8" t="str">
        <f>HYPERLINK("#'Table 183'!A1", "And how likely do you think it is that technology will have a positive impact on addressing those challenges in the next twenty years?: Reducing the risk from future pandemics")</f>
        <v>And how likely do you think it is that technology will have a positive impact on addressing those challenges in the next twenty years?: Reducing the risk from future pandemics</v>
      </c>
      <c r="E191" s="14" t="str">
        <f>HYPERLINK("#'Full Results'!A1407", "1407")</f>
        <v>1407</v>
      </c>
      <c r="F191" t="s">
        <v>62</v>
      </c>
    </row>
    <row r="192" spans="3:6" x14ac:dyDescent="0.2">
      <c r="C192">
        <v>184</v>
      </c>
      <c r="D192" s="8" t="str">
        <f>HYPERLINK("#'Table 184'!A1", "And how likely do you think it is that technology will have a positive impact on addressing those challenges in the next twenty years?: Reduce impacts and risks of climate change")</f>
        <v>And how likely do you think it is that technology will have a positive impact on addressing those challenges in the next twenty years?: Reduce impacts and risks of climate change</v>
      </c>
      <c r="E192" s="14" t="str">
        <f>HYPERLINK("#'Full Results'!A1419", "1419")</f>
        <v>1419</v>
      </c>
      <c r="F192" t="s">
        <v>62</v>
      </c>
    </row>
    <row r="193" spans="3:6" x14ac:dyDescent="0.2">
      <c r="C193">
        <v>185</v>
      </c>
      <c r="D193" s="8" t="str">
        <f>HYPERLINK("#'Table 185'!A1", "And how likely do you think it is that technology will have a positive impact on addressing those challenges in the next twenty years?: Reducing the cost of energy")</f>
        <v>And how likely do you think it is that technology will have a positive impact on addressing those challenges in the next twenty years?: Reducing the cost of energy</v>
      </c>
      <c r="E193" s="14" t="str">
        <f>HYPERLINK("#'Full Results'!A1431", "1431")</f>
        <v>1431</v>
      </c>
      <c r="F193" t="s">
        <v>62</v>
      </c>
    </row>
    <row r="194" spans="3:6" x14ac:dyDescent="0.2">
      <c r="C194">
        <v>186</v>
      </c>
      <c r="D194" s="8" t="str">
        <f>HYPERLINK("#'Table 186'!A1", "And how likely do you think it is that technology will have a positive impact on addressing those challenges in the next twenty years?: Reducing animal cruelty")</f>
        <v>And how likely do you think it is that technology will have a positive impact on addressing those challenges in the next twenty years?: Reducing animal cruelty</v>
      </c>
      <c r="E194" s="14" t="str">
        <f>HYPERLINK("#'Full Results'!A1443", "1443")</f>
        <v>1443</v>
      </c>
      <c r="F194" t="s">
        <v>62</v>
      </c>
    </row>
    <row r="195" spans="3:6" x14ac:dyDescent="0.2">
      <c r="C195">
        <v>187</v>
      </c>
      <c r="D195" s="8" t="str">
        <f>HYPERLINK("#'Table 187'!A1", "And how likely do you think it is that technology will have a positive impact on addressing those challenges in the next twenty years?: Helping people enjoy their jobs more")</f>
        <v>And how likely do you think it is that technology will have a positive impact on addressing those challenges in the next twenty years?: Helping people enjoy their jobs more</v>
      </c>
      <c r="E195" s="14" t="str">
        <f>HYPERLINK("#'Full Results'!A1455", "1455")</f>
        <v>1455</v>
      </c>
      <c r="F195" t="s">
        <v>62</v>
      </c>
    </row>
    <row r="196" spans="3:6" x14ac:dyDescent="0.2">
      <c r="C196">
        <v>188</v>
      </c>
      <c r="D196" s="8" t="str">
        <f>HYPERLINK("#'Table 188'!A1", "Grid Summary: Based on your experience, how would you say Google Search compares to other search engines?")</f>
        <v>Grid Summary: Based on your experience, how would you say Google Search compares to other search engines?</v>
      </c>
      <c r="E196" s="7"/>
      <c r="F196" t="s">
        <v>62</v>
      </c>
    </row>
    <row r="197" spans="3:6" x14ac:dyDescent="0.2">
      <c r="C197">
        <v>189</v>
      </c>
      <c r="D197" s="8" t="str">
        <f>HYPERLINK("#'Table 189'!A1", "Based on your experience, how would you say Google Search compares to other search engines?: It gives more relevant results")</f>
        <v>Based on your experience, how would you say Google Search compares to other search engines?: It gives more relevant results</v>
      </c>
      <c r="E197" s="14" t="str">
        <f>HYPERLINK("#'Full Results'!A1467", "1467")</f>
        <v>1467</v>
      </c>
      <c r="F197" t="s">
        <v>62</v>
      </c>
    </row>
    <row r="198" spans="3:6" x14ac:dyDescent="0.2">
      <c r="C198">
        <v>190</v>
      </c>
      <c r="D198" s="8" t="str">
        <f>HYPERLINK("#'Table 190'!A1", "Based on your experience, how would you say Google Search compares to other search engines?: It returns results faster")</f>
        <v>Based on your experience, how would you say Google Search compares to other search engines?: It returns results faster</v>
      </c>
      <c r="E198" s="14" t="str">
        <f>HYPERLINK("#'Full Results'!A1473", "1473")</f>
        <v>1473</v>
      </c>
      <c r="F198" t="s">
        <v>62</v>
      </c>
    </row>
    <row r="199" spans="3:6" x14ac:dyDescent="0.2">
      <c r="C199">
        <v>191</v>
      </c>
      <c r="D199" s="8" t="str">
        <f>HYPERLINK("#'Table 191'!A1", "Based on your experience, how would you say Google Search compares to other search engines?: It is easier to use")</f>
        <v>Based on your experience, how would you say Google Search compares to other search engines?: It is easier to use</v>
      </c>
      <c r="E199" s="14" t="str">
        <f>HYPERLINK("#'Full Results'!A1479", "1479")</f>
        <v>1479</v>
      </c>
      <c r="F199" t="s">
        <v>62</v>
      </c>
    </row>
    <row r="200" spans="3:6" x14ac:dyDescent="0.2">
      <c r="C200">
        <v>192</v>
      </c>
      <c r="D200" s="8" t="str">
        <f>HYPERLINK("#'Table 192'!A1", "Based on your experience, how would you say Google Search compares to other search engines?: It protects my privacy better")</f>
        <v>Based on your experience, how would you say Google Search compares to other search engines?: It protects my privacy better</v>
      </c>
      <c r="E200" s="14" t="str">
        <f>HYPERLINK("#'Full Results'!A1485", "1485")</f>
        <v>1485</v>
      </c>
      <c r="F200" t="s">
        <v>62</v>
      </c>
    </row>
    <row r="201" spans="3:6" x14ac:dyDescent="0.2">
      <c r="C201">
        <v>193</v>
      </c>
      <c r="D201" s="8" t="str">
        <f>HYPERLINK("#'Table 193'!A1", "Based on your experience, how would you say Google Search compares to other search engines?: It has no advantages over other search engines")</f>
        <v>Based on your experience, how would you say Google Search compares to other search engines?: It has no advantages over other search engines</v>
      </c>
      <c r="E201" s="14" t="str">
        <f>HYPERLINK("#'Full Results'!A1491", "1491")</f>
        <v>1491</v>
      </c>
      <c r="F201" t="s">
        <v>62</v>
      </c>
    </row>
    <row r="202" spans="3:6" x14ac:dyDescent="0.2">
      <c r="C202">
        <v>194</v>
      </c>
      <c r="D202" s="8" t="str">
        <f>HYPERLINK("#'Table 194'!A1", "Grid Summary: If you had to, how hard do you think you would find the following to do?")</f>
        <v>Grid Summary: If you had to, how hard do you think you would find the following to do?</v>
      </c>
      <c r="E202" s="7"/>
      <c r="F202" t="s">
        <v>62</v>
      </c>
    </row>
    <row r="203" spans="3:6" x14ac:dyDescent="0.2">
      <c r="C203">
        <v>195</v>
      </c>
      <c r="D203" s="8" t="str">
        <f>HYPERLINK("#'Table 195'!A1", "If you had to, how hard do you think you would find the following to do?: Find a different search engine other than Google Search")</f>
        <v>If you had to, how hard do you think you would find the following to do?: Find a different search engine other than Google Search</v>
      </c>
      <c r="E203" s="14" t="str">
        <f>HYPERLINK("#'Full Results'!A1497", "1497")</f>
        <v>1497</v>
      </c>
      <c r="F203" t="s">
        <v>62</v>
      </c>
    </row>
    <row r="204" spans="3:6" x14ac:dyDescent="0.2">
      <c r="C204">
        <v>196</v>
      </c>
      <c r="D204" s="8" t="str">
        <f>HYPERLINK("#'Table 196'!A1", "If you had to, how hard do you think you would find the following to do?: Change the default search engine on your main internet browser")</f>
        <v>If you had to, how hard do you think you would find the following to do?: Change the default search engine on your main internet browser</v>
      </c>
      <c r="E204" s="14" t="str">
        <f>HYPERLINK("#'Full Results'!A1506", "1506")</f>
        <v>1506</v>
      </c>
      <c r="F204" t="s">
        <v>62</v>
      </c>
    </row>
    <row r="205" spans="3:6" x14ac:dyDescent="0.2">
      <c r="C205">
        <v>197</v>
      </c>
      <c r="D205" s="8" t="str">
        <f>HYPERLINK("#'Table 197'!A1", "If you had to, how hard do you think you would find the following to do?: Change the default search engine on your smartphone")</f>
        <v>If you had to, how hard do you think you would find the following to do?: Change the default search engine on your smartphone</v>
      </c>
      <c r="E205" s="14" t="str">
        <f>HYPERLINK("#'Full Results'!A1515", "1515")</f>
        <v>1515</v>
      </c>
      <c r="F205" t="s">
        <v>62</v>
      </c>
    </row>
  </sheetData>
  <pageMargins left="0.7" right="0.7" top="0.75" bottom="0.75" header="0.3" footer="0.3"/>
  <pageSetup paperSize="9" orientation="portrait" horizontalDpi="300" verticalDpi="30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150</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1567</v>
      </c>
      <c r="D7" s="10">
        <v>710</v>
      </c>
      <c r="E7" s="10">
        <v>853</v>
      </c>
      <c r="F7" s="10"/>
      <c r="G7" s="10">
        <v>57</v>
      </c>
      <c r="H7" s="10">
        <v>87</v>
      </c>
      <c r="I7" s="10">
        <v>93</v>
      </c>
      <c r="J7" s="10">
        <v>147</v>
      </c>
      <c r="K7" s="10">
        <v>313</v>
      </c>
      <c r="L7" s="10">
        <v>870</v>
      </c>
      <c r="M7" s="10"/>
      <c r="N7" s="10">
        <v>120</v>
      </c>
      <c r="O7" s="10">
        <v>218</v>
      </c>
      <c r="P7" s="10">
        <v>135</v>
      </c>
      <c r="Q7" s="10">
        <v>176</v>
      </c>
      <c r="R7" s="10">
        <v>120</v>
      </c>
      <c r="S7" s="10">
        <v>142</v>
      </c>
      <c r="T7" s="10">
        <v>157</v>
      </c>
      <c r="U7" s="10">
        <v>74</v>
      </c>
      <c r="V7" s="10">
        <v>189</v>
      </c>
      <c r="W7" s="10">
        <v>125</v>
      </c>
      <c r="X7" s="10">
        <v>90</v>
      </c>
      <c r="Y7" s="10">
        <v>21</v>
      </c>
      <c r="Z7" s="10"/>
      <c r="AA7" s="10">
        <v>445</v>
      </c>
      <c r="AB7" s="10">
        <v>358</v>
      </c>
      <c r="AC7" s="10">
        <v>209</v>
      </c>
      <c r="AD7" s="10">
        <v>547</v>
      </c>
      <c r="AE7" s="10"/>
      <c r="AF7" s="10">
        <v>421</v>
      </c>
    </row>
    <row r="8" spans="2:32" ht="30" customHeight="1" x14ac:dyDescent="0.2">
      <c r="B8" s="11" t="s">
        <v>20</v>
      </c>
      <c r="C8" s="11">
        <v>1422</v>
      </c>
      <c r="D8" s="11">
        <v>638</v>
      </c>
      <c r="E8" s="11">
        <v>780</v>
      </c>
      <c r="F8" s="11"/>
      <c r="G8" s="11">
        <v>69</v>
      </c>
      <c r="H8" s="11">
        <v>105</v>
      </c>
      <c r="I8" s="11">
        <v>85</v>
      </c>
      <c r="J8" s="11">
        <v>136</v>
      </c>
      <c r="K8" s="11">
        <v>271</v>
      </c>
      <c r="L8" s="11">
        <v>757</v>
      </c>
      <c r="M8" s="11"/>
      <c r="N8" s="11">
        <v>124</v>
      </c>
      <c r="O8" s="11">
        <v>193</v>
      </c>
      <c r="P8" s="11">
        <v>118</v>
      </c>
      <c r="Q8" s="11">
        <v>156</v>
      </c>
      <c r="R8" s="11">
        <v>104</v>
      </c>
      <c r="S8" s="11">
        <v>116</v>
      </c>
      <c r="T8" s="11">
        <v>135</v>
      </c>
      <c r="U8" s="11">
        <v>66</v>
      </c>
      <c r="V8" s="11">
        <v>168</v>
      </c>
      <c r="W8" s="11">
        <v>128</v>
      </c>
      <c r="X8" s="11">
        <v>86</v>
      </c>
      <c r="Y8" s="11">
        <v>28</v>
      </c>
      <c r="Z8" s="11"/>
      <c r="AA8" s="11">
        <v>380</v>
      </c>
      <c r="AB8" s="11">
        <v>301</v>
      </c>
      <c r="AC8" s="11">
        <v>252</v>
      </c>
      <c r="AD8" s="11">
        <v>482</v>
      </c>
      <c r="AE8" s="11"/>
      <c r="AF8" s="11">
        <v>388</v>
      </c>
    </row>
    <row r="9" spans="2:32" ht="27.75" x14ac:dyDescent="0.2">
      <c r="B9" s="18" t="s">
        <v>143</v>
      </c>
      <c r="C9" s="17">
        <v>0.38436751070575298</v>
      </c>
      <c r="D9" s="17">
        <v>0.32430348899796602</v>
      </c>
      <c r="E9" s="17">
        <v>0.43145702016340398</v>
      </c>
      <c r="F9" s="17"/>
      <c r="G9" s="17">
        <v>0.30859265430807598</v>
      </c>
      <c r="H9" s="17">
        <v>0.364267456280992</v>
      </c>
      <c r="I9" s="17">
        <v>0.54653255104808296</v>
      </c>
      <c r="J9" s="17">
        <v>0.48662791257767202</v>
      </c>
      <c r="K9" s="17">
        <v>0.42484998774926003</v>
      </c>
      <c r="L9" s="17">
        <v>0.34300701485096202</v>
      </c>
      <c r="M9" s="17"/>
      <c r="N9" s="17">
        <v>0.32221769824857499</v>
      </c>
      <c r="O9" s="17">
        <v>0.37394878145128402</v>
      </c>
      <c r="P9" s="17">
        <v>0.39531301790699103</v>
      </c>
      <c r="Q9" s="17">
        <v>0.37704909744793302</v>
      </c>
      <c r="R9" s="17">
        <v>0.47977645041121098</v>
      </c>
      <c r="S9" s="17">
        <v>0.35549699839785898</v>
      </c>
      <c r="T9" s="17">
        <v>0.37222857679188698</v>
      </c>
      <c r="U9" s="17">
        <v>0.29839311739044599</v>
      </c>
      <c r="V9" s="17">
        <v>0.42638246229766502</v>
      </c>
      <c r="W9" s="17">
        <v>0.40935104113494097</v>
      </c>
      <c r="X9" s="17">
        <v>0.402470366517371</v>
      </c>
      <c r="Y9" s="17">
        <v>0.33150628157919299</v>
      </c>
      <c r="Z9" s="17"/>
      <c r="AA9" s="17">
        <v>0.30665211952037202</v>
      </c>
      <c r="AB9" s="17">
        <v>0.36925681528534998</v>
      </c>
      <c r="AC9" s="17">
        <v>0.39062218034405899</v>
      </c>
      <c r="AD9" s="17">
        <v>0.45558156140026002</v>
      </c>
      <c r="AE9" s="17"/>
      <c r="AF9" s="17">
        <v>0.71743300545472599</v>
      </c>
    </row>
    <row r="10" spans="2:32" ht="27.75" x14ac:dyDescent="0.2">
      <c r="B10" s="18" t="s">
        <v>144</v>
      </c>
      <c r="C10" s="17">
        <v>0.549719841455658</v>
      </c>
      <c r="D10" s="17">
        <v>0.62160088112929102</v>
      </c>
      <c r="E10" s="17">
        <v>0.49403700334955802</v>
      </c>
      <c r="F10" s="17"/>
      <c r="G10" s="17">
        <v>0.62102603444254401</v>
      </c>
      <c r="H10" s="17">
        <v>0.57192756771479103</v>
      </c>
      <c r="I10" s="17">
        <v>0.39955438750198302</v>
      </c>
      <c r="J10" s="17">
        <v>0.40355802440240401</v>
      </c>
      <c r="K10" s="17">
        <v>0.52966084545479097</v>
      </c>
      <c r="L10" s="17">
        <v>0.59040763283668096</v>
      </c>
      <c r="M10" s="17"/>
      <c r="N10" s="17">
        <v>0.59277320930344801</v>
      </c>
      <c r="O10" s="17">
        <v>0.549199258088931</v>
      </c>
      <c r="P10" s="17">
        <v>0.56246713284997096</v>
      </c>
      <c r="Q10" s="17">
        <v>0.54743950635352601</v>
      </c>
      <c r="R10" s="17">
        <v>0.46838807938404597</v>
      </c>
      <c r="S10" s="17">
        <v>0.53446133993747202</v>
      </c>
      <c r="T10" s="17">
        <v>0.57755563376889596</v>
      </c>
      <c r="U10" s="17">
        <v>0.66398923506234298</v>
      </c>
      <c r="V10" s="17">
        <v>0.52937900062292798</v>
      </c>
      <c r="W10" s="17">
        <v>0.53223433868001502</v>
      </c>
      <c r="X10" s="17">
        <v>0.52667980531937097</v>
      </c>
      <c r="Y10" s="17">
        <v>0.55627385499036897</v>
      </c>
      <c r="Z10" s="17"/>
      <c r="AA10" s="17">
        <v>0.64245717302072003</v>
      </c>
      <c r="AB10" s="17">
        <v>0.574086379205207</v>
      </c>
      <c r="AC10" s="17">
        <v>0.53504780845324795</v>
      </c>
      <c r="AD10" s="17">
        <v>0.46436146792050598</v>
      </c>
      <c r="AE10" s="17"/>
      <c r="AF10" s="17">
        <v>0.223474456870177</v>
      </c>
    </row>
    <row r="11" spans="2:32" x14ac:dyDescent="0.2">
      <c r="B11" s="18" t="s">
        <v>92</v>
      </c>
      <c r="C11" s="19">
        <v>6.5912647838588995E-2</v>
      </c>
      <c r="D11" s="19">
        <v>5.4095629872742503E-2</v>
      </c>
      <c r="E11" s="19">
        <v>7.4505976487037995E-2</v>
      </c>
      <c r="F11" s="19"/>
      <c r="G11" s="19">
        <v>7.0381311249379505E-2</v>
      </c>
      <c r="H11" s="19">
        <v>6.3804976004217598E-2</v>
      </c>
      <c r="I11" s="19">
        <v>5.3913061449933401E-2</v>
      </c>
      <c r="J11" s="19">
        <v>0.109814063019924</v>
      </c>
      <c r="K11" s="19">
        <v>4.5489166795949797E-2</v>
      </c>
      <c r="L11" s="19">
        <v>6.6585352312357196E-2</v>
      </c>
      <c r="M11" s="19"/>
      <c r="N11" s="19">
        <v>8.5009092447976595E-2</v>
      </c>
      <c r="O11" s="19">
        <v>7.6851960459785401E-2</v>
      </c>
      <c r="P11" s="19">
        <v>4.2219849243037601E-2</v>
      </c>
      <c r="Q11" s="19">
        <v>7.5511396198540304E-2</v>
      </c>
      <c r="R11" s="19">
        <v>5.1835470204743099E-2</v>
      </c>
      <c r="S11" s="19">
        <v>0.110041661664668</v>
      </c>
      <c r="T11" s="19">
        <v>5.0215789439217E-2</v>
      </c>
      <c r="U11" s="19">
        <v>3.7617647547210802E-2</v>
      </c>
      <c r="V11" s="19">
        <v>4.42385370794064E-2</v>
      </c>
      <c r="W11" s="19">
        <v>5.8414620185043203E-2</v>
      </c>
      <c r="X11" s="19">
        <v>7.0849828163257106E-2</v>
      </c>
      <c r="Y11" s="19">
        <v>0.11221986343043799</v>
      </c>
      <c r="Z11" s="19"/>
      <c r="AA11" s="19">
        <v>5.0890707458908099E-2</v>
      </c>
      <c r="AB11" s="19">
        <v>5.6656805509443499E-2</v>
      </c>
      <c r="AC11" s="19">
        <v>7.4330011202693003E-2</v>
      </c>
      <c r="AD11" s="19">
        <v>8.0056970679234202E-2</v>
      </c>
      <c r="AE11" s="19"/>
      <c r="AF11" s="19">
        <v>5.9092537675096202E-2</v>
      </c>
    </row>
    <row r="12" spans="2:32" x14ac:dyDescent="0.2">
      <c r="B12" s="16" t="s">
        <v>146</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700-000000000000}">
  <dimension ref="B2:AF19"/>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714</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706</v>
      </c>
      <c r="C9" s="17">
        <v>6.8909779965843507E-2</v>
      </c>
      <c r="D9" s="17">
        <v>5.7724547954242103E-2</v>
      </c>
      <c r="E9" s="17">
        <v>7.8205170272983696E-2</v>
      </c>
      <c r="F9" s="17"/>
      <c r="G9" s="17">
        <v>8.9919031199445304E-2</v>
      </c>
      <c r="H9" s="17">
        <v>6.0073258045409701E-2</v>
      </c>
      <c r="I9" s="17">
        <v>4.6039920671399497E-2</v>
      </c>
      <c r="J9" s="17">
        <v>5.10388622298922E-2</v>
      </c>
      <c r="K9" s="17">
        <v>6.8607812428396406E-2</v>
      </c>
      <c r="L9" s="17">
        <v>9.5479245134927906E-2</v>
      </c>
      <c r="M9" s="17"/>
      <c r="N9" s="17">
        <v>6.2835366718143895E-2</v>
      </c>
      <c r="O9" s="17">
        <v>6.6777088661530398E-2</v>
      </c>
      <c r="P9" s="17">
        <v>6.7885361617567905E-2</v>
      </c>
      <c r="Q9" s="17">
        <v>7.3210688832788501E-2</v>
      </c>
      <c r="R9" s="17">
        <v>5.6871396629417599E-2</v>
      </c>
      <c r="S9" s="17">
        <v>6.2932982200474594E-2</v>
      </c>
      <c r="T9" s="17">
        <v>4.3290708817528702E-2</v>
      </c>
      <c r="U9" s="17">
        <v>5.4778306677036197E-2</v>
      </c>
      <c r="V9" s="17">
        <v>8.7332476720861099E-2</v>
      </c>
      <c r="W9" s="17">
        <v>9.6735508705124304E-2</v>
      </c>
      <c r="X9" s="17">
        <v>6.7865840283551096E-2</v>
      </c>
      <c r="Y9" s="17">
        <v>7.9958895719846004E-2</v>
      </c>
      <c r="Z9" s="17"/>
      <c r="AA9" s="17">
        <v>7.4520091421890103E-2</v>
      </c>
      <c r="AB9" s="17">
        <v>5.6593149837840098E-2</v>
      </c>
      <c r="AC9" s="17">
        <v>5.9349508925211202E-2</v>
      </c>
      <c r="AD9" s="17">
        <v>8.4240559723459105E-2</v>
      </c>
      <c r="AE9" s="17"/>
      <c r="AF9" s="17">
        <v>0.10775702534356101</v>
      </c>
    </row>
    <row r="10" spans="2:32" x14ac:dyDescent="0.2">
      <c r="B10" s="18" t="s">
        <v>707</v>
      </c>
      <c r="C10" s="17">
        <v>0.170198881063617</v>
      </c>
      <c r="D10" s="17">
        <v>0.14521999995937701</v>
      </c>
      <c r="E10" s="17">
        <v>0.19472589351150901</v>
      </c>
      <c r="F10" s="17"/>
      <c r="G10" s="17">
        <v>0.20302070986355999</v>
      </c>
      <c r="H10" s="17">
        <v>0.19750728507236101</v>
      </c>
      <c r="I10" s="17">
        <v>0.17015409628870901</v>
      </c>
      <c r="J10" s="17">
        <v>0.14280464848916999</v>
      </c>
      <c r="K10" s="17">
        <v>0.13854720323417999</v>
      </c>
      <c r="L10" s="17">
        <v>0.16963991084803501</v>
      </c>
      <c r="M10" s="17"/>
      <c r="N10" s="17">
        <v>0.17021857591612399</v>
      </c>
      <c r="O10" s="17">
        <v>0.17664753539928399</v>
      </c>
      <c r="P10" s="17">
        <v>0.15981017791857999</v>
      </c>
      <c r="Q10" s="17">
        <v>0.1854223731487</v>
      </c>
      <c r="R10" s="17">
        <v>0.155362610364497</v>
      </c>
      <c r="S10" s="17">
        <v>0.19521582165443199</v>
      </c>
      <c r="T10" s="17">
        <v>0.17925379400966901</v>
      </c>
      <c r="U10" s="17">
        <v>0.19558057383840999</v>
      </c>
      <c r="V10" s="17">
        <v>0.15025828798503499</v>
      </c>
      <c r="W10" s="17">
        <v>0.14849246534230701</v>
      </c>
      <c r="X10" s="17">
        <v>0.187872547046877</v>
      </c>
      <c r="Y10" s="17">
        <v>0.134862766657348</v>
      </c>
      <c r="Z10" s="17"/>
      <c r="AA10" s="17">
        <v>0.14970531022432801</v>
      </c>
      <c r="AB10" s="17">
        <v>0.167838616712953</v>
      </c>
      <c r="AC10" s="17">
        <v>0.194149520566402</v>
      </c>
      <c r="AD10" s="17">
        <v>0.17248912284364601</v>
      </c>
      <c r="AE10" s="17"/>
      <c r="AF10" s="17">
        <v>0.16969975841461499</v>
      </c>
    </row>
    <row r="11" spans="2:32" x14ac:dyDescent="0.2">
      <c r="B11" s="18" t="s">
        <v>708</v>
      </c>
      <c r="C11" s="17">
        <v>0.237227239812001</v>
      </c>
      <c r="D11" s="17">
        <v>0.24003060636384599</v>
      </c>
      <c r="E11" s="17">
        <v>0.235896991876445</v>
      </c>
      <c r="F11" s="17"/>
      <c r="G11" s="17">
        <v>0.281033897931802</v>
      </c>
      <c r="H11" s="17">
        <v>0.211927959777375</v>
      </c>
      <c r="I11" s="17">
        <v>0.23647952446821099</v>
      </c>
      <c r="J11" s="17">
        <v>0.26738569727467698</v>
      </c>
      <c r="K11" s="17">
        <v>0.226695975753477</v>
      </c>
      <c r="L11" s="17">
        <v>0.21188287598009301</v>
      </c>
      <c r="M11" s="17"/>
      <c r="N11" s="17">
        <v>0.26541874044617803</v>
      </c>
      <c r="O11" s="17">
        <v>0.21911571769810401</v>
      </c>
      <c r="P11" s="17">
        <v>0.22603520716917599</v>
      </c>
      <c r="Q11" s="17">
        <v>0.257102035765918</v>
      </c>
      <c r="R11" s="17">
        <v>0.25869166878378702</v>
      </c>
      <c r="S11" s="17">
        <v>0.20759607651232501</v>
      </c>
      <c r="T11" s="17">
        <v>0.27094245349011098</v>
      </c>
      <c r="U11" s="17">
        <v>0.236877044321918</v>
      </c>
      <c r="V11" s="17">
        <v>0.250869998577125</v>
      </c>
      <c r="W11" s="17">
        <v>0.18836051044612101</v>
      </c>
      <c r="X11" s="17">
        <v>0.189019673693753</v>
      </c>
      <c r="Y11" s="17">
        <v>0.28085697263530601</v>
      </c>
      <c r="Z11" s="17"/>
      <c r="AA11" s="17">
        <v>0.213802580802331</v>
      </c>
      <c r="AB11" s="17">
        <v>0.23163803257548199</v>
      </c>
      <c r="AC11" s="17">
        <v>0.277241864213155</v>
      </c>
      <c r="AD11" s="17">
        <v>0.23128892849448099</v>
      </c>
      <c r="AE11" s="17"/>
      <c r="AF11" s="17">
        <v>0.21499265786503199</v>
      </c>
    </row>
    <row r="12" spans="2:32" x14ac:dyDescent="0.2">
      <c r="B12" s="18" t="s">
        <v>709</v>
      </c>
      <c r="C12" s="17">
        <v>0.238612856562784</v>
      </c>
      <c r="D12" s="17">
        <v>0.24754578164353</v>
      </c>
      <c r="E12" s="17">
        <v>0.22991873819185599</v>
      </c>
      <c r="F12" s="17"/>
      <c r="G12" s="17">
        <v>0.22955129728939</v>
      </c>
      <c r="H12" s="17">
        <v>0.26269375642038201</v>
      </c>
      <c r="I12" s="17">
        <v>0.26587948521327898</v>
      </c>
      <c r="J12" s="17">
        <v>0.25375980416327798</v>
      </c>
      <c r="K12" s="17">
        <v>0.25884706486519599</v>
      </c>
      <c r="L12" s="17">
        <v>0.17693964991323899</v>
      </c>
      <c r="M12" s="17"/>
      <c r="N12" s="17">
        <v>0.24008668277294201</v>
      </c>
      <c r="O12" s="17">
        <v>0.22875287945261899</v>
      </c>
      <c r="P12" s="17">
        <v>0.245991364028534</v>
      </c>
      <c r="Q12" s="17">
        <v>0.197869295420673</v>
      </c>
      <c r="R12" s="17">
        <v>0.31057035266037802</v>
      </c>
      <c r="S12" s="17">
        <v>0.251984782111565</v>
      </c>
      <c r="T12" s="17">
        <v>0.23524602044545401</v>
      </c>
      <c r="U12" s="17">
        <v>0.200982121658875</v>
      </c>
      <c r="V12" s="17">
        <v>0.231487268535671</v>
      </c>
      <c r="W12" s="17">
        <v>0.24593267321482901</v>
      </c>
      <c r="X12" s="17">
        <v>0.21738439148330299</v>
      </c>
      <c r="Y12" s="17">
        <v>0.26768622965761202</v>
      </c>
      <c r="Z12" s="17"/>
      <c r="AA12" s="17">
        <v>0.243967381314981</v>
      </c>
      <c r="AB12" s="17">
        <v>0.26287262664229299</v>
      </c>
      <c r="AC12" s="17">
        <v>0.216283547203548</v>
      </c>
      <c r="AD12" s="17">
        <v>0.22975621541219601</v>
      </c>
      <c r="AE12" s="17"/>
      <c r="AF12" s="17">
        <v>0.21540257470433</v>
      </c>
    </row>
    <row r="13" spans="2:32" x14ac:dyDescent="0.2">
      <c r="B13" s="18" t="s">
        <v>710</v>
      </c>
      <c r="C13" s="17">
        <v>0.17684351207934701</v>
      </c>
      <c r="D13" s="17">
        <v>0.2219732263427</v>
      </c>
      <c r="E13" s="17">
        <v>0.132801798754905</v>
      </c>
      <c r="F13" s="17"/>
      <c r="G13" s="17">
        <v>0.156539585941432</v>
      </c>
      <c r="H13" s="17">
        <v>0.22799826637860801</v>
      </c>
      <c r="I13" s="17">
        <v>0.197870110464724</v>
      </c>
      <c r="J13" s="17">
        <v>0.19576499843221501</v>
      </c>
      <c r="K13" s="17">
        <v>0.16250199713145499</v>
      </c>
      <c r="L13" s="17">
        <v>0.12578583744411301</v>
      </c>
      <c r="M13" s="17"/>
      <c r="N13" s="17">
        <v>0.196552454580323</v>
      </c>
      <c r="O13" s="17">
        <v>0.17073342795053401</v>
      </c>
      <c r="P13" s="17">
        <v>0.18907883103327999</v>
      </c>
      <c r="Q13" s="17">
        <v>0.16340266665032999</v>
      </c>
      <c r="R13" s="17">
        <v>0.14615644358998001</v>
      </c>
      <c r="S13" s="17">
        <v>0.17612951137535399</v>
      </c>
      <c r="T13" s="17">
        <v>0.15193439752780899</v>
      </c>
      <c r="U13" s="17">
        <v>0.187085848736952</v>
      </c>
      <c r="V13" s="17">
        <v>0.179080770292461</v>
      </c>
      <c r="W13" s="17">
        <v>0.20392098937390199</v>
      </c>
      <c r="X13" s="17">
        <v>0.18757824075912399</v>
      </c>
      <c r="Y13" s="17">
        <v>0.13813545644094899</v>
      </c>
      <c r="Z13" s="17"/>
      <c r="AA13" s="17">
        <v>0.22044823856016901</v>
      </c>
      <c r="AB13" s="17">
        <v>0.16444010306635801</v>
      </c>
      <c r="AC13" s="17">
        <v>0.16574110181863899</v>
      </c>
      <c r="AD13" s="17">
        <v>0.15214526523508801</v>
      </c>
      <c r="AE13" s="17"/>
      <c r="AF13" s="17">
        <v>0.17938106394213499</v>
      </c>
    </row>
    <row r="14" spans="2:32" x14ac:dyDescent="0.2">
      <c r="B14" s="18" t="s">
        <v>92</v>
      </c>
      <c r="C14" s="19">
        <v>0.108207730516408</v>
      </c>
      <c r="D14" s="19">
        <v>8.7505837736305797E-2</v>
      </c>
      <c r="E14" s="19">
        <v>0.12845140739230099</v>
      </c>
      <c r="F14" s="19"/>
      <c r="G14" s="19">
        <v>3.9935477774370197E-2</v>
      </c>
      <c r="H14" s="19">
        <v>3.9799474305864301E-2</v>
      </c>
      <c r="I14" s="19">
        <v>8.3576862893677703E-2</v>
      </c>
      <c r="J14" s="19">
        <v>8.9245989410767904E-2</v>
      </c>
      <c r="K14" s="19">
        <v>0.144799946587295</v>
      </c>
      <c r="L14" s="19">
        <v>0.22027248067959199</v>
      </c>
      <c r="M14" s="19"/>
      <c r="N14" s="19">
        <v>6.4888179566290199E-2</v>
      </c>
      <c r="O14" s="19">
        <v>0.137973350837928</v>
      </c>
      <c r="P14" s="19">
        <v>0.111199058232861</v>
      </c>
      <c r="Q14" s="19">
        <v>0.12299294018159</v>
      </c>
      <c r="R14" s="19">
        <v>7.2347527971940398E-2</v>
      </c>
      <c r="S14" s="19">
        <v>0.10614082614585001</v>
      </c>
      <c r="T14" s="19">
        <v>0.119332625709429</v>
      </c>
      <c r="U14" s="19">
        <v>0.12469610476680899</v>
      </c>
      <c r="V14" s="19">
        <v>0.10097119788884699</v>
      </c>
      <c r="W14" s="19">
        <v>0.116557852917717</v>
      </c>
      <c r="X14" s="19">
        <v>0.15027930673339199</v>
      </c>
      <c r="Y14" s="19">
        <v>9.8499678888938694E-2</v>
      </c>
      <c r="Z14" s="19"/>
      <c r="AA14" s="19">
        <v>9.7556397676302004E-2</v>
      </c>
      <c r="AB14" s="19">
        <v>0.116617471165075</v>
      </c>
      <c r="AC14" s="19">
        <v>8.7234457273045504E-2</v>
      </c>
      <c r="AD14" s="19">
        <v>0.13007990829113</v>
      </c>
      <c r="AE14" s="19"/>
      <c r="AF14" s="19">
        <v>0.112766919730326</v>
      </c>
    </row>
    <row r="15" spans="2:32" x14ac:dyDescent="0.2">
      <c r="B15" s="16"/>
    </row>
    <row r="16" spans="2:32" x14ac:dyDescent="0.2">
      <c r="B16" t="s">
        <v>63</v>
      </c>
    </row>
    <row r="17" spans="2:2" x14ac:dyDescent="0.2">
      <c r="B17" t="s">
        <v>64</v>
      </c>
    </row>
    <row r="19" spans="2:2" x14ac:dyDescent="0.2">
      <c r="B19"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151</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1567</v>
      </c>
      <c r="D7" s="10">
        <v>710</v>
      </c>
      <c r="E7" s="10">
        <v>853</v>
      </c>
      <c r="F7" s="10"/>
      <c r="G7" s="10">
        <v>57</v>
      </c>
      <c r="H7" s="10">
        <v>87</v>
      </c>
      <c r="I7" s="10">
        <v>93</v>
      </c>
      <c r="J7" s="10">
        <v>147</v>
      </c>
      <c r="K7" s="10">
        <v>313</v>
      </c>
      <c r="L7" s="10">
        <v>870</v>
      </c>
      <c r="M7" s="10"/>
      <c r="N7" s="10">
        <v>120</v>
      </c>
      <c r="O7" s="10">
        <v>218</v>
      </c>
      <c r="P7" s="10">
        <v>135</v>
      </c>
      <c r="Q7" s="10">
        <v>176</v>
      </c>
      <c r="R7" s="10">
        <v>120</v>
      </c>
      <c r="S7" s="10">
        <v>142</v>
      </c>
      <c r="T7" s="10">
        <v>157</v>
      </c>
      <c r="U7" s="10">
        <v>74</v>
      </c>
      <c r="V7" s="10">
        <v>189</v>
      </c>
      <c r="W7" s="10">
        <v>125</v>
      </c>
      <c r="X7" s="10">
        <v>90</v>
      </c>
      <c r="Y7" s="10">
        <v>21</v>
      </c>
      <c r="Z7" s="10"/>
      <c r="AA7" s="10">
        <v>445</v>
      </c>
      <c r="AB7" s="10">
        <v>358</v>
      </c>
      <c r="AC7" s="10">
        <v>209</v>
      </c>
      <c r="AD7" s="10">
        <v>547</v>
      </c>
      <c r="AE7" s="10"/>
      <c r="AF7" s="10">
        <v>421</v>
      </c>
    </row>
    <row r="8" spans="2:32" ht="30" customHeight="1" x14ac:dyDescent="0.2">
      <c r="B8" s="11" t="s">
        <v>20</v>
      </c>
      <c r="C8" s="11">
        <v>1422</v>
      </c>
      <c r="D8" s="11">
        <v>638</v>
      </c>
      <c r="E8" s="11">
        <v>780</v>
      </c>
      <c r="F8" s="11"/>
      <c r="G8" s="11">
        <v>69</v>
      </c>
      <c r="H8" s="11">
        <v>105</v>
      </c>
      <c r="I8" s="11">
        <v>85</v>
      </c>
      <c r="J8" s="11">
        <v>136</v>
      </c>
      <c r="K8" s="11">
        <v>271</v>
      </c>
      <c r="L8" s="11">
        <v>757</v>
      </c>
      <c r="M8" s="11"/>
      <c r="N8" s="11">
        <v>124</v>
      </c>
      <c r="O8" s="11">
        <v>193</v>
      </c>
      <c r="P8" s="11">
        <v>118</v>
      </c>
      <c r="Q8" s="11">
        <v>156</v>
      </c>
      <c r="R8" s="11">
        <v>104</v>
      </c>
      <c r="S8" s="11">
        <v>116</v>
      </c>
      <c r="T8" s="11">
        <v>135</v>
      </c>
      <c r="U8" s="11">
        <v>66</v>
      </c>
      <c r="V8" s="11">
        <v>168</v>
      </c>
      <c r="W8" s="11">
        <v>128</v>
      </c>
      <c r="X8" s="11">
        <v>86</v>
      </c>
      <c r="Y8" s="11">
        <v>28</v>
      </c>
      <c r="Z8" s="11"/>
      <c r="AA8" s="11">
        <v>380</v>
      </c>
      <c r="AB8" s="11">
        <v>301</v>
      </c>
      <c r="AC8" s="11">
        <v>252</v>
      </c>
      <c r="AD8" s="11">
        <v>482</v>
      </c>
      <c r="AE8" s="11"/>
      <c r="AF8" s="11">
        <v>388</v>
      </c>
    </row>
    <row r="9" spans="2:32" ht="27.75" x14ac:dyDescent="0.2">
      <c r="B9" s="18" t="s">
        <v>143</v>
      </c>
      <c r="C9" s="17">
        <v>7.1286464379372194E-2</v>
      </c>
      <c r="D9" s="17">
        <v>4.6488466478391097E-2</v>
      </c>
      <c r="E9" s="17">
        <v>9.1959597031249299E-2</v>
      </c>
      <c r="F9" s="17"/>
      <c r="G9" s="17">
        <v>0.15342656604742499</v>
      </c>
      <c r="H9" s="17">
        <v>0.248081622730599</v>
      </c>
      <c r="I9" s="17">
        <v>0.235759967951225</v>
      </c>
      <c r="J9" s="17">
        <v>4.3339345964047801E-2</v>
      </c>
      <c r="K9" s="17">
        <v>5.9799529707165802E-2</v>
      </c>
      <c r="L9" s="17">
        <v>2.99579171906167E-2</v>
      </c>
      <c r="M9" s="17"/>
      <c r="N9" s="17">
        <v>7.4189603426267806E-2</v>
      </c>
      <c r="O9" s="17">
        <v>4.3429092043850002E-2</v>
      </c>
      <c r="P9" s="17">
        <v>7.1492346798227399E-2</v>
      </c>
      <c r="Q9" s="17">
        <v>8.4427978920607494E-2</v>
      </c>
      <c r="R9" s="17">
        <v>7.4427785966817997E-2</v>
      </c>
      <c r="S9" s="17">
        <v>6.5590766081971494E-2</v>
      </c>
      <c r="T9" s="17">
        <v>7.19740035052122E-2</v>
      </c>
      <c r="U9" s="17">
        <v>6.6130904423478007E-2</v>
      </c>
      <c r="V9" s="17">
        <v>9.2382003072451799E-2</v>
      </c>
      <c r="W9" s="17">
        <v>9.0723893761271199E-2</v>
      </c>
      <c r="X9" s="17">
        <v>5.1411418002004598E-2</v>
      </c>
      <c r="Y9" s="17">
        <v>4.2412860989184599E-2</v>
      </c>
      <c r="Z9" s="17"/>
      <c r="AA9" s="17">
        <v>4.6786606814961898E-2</v>
      </c>
      <c r="AB9" s="17">
        <v>4.6576771235090297E-2</v>
      </c>
      <c r="AC9" s="17">
        <v>5.6208432453600903E-2</v>
      </c>
      <c r="AD9" s="17">
        <v>0.113257773025734</v>
      </c>
      <c r="AE9" s="17"/>
      <c r="AF9" s="17">
        <v>7.0486022817835003E-2</v>
      </c>
    </row>
    <row r="10" spans="2:32" ht="27.75" x14ac:dyDescent="0.2">
      <c r="B10" s="18" t="s">
        <v>144</v>
      </c>
      <c r="C10" s="17">
        <v>0.87897693683467204</v>
      </c>
      <c r="D10" s="17">
        <v>0.90550550497078197</v>
      </c>
      <c r="E10" s="17">
        <v>0.856610072707368</v>
      </c>
      <c r="F10" s="17"/>
      <c r="G10" s="17">
        <v>0.73414216566666901</v>
      </c>
      <c r="H10" s="17">
        <v>0.70830037705785898</v>
      </c>
      <c r="I10" s="17">
        <v>0.68857409763578104</v>
      </c>
      <c r="J10" s="17">
        <v>0.89263902995255096</v>
      </c>
      <c r="K10" s="17">
        <v>0.90965745281642796</v>
      </c>
      <c r="L10" s="17">
        <v>0.92378005113304595</v>
      </c>
      <c r="M10" s="17"/>
      <c r="N10" s="17">
        <v>0.88078762636917196</v>
      </c>
      <c r="O10" s="17">
        <v>0.91364097242942199</v>
      </c>
      <c r="P10" s="17">
        <v>0.86879868305264696</v>
      </c>
      <c r="Q10" s="17">
        <v>0.88010831124553002</v>
      </c>
      <c r="R10" s="17">
        <v>0.89345500741023698</v>
      </c>
      <c r="S10" s="17">
        <v>0.85574157362709102</v>
      </c>
      <c r="T10" s="17">
        <v>0.89553812278984701</v>
      </c>
      <c r="U10" s="17">
        <v>0.910873149148689</v>
      </c>
      <c r="V10" s="17">
        <v>0.84056792115089496</v>
      </c>
      <c r="W10" s="17">
        <v>0.86843661870253896</v>
      </c>
      <c r="X10" s="17">
        <v>0.86157579775534099</v>
      </c>
      <c r="Y10" s="17">
        <v>0.88778013656956101</v>
      </c>
      <c r="Z10" s="17"/>
      <c r="AA10" s="17">
        <v>0.91780914892815002</v>
      </c>
      <c r="AB10" s="17">
        <v>0.90913686593162701</v>
      </c>
      <c r="AC10" s="17">
        <v>0.88745788224247002</v>
      </c>
      <c r="AD10" s="17">
        <v>0.825058125350428</v>
      </c>
      <c r="AE10" s="17"/>
      <c r="AF10" s="17">
        <v>0.85332617860240001</v>
      </c>
    </row>
    <row r="11" spans="2:32" x14ac:dyDescent="0.2">
      <c r="B11" s="18" t="s">
        <v>92</v>
      </c>
      <c r="C11" s="19">
        <v>4.9736598785956002E-2</v>
      </c>
      <c r="D11" s="19">
        <v>4.80060285508268E-2</v>
      </c>
      <c r="E11" s="19">
        <v>5.1430330261382898E-2</v>
      </c>
      <c r="F11" s="19"/>
      <c r="G11" s="19">
        <v>0.11243126828590599</v>
      </c>
      <c r="H11" s="19">
        <v>4.36180002115414E-2</v>
      </c>
      <c r="I11" s="19">
        <v>7.5665934412994698E-2</v>
      </c>
      <c r="J11" s="19">
        <v>6.4021624083401105E-2</v>
      </c>
      <c r="K11" s="19">
        <v>3.05430174764065E-2</v>
      </c>
      <c r="L11" s="19">
        <v>4.62620316763378E-2</v>
      </c>
      <c r="M11" s="19"/>
      <c r="N11" s="19">
        <v>4.5022770204559998E-2</v>
      </c>
      <c r="O11" s="19">
        <v>4.29299355267279E-2</v>
      </c>
      <c r="P11" s="19">
        <v>5.9708970149125899E-2</v>
      </c>
      <c r="Q11" s="19">
        <v>3.5463709833862399E-2</v>
      </c>
      <c r="R11" s="19">
        <v>3.2117206622945101E-2</v>
      </c>
      <c r="S11" s="19">
        <v>7.8667660290937996E-2</v>
      </c>
      <c r="T11" s="19">
        <v>3.2487873704940697E-2</v>
      </c>
      <c r="U11" s="19">
        <v>2.2995946427833099E-2</v>
      </c>
      <c r="V11" s="19">
        <v>6.70500757766537E-2</v>
      </c>
      <c r="W11" s="19">
        <v>4.0839487536189899E-2</v>
      </c>
      <c r="X11" s="19">
        <v>8.7012784242654698E-2</v>
      </c>
      <c r="Y11" s="19">
        <v>6.9807002441253901E-2</v>
      </c>
      <c r="Z11" s="19"/>
      <c r="AA11" s="19">
        <v>3.5404244256887603E-2</v>
      </c>
      <c r="AB11" s="19">
        <v>4.42863628332823E-2</v>
      </c>
      <c r="AC11" s="19">
        <v>5.6333685303928703E-2</v>
      </c>
      <c r="AD11" s="19">
        <v>6.1684101623837202E-2</v>
      </c>
      <c r="AE11" s="19"/>
      <c r="AF11" s="19">
        <v>7.6187798579764696E-2</v>
      </c>
    </row>
    <row r="12" spans="2:32" x14ac:dyDescent="0.2">
      <c r="B12" s="16" t="s">
        <v>146</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152</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1567</v>
      </c>
      <c r="D7" s="10">
        <v>710</v>
      </c>
      <c r="E7" s="10">
        <v>853</v>
      </c>
      <c r="F7" s="10"/>
      <c r="G7" s="10">
        <v>57</v>
      </c>
      <c r="H7" s="10">
        <v>87</v>
      </c>
      <c r="I7" s="10">
        <v>93</v>
      </c>
      <c r="J7" s="10">
        <v>147</v>
      </c>
      <c r="K7" s="10">
        <v>313</v>
      </c>
      <c r="L7" s="10">
        <v>870</v>
      </c>
      <c r="M7" s="10"/>
      <c r="N7" s="10">
        <v>120</v>
      </c>
      <c r="O7" s="10">
        <v>218</v>
      </c>
      <c r="P7" s="10">
        <v>135</v>
      </c>
      <c r="Q7" s="10">
        <v>176</v>
      </c>
      <c r="R7" s="10">
        <v>120</v>
      </c>
      <c r="S7" s="10">
        <v>142</v>
      </c>
      <c r="T7" s="10">
        <v>157</v>
      </c>
      <c r="U7" s="10">
        <v>74</v>
      </c>
      <c r="V7" s="10">
        <v>189</v>
      </c>
      <c r="W7" s="10">
        <v>125</v>
      </c>
      <c r="X7" s="10">
        <v>90</v>
      </c>
      <c r="Y7" s="10">
        <v>21</v>
      </c>
      <c r="Z7" s="10"/>
      <c r="AA7" s="10">
        <v>445</v>
      </c>
      <c r="AB7" s="10">
        <v>358</v>
      </c>
      <c r="AC7" s="10">
        <v>209</v>
      </c>
      <c r="AD7" s="10">
        <v>547</v>
      </c>
      <c r="AE7" s="10"/>
      <c r="AF7" s="10">
        <v>421</v>
      </c>
    </row>
    <row r="8" spans="2:32" ht="30" customHeight="1" x14ac:dyDescent="0.2">
      <c r="B8" s="11" t="s">
        <v>20</v>
      </c>
      <c r="C8" s="11">
        <v>1422</v>
      </c>
      <c r="D8" s="11">
        <v>638</v>
      </c>
      <c r="E8" s="11">
        <v>780</v>
      </c>
      <c r="F8" s="11"/>
      <c r="G8" s="11">
        <v>69</v>
      </c>
      <c r="H8" s="11">
        <v>105</v>
      </c>
      <c r="I8" s="11">
        <v>85</v>
      </c>
      <c r="J8" s="11">
        <v>136</v>
      </c>
      <c r="K8" s="11">
        <v>271</v>
      </c>
      <c r="L8" s="11">
        <v>757</v>
      </c>
      <c r="M8" s="11"/>
      <c r="N8" s="11">
        <v>124</v>
      </c>
      <c r="O8" s="11">
        <v>193</v>
      </c>
      <c r="P8" s="11">
        <v>118</v>
      </c>
      <c r="Q8" s="11">
        <v>156</v>
      </c>
      <c r="R8" s="11">
        <v>104</v>
      </c>
      <c r="S8" s="11">
        <v>116</v>
      </c>
      <c r="T8" s="11">
        <v>135</v>
      </c>
      <c r="U8" s="11">
        <v>66</v>
      </c>
      <c r="V8" s="11">
        <v>168</v>
      </c>
      <c r="W8" s="11">
        <v>128</v>
      </c>
      <c r="X8" s="11">
        <v>86</v>
      </c>
      <c r="Y8" s="11">
        <v>28</v>
      </c>
      <c r="Z8" s="11"/>
      <c r="AA8" s="11">
        <v>380</v>
      </c>
      <c r="AB8" s="11">
        <v>301</v>
      </c>
      <c r="AC8" s="11">
        <v>252</v>
      </c>
      <c r="AD8" s="11">
        <v>482</v>
      </c>
      <c r="AE8" s="11"/>
      <c r="AF8" s="11">
        <v>388</v>
      </c>
    </row>
    <row r="9" spans="2:32" ht="27.75" x14ac:dyDescent="0.2">
      <c r="B9" s="18" t="s">
        <v>143</v>
      </c>
      <c r="C9" s="17">
        <v>0.17809493624108999</v>
      </c>
      <c r="D9" s="17">
        <v>0.12113539599505301</v>
      </c>
      <c r="E9" s="17">
        <v>0.22437242297019799</v>
      </c>
      <c r="F9" s="17"/>
      <c r="G9" s="17">
        <v>0.133504294293215</v>
      </c>
      <c r="H9" s="17">
        <v>0.29295866953546801</v>
      </c>
      <c r="I9" s="17">
        <v>0.47292636980157898</v>
      </c>
      <c r="J9" s="17">
        <v>0.297800955841583</v>
      </c>
      <c r="K9" s="17">
        <v>0.17790567460624901</v>
      </c>
      <c r="L9" s="17">
        <v>0.111709919279737</v>
      </c>
      <c r="M9" s="17"/>
      <c r="N9" s="17">
        <v>0.178953148291043</v>
      </c>
      <c r="O9" s="17">
        <v>0.14460861751774501</v>
      </c>
      <c r="P9" s="17">
        <v>0.18955950064735499</v>
      </c>
      <c r="Q9" s="17">
        <v>0.19305002698397</v>
      </c>
      <c r="R9" s="17">
        <v>0.259412634695871</v>
      </c>
      <c r="S9" s="17">
        <v>0.19042141834663001</v>
      </c>
      <c r="T9" s="17">
        <v>0.13518566308577001</v>
      </c>
      <c r="U9" s="17">
        <v>0.173942609170044</v>
      </c>
      <c r="V9" s="17">
        <v>0.17102512921002699</v>
      </c>
      <c r="W9" s="17">
        <v>0.18152564933724799</v>
      </c>
      <c r="X9" s="17">
        <v>0.18979998192057801</v>
      </c>
      <c r="Y9" s="17">
        <v>0.129079192873987</v>
      </c>
      <c r="Z9" s="17"/>
      <c r="AA9" s="17">
        <v>0.154456121233779</v>
      </c>
      <c r="AB9" s="17">
        <v>0.141490881050397</v>
      </c>
      <c r="AC9" s="17">
        <v>0.19622655410017301</v>
      </c>
      <c r="AD9" s="17">
        <v>0.21094728444699301</v>
      </c>
      <c r="AE9" s="17"/>
      <c r="AF9" s="17">
        <v>0.184756740453308</v>
      </c>
    </row>
    <row r="10" spans="2:32" ht="27.75" x14ac:dyDescent="0.2">
      <c r="B10" s="18" t="s">
        <v>144</v>
      </c>
      <c r="C10" s="17">
        <v>0.774958272017645</v>
      </c>
      <c r="D10" s="17">
        <v>0.830518227809387</v>
      </c>
      <c r="E10" s="17">
        <v>0.72956172636169203</v>
      </c>
      <c r="F10" s="17"/>
      <c r="G10" s="17">
        <v>0.80083855963777695</v>
      </c>
      <c r="H10" s="17">
        <v>0.63837130297011702</v>
      </c>
      <c r="I10" s="17">
        <v>0.43768956459715702</v>
      </c>
      <c r="J10" s="17">
        <v>0.64617926429509198</v>
      </c>
      <c r="K10" s="17">
        <v>0.79837349778431399</v>
      </c>
      <c r="L10" s="17">
        <v>0.84415014827052703</v>
      </c>
      <c r="M10" s="17"/>
      <c r="N10" s="17">
        <v>0.77676119466718896</v>
      </c>
      <c r="O10" s="17">
        <v>0.80506801487372204</v>
      </c>
      <c r="P10" s="17">
        <v>0.77739097768438503</v>
      </c>
      <c r="Q10" s="17">
        <v>0.78415718249060096</v>
      </c>
      <c r="R10" s="17">
        <v>0.697773596049856</v>
      </c>
      <c r="S10" s="17">
        <v>0.73820874444622997</v>
      </c>
      <c r="T10" s="17">
        <v>0.82931880959273097</v>
      </c>
      <c r="U10" s="17">
        <v>0.80086624559026898</v>
      </c>
      <c r="V10" s="17">
        <v>0.75883694580199401</v>
      </c>
      <c r="W10" s="17">
        <v>0.77537604636084401</v>
      </c>
      <c r="X10" s="17">
        <v>0.74433670921713302</v>
      </c>
      <c r="Y10" s="17">
        <v>0.80111380468475901</v>
      </c>
      <c r="Z10" s="17"/>
      <c r="AA10" s="17">
        <v>0.80979905096530902</v>
      </c>
      <c r="AB10" s="17">
        <v>0.82222870092973999</v>
      </c>
      <c r="AC10" s="17">
        <v>0.76227099554381905</v>
      </c>
      <c r="AD10" s="17">
        <v>0.72500029161468604</v>
      </c>
      <c r="AE10" s="17"/>
      <c r="AF10" s="17">
        <v>0.76008295197560405</v>
      </c>
    </row>
    <row r="11" spans="2:32" x14ac:dyDescent="0.2">
      <c r="B11" s="18" t="s">
        <v>92</v>
      </c>
      <c r="C11" s="19">
        <v>4.6946791741265301E-2</v>
      </c>
      <c r="D11" s="19">
        <v>4.8346376195559697E-2</v>
      </c>
      <c r="E11" s="19">
        <v>4.6065850668110399E-2</v>
      </c>
      <c r="F11" s="19"/>
      <c r="G11" s="19">
        <v>6.5657146069007799E-2</v>
      </c>
      <c r="H11" s="19">
        <v>6.8670027494414504E-2</v>
      </c>
      <c r="I11" s="19">
        <v>8.9384065601263898E-2</v>
      </c>
      <c r="J11" s="19">
        <v>5.6019779863325E-2</v>
      </c>
      <c r="K11" s="19">
        <v>2.3720827609437101E-2</v>
      </c>
      <c r="L11" s="19">
        <v>4.4139932449736199E-2</v>
      </c>
      <c r="M11" s="19"/>
      <c r="N11" s="19">
        <v>4.4285657041767401E-2</v>
      </c>
      <c r="O11" s="19">
        <v>5.0323367608532399E-2</v>
      </c>
      <c r="P11" s="19">
        <v>3.3049521668259897E-2</v>
      </c>
      <c r="Q11" s="19">
        <v>2.27927905254291E-2</v>
      </c>
      <c r="R11" s="19">
        <v>4.2813769254273097E-2</v>
      </c>
      <c r="S11" s="19">
        <v>7.1369837207139894E-2</v>
      </c>
      <c r="T11" s="19">
        <v>3.54955273214985E-2</v>
      </c>
      <c r="U11" s="19">
        <v>2.5191145239687102E-2</v>
      </c>
      <c r="V11" s="19">
        <v>7.0137924987979799E-2</v>
      </c>
      <c r="W11" s="19">
        <v>4.3098304301908398E-2</v>
      </c>
      <c r="X11" s="19">
        <v>6.5863308862289E-2</v>
      </c>
      <c r="Y11" s="19">
        <v>6.9807002441253901E-2</v>
      </c>
      <c r="Z11" s="19"/>
      <c r="AA11" s="19">
        <v>3.5744827800911698E-2</v>
      </c>
      <c r="AB11" s="19">
        <v>3.6280418019863703E-2</v>
      </c>
      <c r="AC11" s="19">
        <v>4.1502450356008198E-2</v>
      </c>
      <c r="AD11" s="19">
        <v>6.4052423938320904E-2</v>
      </c>
      <c r="AE11" s="19"/>
      <c r="AF11" s="19">
        <v>5.5160307571087398E-2</v>
      </c>
    </row>
    <row r="12" spans="2:32" x14ac:dyDescent="0.2">
      <c r="B12" s="16" t="s">
        <v>146</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2:AF19"/>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158</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1567</v>
      </c>
      <c r="D7" s="10">
        <v>710</v>
      </c>
      <c r="E7" s="10">
        <v>853</v>
      </c>
      <c r="F7" s="10"/>
      <c r="G7" s="10">
        <v>57</v>
      </c>
      <c r="H7" s="10">
        <v>87</v>
      </c>
      <c r="I7" s="10">
        <v>93</v>
      </c>
      <c r="J7" s="10">
        <v>147</v>
      </c>
      <c r="K7" s="10">
        <v>313</v>
      </c>
      <c r="L7" s="10">
        <v>870</v>
      </c>
      <c r="M7" s="10"/>
      <c r="N7" s="10">
        <v>120</v>
      </c>
      <c r="O7" s="10">
        <v>218</v>
      </c>
      <c r="P7" s="10">
        <v>135</v>
      </c>
      <c r="Q7" s="10">
        <v>176</v>
      </c>
      <c r="R7" s="10">
        <v>120</v>
      </c>
      <c r="S7" s="10">
        <v>142</v>
      </c>
      <c r="T7" s="10">
        <v>157</v>
      </c>
      <c r="U7" s="10">
        <v>74</v>
      </c>
      <c r="V7" s="10">
        <v>189</v>
      </c>
      <c r="W7" s="10">
        <v>125</v>
      </c>
      <c r="X7" s="10">
        <v>90</v>
      </c>
      <c r="Y7" s="10">
        <v>21</v>
      </c>
      <c r="Z7" s="10"/>
      <c r="AA7" s="10">
        <v>445</v>
      </c>
      <c r="AB7" s="10">
        <v>358</v>
      </c>
      <c r="AC7" s="10">
        <v>209</v>
      </c>
      <c r="AD7" s="10">
        <v>547</v>
      </c>
      <c r="AE7" s="10"/>
      <c r="AF7" s="10">
        <v>421</v>
      </c>
    </row>
    <row r="8" spans="2:32" ht="30" customHeight="1" x14ac:dyDescent="0.2">
      <c r="B8" s="11" t="s">
        <v>20</v>
      </c>
      <c r="C8" s="11">
        <v>1422</v>
      </c>
      <c r="D8" s="11">
        <v>638</v>
      </c>
      <c r="E8" s="11">
        <v>780</v>
      </c>
      <c r="F8" s="11"/>
      <c r="G8" s="11">
        <v>69</v>
      </c>
      <c r="H8" s="11">
        <v>105</v>
      </c>
      <c r="I8" s="11">
        <v>85</v>
      </c>
      <c r="J8" s="11">
        <v>136</v>
      </c>
      <c r="K8" s="11">
        <v>271</v>
      </c>
      <c r="L8" s="11">
        <v>757</v>
      </c>
      <c r="M8" s="11"/>
      <c r="N8" s="11">
        <v>124</v>
      </c>
      <c r="O8" s="11">
        <v>193</v>
      </c>
      <c r="P8" s="11">
        <v>118</v>
      </c>
      <c r="Q8" s="11">
        <v>156</v>
      </c>
      <c r="R8" s="11">
        <v>104</v>
      </c>
      <c r="S8" s="11">
        <v>116</v>
      </c>
      <c r="T8" s="11">
        <v>135</v>
      </c>
      <c r="U8" s="11">
        <v>66</v>
      </c>
      <c r="V8" s="11">
        <v>168</v>
      </c>
      <c r="W8" s="11">
        <v>128</v>
      </c>
      <c r="X8" s="11">
        <v>86</v>
      </c>
      <c r="Y8" s="11">
        <v>28</v>
      </c>
      <c r="Z8" s="11"/>
      <c r="AA8" s="11">
        <v>380</v>
      </c>
      <c r="AB8" s="11">
        <v>301</v>
      </c>
      <c r="AC8" s="11">
        <v>252</v>
      </c>
      <c r="AD8" s="11">
        <v>482</v>
      </c>
      <c r="AE8" s="11"/>
      <c r="AF8" s="11">
        <v>388</v>
      </c>
    </row>
    <row r="9" spans="2:32" x14ac:dyDescent="0.2">
      <c r="B9" s="18" t="s">
        <v>153</v>
      </c>
      <c r="C9" s="17">
        <v>3.23195829044296E-2</v>
      </c>
      <c r="D9" s="17">
        <v>3.9842734659871801E-2</v>
      </c>
      <c r="E9" s="17">
        <v>2.6350350372097601E-2</v>
      </c>
      <c r="F9" s="17"/>
      <c r="G9" s="17">
        <v>2.4209192132289701E-2</v>
      </c>
      <c r="H9" s="17">
        <v>7.1361222651401005E-2</v>
      </c>
      <c r="I9" s="17">
        <v>5.90243484822668E-2</v>
      </c>
      <c r="J9" s="17">
        <v>2.9438855748510299E-2</v>
      </c>
      <c r="K9" s="17">
        <v>1.76626630786994E-2</v>
      </c>
      <c r="L9" s="17">
        <v>3.0406331425554298E-2</v>
      </c>
      <c r="M9" s="17"/>
      <c r="N9" s="17">
        <v>4.2960530151946702E-2</v>
      </c>
      <c r="O9" s="17">
        <v>4.0866834809731301E-2</v>
      </c>
      <c r="P9" s="17">
        <v>1.43405775366022E-2</v>
      </c>
      <c r="Q9" s="17">
        <v>3.9582764726746503E-2</v>
      </c>
      <c r="R9" s="17">
        <v>3.0323527345556101E-2</v>
      </c>
      <c r="S9" s="17">
        <v>1.2448591825498999E-2</v>
      </c>
      <c r="T9" s="17">
        <v>5.5419712058964198E-2</v>
      </c>
      <c r="U9" s="17">
        <v>4.3624548746241103E-2</v>
      </c>
      <c r="V9" s="17">
        <v>3.8158145040122E-2</v>
      </c>
      <c r="W9" s="17">
        <v>8.0412702214512893E-3</v>
      </c>
      <c r="X9" s="17">
        <v>1.36940990141737E-2</v>
      </c>
      <c r="Y9" s="17">
        <v>4.5832513353381697E-2</v>
      </c>
      <c r="Z9" s="17"/>
      <c r="AA9" s="17">
        <v>2.8998563085875201E-2</v>
      </c>
      <c r="AB9" s="17">
        <v>2.8367323499896801E-2</v>
      </c>
      <c r="AC9" s="17">
        <v>2.97051445092615E-2</v>
      </c>
      <c r="AD9" s="17">
        <v>3.7453715699731702E-2</v>
      </c>
      <c r="AE9" s="17"/>
      <c r="AF9" s="17">
        <v>3.36538562054517E-2</v>
      </c>
    </row>
    <row r="10" spans="2:32" x14ac:dyDescent="0.2">
      <c r="B10" s="18" t="s">
        <v>154</v>
      </c>
      <c r="C10" s="17">
        <v>9.8800667046074306E-2</v>
      </c>
      <c r="D10" s="17">
        <v>9.5689154007990607E-2</v>
      </c>
      <c r="E10" s="17">
        <v>0.10189852397855501</v>
      </c>
      <c r="F10" s="17"/>
      <c r="G10" s="17">
        <v>0.29047302888822901</v>
      </c>
      <c r="H10" s="17">
        <v>0.20885676648707599</v>
      </c>
      <c r="I10" s="17">
        <v>0.15265610276582001</v>
      </c>
      <c r="J10" s="17">
        <v>8.8945975601636598E-2</v>
      </c>
      <c r="K10" s="17">
        <v>9.7007443857413805E-2</v>
      </c>
      <c r="L10" s="17">
        <v>6.24822504157381E-2</v>
      </c>
      <c r="M10" s="17"/>
      <c r="N10" s="17">
        <v>0.135368617908836</v>
      </c>
      <c r="O10" s="17">
        <v>9.5131385096182006E-2</v>
      </c>
      <c r="P10" s="17">
        <v>0.104536687196054</v>
      </c>
      <c r="Q10" s="17">
        <v>9.1859533750775907E-2</v>
      </c>
      <c r="R10" s="17">
        <v>9.0670857548431794E-2</v>
      </c>
      <c r="S10" s="17">
        <v>9.5944449473516297E-2</v>
      </c>
      <c r="T10" s="17">
        <v>8.3057562512512104E-2</v>
      </c>
      <c r="U10" s="17">
        <v>7.1088540004349596E-2</v>
      </c>
      <c r="V10" s="17">
        <v>0.143589091372197</v>
      </c>
      <c r="W10" s="17">
        <v>9.4722160458860005E-2</v>
      </c>
      <c r="X10" s="17">
        <v>4.19546108118364E-2</v>
      </c>
      <c r="Y10" s="17">
        <v>8.3848987554690196E-2</v>
      </c>
      <c r="Z10" s="17"/>
      <c r="AA10" s="17">
        <v>9.6318869112412206E-2</v>
      </c>
      <c r="AB10" s="17">
        <v>8.8260983756204406E-2</v>
      </c>
      <c r="AC10" s="17">
        <v>0.103654148985014</v>
      </c>
      <c r="AD10" s="17">
        <v>0.10454048321671799</v>
      </c>
      <c r="AE10" s="17"/>
      <c r="AF10" s="17">
        <v>8.9266427095589101E-2</v>
      </c>
    </row>
    <row r="11" spans="2:32" x14ac:dyDescent="0.2">
      <c r="B11" s="18" t="s">
        <v>155</v>
      </c>
      <c r="C11" s="17">
        <v>0.22238532390541299</v>
      </c>
      <c r="D11" s="17">
        <v>0.239500976297435</v>
      </c>
      <c r="E11" s="17">
        <v>0.20963971637157</v>
      </c>
      <c r="F11" s="17"/>
      <c r="G11" s="17">
        <v>0.24916730422495101</v>
      </c>
      <c r="H11" s="17">
        <v>0.19650744510288801</v>
      </c>
      <c r="I11" s="17">
        <v>0.199118456943011</v>
      </c>
      <c r="J11" s="17">
        <v>0.27557915722850401</v>
      </c>
      <c r="K11" s="17">
        <v>0.22856548769667001</v>
      </c>
      <c r="L11" s="17">
        <v>0.21441079020738399</v>
      </c>
      <c r="M11" s="17"/>
      <c r="N11" s="17">
        <v>0.287680026714141</v>
      </c>
      <c r="O11" s="17">
        <v>0.165431984117164</v>
      </c>
      <c r="P11" s="17">
        <v>0.303992783477605</v>
      </c>
      <c r="Q11" s="17">
        <v>0.21592155375152899</v>
      </c>
      <c r="R11" s="17">
        <v>0.23264434406288301</v>
      </c>
      <c r="S11" s="17">
        <v>0.22288744510250699</v>
      </c>
      <c r="T11" s="17">
        <v>0.19933309336528199</v>
      </c>
      <c r="U11" s="17">
        <v>0.32277935613591302</v>
      </c>
      <c r="V11" s="17">
        <v>0.207386064748316</v>
      </c>
      <c r="W11" s="17">
        <v>0.171042023367103</v>
      </c>
      <c r="X11" s="17">
        <v>0.19794977542657899</v>
      </c>
      <c r="Y11" s="17">
        <v>0.25304018415580698</v>
      </c>
      <c r="Z11" s="17"/>
      <c r="AA11" s="17">
        <v>0.222629156837861</v>
      </c>
      <c r="AB11" s="17">
        <v>0.216790804142939</v>
      </c>
      <c r="AC11" s="17">
        <v>0.193028792228713</v>
      </c>
      <c r="AD11" s="17">
        <v>0.24425913385384501</v>
      </c>
      <c r="AE11" s="17"/>
      <c r="AF11" s="17">
        <v>0.186449870406453</v>
      </c>
    </row>
    <row r="12" spans="2:32" x14ac:dyDescent="0.2">
      <c r="B12" s="18" t="s">
        <v>156</v>
      </c>
      <c r="C12" s="17">
        <v>0.20565999575485899</v>
      </c>
      <c r="D12" s="17">
        <v>0.20260623635990599</v>
      </c>
      <c r="E12" s="17">
        <v>0.20777240267206401</v>
      </c>
      <c r="F12" s="17"/>
      <c r="G12" s="17">
        <v>0.26448329733345799</v>
      </c>
      <c r="H12" s="17">
        <v>0.18343013670125</v>
      </c>
      <c r="I12" s="17">
        <v>0.23442257822679499</v>
      </c>
      <c r="J12" s="17">
        <v>0.161921160648023</v>
      </c>
      <c r="K12" s="17">
        <v>0.25729622100896099</v>
      </c>
      <c r="L12" s="17">
        <v>0.18952293710000601</v>
      </c>
      <c r="M12" s="17"/>
      <c r="N12" s="17">
        <v>0.21233941928812999</v>
      </c>
      <c r="O12" s="17">
        <v>0.24073624855505099</v>
      </c>
      <c r="P12" s="17">
        <v>0.18834034684429199</v>
      </c>
      <c r="Q12" s="17">
        <v>0.18109698314470901</v>
      </c>
      <c r="R12" s="17">
        <v>0.17428219040815801</v>
      </c>
      <c r="S12" s="17">
        <v>0.23865915441341301</v>
      </c>
      <c r="T12" s="17">
        <v>0.20224745615564699</v>
      </c>
      <c r="U12" s="17">
        <v>0.21024515319180101</v>
      </c>
      <c r="V12" s="17">
        <v>0.17090661263986101</v>
      </c>
      <c r="W12" s="17">
        <v>0.24525678075177201</v>
      </c>
      <c r="X12" s="17">
        <v>0.176807905232088</v>
      </c>
      <c r="Y12" s="17">
        <v>0.24420992719085399</v>
      </c>
      <c r="Z12" s="17"/>
      <c r="AA12" s="17">
        <v>0.20678789480861701</v>
      </c>
      <c r="AB12" s="17">
        <v>0.237073126755728</v>
      </c>
      <c r="AC12" s="17">
        <v>0.223435679021285</v>
      </c>
      <c r="AD12" s="17">
        <v>0.17487878493560299</v>
      </c>
      <c r="AE12" s="17"/>
      <c r="AF12" s="17">
        <v>0.198448542146726</v>
      </c>
    </row>
    <row r="13" spans="2:32" x14ac:dyDescent="0.2">
      <c r="B13" s="18" t="s">
        <v>157</v>
      </c>
      <c r="C13" s="17">
        <v>0.121911813979573</v>
      </c>
      <c r="D13" s="17">
        <v>0.12494240005323801</v>
      </c>
      <c r="E13" s="17">
        <v>0.11877257715871101</v>
      </c>
      <c r="F13" s="17"/>
      <c r="G13" s="17">
        <v>9.98671649401007E-2</v>
      </c>
      <c r="H13" s="17">
        <v>0.15041836747602</v>
      </c>
      <c r="I13" s="17">
        <v>0.203551972811088</v>
      </c>
      <c r="J13" s="17">
        <v>0.19208162049907501</v>
      </c>
      <c r="K13" s="17">
        <v>0.108024820226711</v>
      </c>
      <c r="L13" s="17">
        <v>0.10318242571062</v>
      </c>
      <c r="M13" s="17"/>
      <c r="N13" s="17">
        <v>0.119678244434597</v>
      </c>
      <c r="O13" s="17">
        <v>0.131762578467361</v>
      </c>
      <c r="P13" s="17">
        <v>8.9663802891061906E-2</v>
      </c>
      <c r="Q13" s="17">
        <v>0.15631284449675301</v>
      </c>
      <c r="R13" s="17">
        <v>0.16082428371900601</v>
      </c>
      <c r="S13" s="17">
        <v>0.102155585784447</v>
      </c>
      <c r="T13" s="17">
        <v>0.10859389632220701</v>
      </c>
      <c r="U13" s="17">
        <v>6.1044855865405603E-2</v>
      </c>
      <c r="V13" s="17">
        <v>0.105638030792274</v>
      </c>
      <c r="W13" s="17">
        <v>0.13687381551135</v>
      </c>
      <c r="X13" s="17">
        <v>0.13188372895896999</v>
      </c>
      <c r="Y13" s="17">
        <v>0.150354649451066</v>
      </c>
      <c r="Z13" s="17"/>
      <c r="AA13" s="17">
        <v>7.8635872400654505E-2</v>
      </c>
      <c r="AB13" s="17">
        <v>0.11285394152501201</v>
      </c>
      <c r="AC13" s="17">
        <v>0.14568091762534899</v>
      </c>
      <c r="AD13" s="17">
        <v>0.14927865590134001</v>
      </c>
      <c r="AE13" s="17"/>
      <c r="AF13" s="17">
        <v>0.17665823894874899</v>
      </c>
    </row>
    <row r="14" spans="2:32" x14ac:dyDescent="0.2">
      <c r="B14" s="18" t="s">
        <v>92</v>
      </c>
      <c r="C14" s="19">
        <v>0.31892261640965103</v>
      </c>
      <c r="D14" s="19">
        <v>0.297418498621558</v>
      </c>
      <c r="E14" s="19">
        <v>0.33556642944700199</v>
      </c>
      <c r="F14" s="19"/>
      <c r="G14" s="19">
        <v>7.1800012480972897E-2</v>
      </c>
      <c r="H14" s="19">
        <v>0.18942606158136499</v>
      </c>
      <c r="I14" s="19">
        <v>0.15122654077101899</v>
      </c>
      <c r="J14" s="19">
        <v>0.25203323027425101</v>
      </c>
      <c r="K14" s="19">
        <v>0.29144336413154498</v>
      </c>
      <c r="L14" s="19">
        <v>0.399995265140698</v>
      </c>
      <c r="M14" s="19"/>
      <c r="N14" s="19">
        <v>0.20197316150234901</v>
      </c>
      <c r="O14" s="19">
        <v>0.32607096895450999</v>
      </c>
      <c r="P14" s="19">
        <v>0.29912580205438499</v>
      </c>
      <c r="Q14" s="19">
        <v>0.31522632012948698</v>
      </c>
      <c r="R14" s="19">
        <v>0.31125479691596503</v>
      </c>
      <c r="S14" s="19">
        <v>0.32790477340061802</v>
      </c>
      <c r="T14" s="19">
        <v>0.351348279585387</v>
      </c>
      <c r="U14" s="19">
        <v>0.29121754605629002</v>
      </c>
      <c r="V14" s="19">
        <v>0.33432205540722898</v>
      </c>
      <c r="W14" s="19">
        <v>0.34406394968946402</v>
      </c>
      <c r="X14" s="19">
        <v>0.43770988055635301</v>
      </c>
      <c r="Y14" s="19">
        <v>0.22271373829420099</v>
      </c>
      <c r="Z14" s="19"/>
      <c r="AA14" s="19">
        <v>0.36662964375458001</v>
      </c>
      <c r="AB14" s="19">
        <v>0.31665382032021999</v>
      </c>
      <c r="AC14" s="19">
        <v>0.30449531763037802</v>
      </c>
      <c r="AD14" s="19">
        <v>0.28958922639276302</v>
      </c>
      <c r="AE14" s="19"/>
      <c r="AF14" s="19">
        <v>0.31552306519703099</v>
      </c>
    </row>
    <row r="15" spans="2:32" x14ac:dyDescent="0.2">
      <c r="B15" s="16" t="s">
        <v>146</v>
      </c>
    </row>
    <row r="16" spans="2:32" x14ac:dyDescent="0.2">
      <c r="B16" t="s">
        <v>63</v>
      </c>
    </row>
    <row r="17" spans="2:2" x14ac:dyDescent="0.2">
      <c r="B17" t="s">
        <v>64</v>
      </c>
    </row>
    <row r="19" spans="2:2" x14ac:dyDescent="0.2">
      <c r="B19"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2:AF19"/>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164</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1567</v>
      </c>
      <c r="D7" s="10">
        <v>710</v>
      </c>
      <c r="E7" s="10">
        <v>853</v>
      </c>
      <c r="F7" s="10"/>
      <c r="G7" s="10">
        <v>57</v>
      </c>
      <c r="H7" s="10">
        <v>87</v>
      </c>
      <c r="I7" s="10">
        <v>93</v>
      </c>
      <c r="J7" s="10">
        <v>147</v>
      </c>
      <c r="K7" s="10">
        <v>313</v>
      </c>
      <c r="L7" s="10">
        <v>870</v>
      </c>
      <c r="M7" s="10"/>
      <c r="N7" s="10">
        <v>120</v>
      </c>
      <c r="O7" s="10">
        <v>218</v>
      </c>
      <c r="P7" s="10">
        <v>135</v>
      </c>
      <c r="Q7" s="10">
        <v>176</v>
      </c>
      <c r="R7" s="10">
        <v>120</v>
      </c>
      <c r="S7" s="10">
        <v>142</v>
      </c>
      <c r="T7" s="10">
        <v>157</v>
      </c>
      <c r="U7" s="10">
        <v>74</v>
      </c>
      <c r="V7" s="10">
        <v>189</v>
      </c>
      <c r="W7" s="10">
        <v>125</v>
      </c>
      <c r="X7" s="10">
        <v>90</v>
      </c>
      <c r="Y7" s="10">
        <v>21</v>
      </c>
      <c r="Z7" s="10"/>
      <c r="AA7" s="10">
        <v>445</v>
      </c>
      <c r="AB7" s="10">
        <v>358</v>
      </c>
      <c r="AC7" s="10">
        <v>209</v>
      </c>
      <c r="AD7" s="10">
        <v>547</v>
      </c>
      <c r="AE7" s="10"/>
      <c r="AF7" s="10">
        <v>421</v>
      </c>
    </row>
    <row r="8" spans="2:32" ht="30" customHeight="1" x14ac:dyDescent="0.2">
      <c r="B8" s="11" t="s">
        <v>20</v>
      </c>
      <c r="C8" s="11">
        <v>1422</v>
      </c>
      <c r="D8" s="11">
        <v>638</v>
      </c>
      <c r="E8" s="11">
        <v>780</v>
      </c>
      <c r="F8" s="11"/>
      <c r="G8" s="11">
        <v>69</v>
      </c>
      <c r="H8" s="11">
        <v>105</v>
      </c>
      <c r="I8" s="11">
        <v>85</v>
      </c>
      <c r="J8" s="11">
        <v>136</v>
      </c>
      <c r="K8" s="11">
        <v>271</v>
      </c>
      <c r="L8" s="11">
        <v>757</v>
      </c>
      <c r="M8" s="11"/>
      <c r="N8" s="11">
        <v>124</v>
      </c>
      <c r="O8" s="11">
        <v>193</v>
      </c>
      <c r="P8" s="11">
        <v>118</v>
      </c>
      <c r="Q8" s="11">
        <v>156</v>
      </c>
      <c r="R8" s="11">
        <v>104</v>
      </c>
      <c r="S8" s="11">
        <v>116</v>
      </c>
      <c r="T8" s="11">
        <v>135</v>
      </c>
      <c r="U8" s="11">
        <v>66</v>
      </c>
      <c r="V8" s="11">
        <v>168</v>
      </c>
      <c r="W8" s="11">
        <v>128</v>
      </c>
      <c r="X8" s="11">
        <v>86</v>
      </c>
      <c r="Y8" s="11">
        <v>28</v>
      </c>
      <c r="Z8" s="11"/>
      <c r="AA8" s="11">
        <v>380</v>
      </c>
      <c r="AB8" s="11">
        <v>301</v>
      </c>
      <c r="AC8" s="11">
        <v>252</v>
      </c>
      <c r="AD8" s="11">
        <v>482</v>
      </c>
      <c r="AE8" s="11"/>
      <c r="AF8" s="11">
        <v>388</v>
      </c>
    </row>
    <row r="9" spans="2:32" x14ac:dyDescent="0.2">
      <c r="B9" s="18" t="s">
        <v>159</v>
      </c>
      <c r="C9" s="17">
        <v>0.30924100595653098</v>
      </c>
      <c r="D9" s="17">
        <v>0.269807463054339</v>
      </c>
      <c r="E9" s="17">
        <v>0.34192574591075198</v>
      </c>
      <c r="F9" s="17"/>
      <c r="G9" s="17">
        <v>0.317443174136673</v>
      </c>
      <c r="H9" s="17">
        <v>0.36485008534045699</v>
      </c>
      <c r="I9" s="17">
        <v>0.46925877335651001</v>
      </c>
      <c r="J9" s="17">
        <v>0.39175950656602399</v>
      </c>
      <c r="K9" s="17">
        <v>0.41588342738455403</v>
      </c>
      <c r="L9" s="17">
        <v>0.22989762592001101</v>
      </c>
      <c r="M9" s="17"/>
      <c r="N9" s="17">
        <v>0.33919741021303701</v>
      </c>
      <c r="O9" s="17">
        <v>0.276908652918538</v>
      </c>
      <c r="P9" s="17">
        <v>0.30120012286879699</v>
      </c>
      <c r="Q9" s="17">
        <v>0.30779592566662201</v>
      </c>
      <c r="R9" s="17">
        <v>0.33691409221489599</v>
      </c>
      <c r="S9" s="17">
        <v>0.37533275510436198</v>
      </c>
      <c r="T9" s="17">
        <v>0.29802634518030902</v>
      </c>
      <c r="U9" s="17">
        <v>0.352049081717004</v>
      </c>
      <c r="V9" s="17">
        <v>0.28025435227081102</v>
      </c>
      <c r="W9" s="17">
        <v>0.27688707034594101</v>
      </c>
      <c r="X9" s="17">
        <v>0.35742020156583398</v>
      </c>
      <c r="Y9" s="17">
        <v>0.19444230492338699</v>
      </c>
      <c r="Z9" s="17"/>
      <c r="AA9" s="17">
        <v>0.28472025005853602</v>
      </c>
      <c r="AB9" s="17">
        <v>0.33350335175698698</v>
      </c>
      <c r="AC9" s="17">
        <v>0.37029263842807397</v>
      </c>
      <c r="AD9" s="17">
        <v>0.28213052154499701</v>
      </c>
      <c r="AE9" s="17"/>
      <c r="AF9" s="17">
        <v>0.28736793419477702</v>
      </c>
    </row>
    <row r="10" spans="2:32" x14ac:dyDescent="0.2">
      <c r="B10" s="18" t="s">
        <v>160</v>
      </c>
      <c r="C10" s="17">
        <v>0.29633546403266497</v>
      </c>
      <c r="D10" s="17">
        <v>0.27101152291389002</v>
      </c>
      <c r="E10" s="17">
        <v>0.31452987962714002</v>
      </c>
      <c r="F10" s="17"/>
      <c r="G10" s="17">
        <v>0.55654311046438698</v>
      </c>
      <c r="H10" s="17">
        <v>0.56043373383032302</v>
      </c>
      <c r="I10" s="17">
        <v>0.58383833403933505</v>
      </c>
      <c r="J10" s="17">
        <v>0.36018438354431698</v>
      </c>
      <c r="K10" s="17">
        <v>0.32400891979003799</v>
      </c>
      <c r="L10" s="17">
        <v>0.182445015974152</v>
      </c>
      <c r="M10" s="17"/>
      <c r="N10" s="17">
        <v>0.37591811966913202</v>
      </c>
      <c r="O10" s="17">
        <v>0.28771984138954998</v>
      </c>
      <c r="P10" s="17">
        <v>0.29143634333802398</v>
      </c>
      <c r="Q10" s="17">
        <v>0.27370393265903598</v>
      </c>
      <c r="R10" s="17">
        <v>0.29163120597220299</v>
      </c>
      <c r="S10" s="17">
        <v>0.34041423052756098</v>
      </c>
      <c r="T10" s="17">
        <v>0.24881767602173999</v>
      </c>
      <c r="U10" s="17">
        <v>0.29542046475400402</v>
      </c>
      <c r="V10" s="17">
        <v>0.319391430523079</v>
      </c>
      <c r="W10" s="17">
        <v>0.257225822597486</v>
      </c>
      <c r="X10" s="17">
        <v>0.26412759343386999</v>
      </c>
      <c r="Y10" s="17">
        <v>0.354974120684931</v>
      </c>
      <c r="Z10" s="17"/>
      <c r="AA10" s="17">
        <v>0.30905950879322103</v>
      </c>
      <c r="AB10" s="17">
        <v>0.27555998978077401</v>
      </c>
      <c r="AC10" s="17">
        <v>0.29906627804091901</v>
      </c>
      <c r="AD10" s="17">
        <v>0.30007502901049199</v>
      </c>
      <c r="AE10" s="17"/>
      <c r="AF10" s="17">
        <v>0.33970246321207598</v>
      </c>
    </row>
    <row r="11" spans="2:32" x14ac:dyDescent="0.2">
      <c r="B11" s="18" t="s">
        <v>161</v>
      </c>
      <c r="C11" s="17">
        <v>0.17729695853354099</v>
      </c>
      <c r="D11" s="17">
        <v>0.20842815555833499</v>
      </c>
      <c r="E11" s="17">
        <v>0.15130272912031001</v>
      </c>
      <c r="F11" s="17"/>
      <c r="G11" s="17">
        <v>0.42188459854024601</v>
      </c>
      <c r="H11" s="17">
        <v>0.32762290441668601</v>
      </c>
      <c r="I11" s="17">
        <v>0.231456843194186</v>
      </c>
      <c r="J11" s="17">
        <v>0.19989694260572</v>
      </c>
      <c r="K11" s="17">
        <v>0.20252710696519999</v>
      </c>
      <c r="L11" s="17">
        <v>0.11508808642504099</v>
      </c>
      <c r="M11" s="17"/>
      <c r="N11" s="17">
        <v>0.285409194985698</v>
      </c>
      <c r="O11" s="17">
        <v>0.185757292424753</v>
      </c>
      <c r="P11" s="17">
        <v>0.140651752112331</v>
      </c>
      <c r="Q11" s="17">
        <v>0.21006942890071101</v>
      </c>
      <c r="R11" s="17">
        <v>0.171509729022915</v>
      </c>
      <c r="S11" s="17">
        <v>0.189983143595856</v>
      </c>
      <c r="T11" s="17">
        <v>0.14189876989895001</v>
      </c>
      <c r="U11" s="17">
        <v>0.18392914324642301</v>
      </c>
      <c r="V11" s="17">
        <v>0.12643530787158999</v>
      </c>
      <c r="W11" s="17">
        <v>0.15735098999453001</v>
      </c>
      <c r="X11" s="17">
        <v>0.17714640277996799</v>
      </c>
      <c r="Y11" s="17">
        <v>0.132569214451215</v>
      </c>
      <c r="Z11" s="17"/>
      <c r="AA11" s="17">
        <v>0.14931848817706</v>
      </c>
      <c r="AB11" s="17">
        <v>0.15242509431852799</v>
      </c>
      <c r="AC11" s="17">
        <v>0.23710186582200299</v>
      </c>
      <c r="AD11" s="17">
        <v>0.184038509391872</v>
      </c>
      <c r="AE11" s="17"/>
      <c r="AF11" s="17">
        <v>0.15238031863175</v>
      </c>
    </row>
    <row r="12" spans="2:32" ht="27.75" x14ac:dyDescent="0.2">
      <c r="B12" s="18" t="s">
        <v>162</v>
      </c>
      <c r="C12" s="17">
        <v>0.166509566254193</v>
      </c>
      <c r="D12" s="17">
        <v>0.16474193278477001</v>
      </c>
      <c r="E12" s="17">
        <v>0.167350959578144</v>
      </c>
      <c r="F12" s="17"/>
      <c r="G12" s="17">
        <v>0.251267585195318</v>
      </c>
      <c r="H12" s="17">
        <v>0.319385893825268</v>
      </c>
      <c r="I12" s="17">
        <v>0.30698258128561201</v>
      </c>
      <c r="J12" s="17">
        <v>0.31544627884661203</v>
      </c>
      <c r="K12" s="17">
        <v>0.178962599035382</v>
      </c>
      <c r="L12" s="17">
        <v>9.0716385274775699E-2</v>
      </c>
      <c r="M12" s="17"/>
      <c r="N12" s="17">
        <v>0.32731621355047902</v>
      </c>
      <c r="O12" s="17">
        <v>0.118706957849988</v>
      </c>
      <c r="P12" s="17">
        <v>0.12557454316606001</v>
      </c>
      <c r="Q12" s="17">
        <v>0.16614605505751001</v>
      </c>
      <c r="R12" s="17">
        <v>0.14058843170407101</v>
      </c>
      <c r="S12" s="17">
        <v>0.170446495185063</v>
      </c>
      <c r="T12" s="17">
        <v>0.16963009824348799</v>
      </c>
      <c r="U12" s="17">
        <v>0.151174389448371</v>
      </c>
      <c r="V12" s="17">
        <v>0.15828066433103599</v>
      </c>
      <c r="W12" s="17">
        <v>0.13154472106228199</v>
      </c>
      <c r="X12" s="17">
        <v>0.20478243042776201</v>
      </c>
      <c r="Y12" s="17">
        <v>0.15003417680473499</v>
      </c>
      <c r="Z12" s="17"/>
      <c r="AA12" s="17">
        <v>0.119783761963005</v>
      </c>
      <c r="AB12" s="17">
        <v>0.13397233525073199</v>
      </c>
      <c r="AC12" s="17">
        <v>0.18663103786768401</v>
      </c>
      <c r="AD12" s="17">
        <v>0.215465727021319</v>
      </c>
      <c r="AE12" s="17"/>
      <c r="AF12" s="17">
        <v>0.179964299936509</v>
      </c>
    </row>
    <row r="13" spans="2:32" x14ac:dyDescent="0.2">
      <c r="B13" s="18" t="s">
        <v>163</v>
      </c>
      <c r="C13" s="17">
        <v>0.15377974415905399</v>
      </c>
      <c r="D13" s="17">
        <v>0.17292091117066999</v>
      </c>
      <c r="E13" s="17">
        <v>0.13745596332156099</v>
      </c>
      <c r="F13" s="17"/>
      <c r="G13" s="17">
        <v>0.40898319981104703</v>
      </c>
      <c r="H13" s="17">
        <v>0.244389951815846</v>
      </c>
      <c r="I13" s="17">
        <v>0.182850449215129</v>
      </c>
      <c r="J13" s="17">
        <v>0.21213008802331501</v>
      </c>
      <c r="K13" s="17">
        <v>0.16899023475112801</v>
      </c>
      <c r="L13" s="17">
        <v>9.8867155974863702E-2</v>
      </c>
      <c r="M13" s="17"/>
      <c r="N13" s="17">
        <v>0.21661776140688199</v>
      </c>
      <c r="O13" s="17">
        <v>0.13895445403646001</v>
      </c>
      <c r="P13" s="17">
        <v>0.13717576648400501</v>
      </c>
      <c r="Q13" s="17">
        <v>0.14185458578509799</v>
      </c>
      <c r="R13" s="17">
        <v>0.13615571908672899</v>
      </c>
      <c r="S13" s="17">
        <v>0.17938654017606401</v>
      </c>
      <c r="T13" s="17">
        <v>0.13868705969769601</v>
      </c>
      <c r="U13" s="17">
        <v>0.18534344334809799</v>
      </c>
      <c r="V13" s="17">
        <v>0.126003915942691</v>
      </c>
      <c r="W13" s="17">
        <v>0.17571109354086101</v>
      </c>
      <c r="X13" s="17">
        <v>0.169595343967433</v>
      </c>
      <c r="Y13" s="17">
        <v>9.0170376502519106E-2</v>
      </c>
      <c r="Z13" s="17"/>
      <c r="AA13" s="17">
        <v>0.161733743937439</v>
      </c>
      <c r="AB13" s="17">
        <v>0.16540592351007499</v>
      </c>
      <c r="AC13" s="17">
        <v>0.11342676249625799</v>
      </c>
      <c r="AD13" s="17">
        <v>0.15987006844704299</v>
      </c>
      <c r="AE13" s="17"/>
      <c r="AF13" s="17">
        <v>0.10971957727366299</v>
      </c>
    </row>
    <row r="14" spans="2:32" x14ac:dyDescent="0.2">
      <c r="B14" s="18" t="s">
        <v>60</v>
      </c>
      <c r="C14" s="19">
        <v>0.473873282528331</v>
      </c>
      <c r="D14" s="19">
        <v>0.48116879784093097</v>
      </c>
      <c r="E14" s="19">
        <v>0.46912917134139098</v>
      </c>
      <c r="F14" s="19"/>
      <c r="G14" s="19">
        <v>9.7586764911753707E-2</v>
      </c>
      <c r="H14" s="19">
        <v>0.14411506922138301</v>
      </c>
      <c r="I14" s="19">
        <v>0.14963232386108799</v>
      </c>
      <c r="J14" s="19">
        <v>0.330198689738884</v>
      </c>
      <c r="K14" s="19">
        <v>0.40677456128870898</v>
      </c>
      <c r="L14" s="19">
        <v>0.63993059355897997</v>
      </c>
      <c r="M14" s="19"/>
      <c r="N14" s="19">
        <v>0.38318318801546403</v>
      </c>
      <c r="O14" s="19">
        <v>0.51269108489687698</v>
      </c>
      <c r="P14" s="19">
        <v>0.43716669604005298</v>
      </c>
      <c r="Q14" s="19">
        <v>0.47850897816939603</v>
      </c>
      <c r="R14" s="19">
        <v>0.47253053723034399</v>
      </c>
      <c r="S14" s="19">
        <v>0.42444896028197399</v>
      </c>
      <c r="T14" s="19">
        <v>0.48372869761631199</v>
      </c>
      <c r="U14" s="19">
        <v>0.52944570958165205</v>
      </c>
      <c r="V14" s="19">
        <v>0.51775421289662704</v>
      </c>
      <c r="W14" s="19">
        <v>0.472996142794186</v>
      </c>
      <c r="X14" s="19">
        <v>0.48552360508791897</v>
      </c>
      <c r="Y14" s="19">
        <v>0.47466403054089701</v>
      </c>
      <c r="Z14" s="19"/>
      <c r="AA14" s="19">
        <v>0.52806085649890699</v>
      </c>
      <c r="AB14" s="19">
        <v>0.49238258045644501</v>
      </c>
      <c r="AC14" s="19">
        <v>0.44973316759739601</v>
      </c>
      <c r="AD14" s="19">
        <v>0.42847319043541898</v>
      </c>
      <c r="AE14" s="19"/>
      <c r="AF14" s="19">
        <v>0.489085207872686</v>
      </c>
    </row>
    <row r="15" spans="2:32" x14ac:dyDescent="0.2">
      <c r="B15" s="16" t="s">
        <v>146</v>
      </c>
    </row>
    <row r="16" spans="2:32" x14ac:dyDescent="0.2">
      <c r="B16" t="s">
        <v>63</v>
      </c>
    </row>
    <row r="17" spans="2:2" x14ac:dyDescent="0.2">
      <c r="B17" t="s">
        <v>64</v>
      </c>
    </row>
    <row r="19" spans="2:2" x14ac:dyDescent="0.2">
      <c r="B19"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2:J20"/>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10" width="20.71484375" customWidth="1"/>
  </cols>
  <sheetData>
    <row r="2" spans="2:10" ht="39.950000000000003" customHeight="1" x14ac:dyDescent="0.2">
      <c r="D2" s="30" t="s">
        <v>178</v>
      </c>
      <c r="E2" s="26"/>
      <c r="F2" s="26"/>
      <c r="G2" s="26"/>
      <c r="H2" s="26"/>
      <c r="I2" s="26"/>
      <c r="J2" s="26"/>
    </row>
    <row r="6" spans="2:10" ht="50.1" customHeight="1" x14ac:dyDescent="0.2">
      <c r="B6" s="20" t="s">
        <v>15</v>
      </c>
      <c r="C6" s="20" t="s">
        <v>165</v>
      </c>
      <c r="D6" s="20" t="s">
        <v>166</v>
      </c>
      <c r="E6" s="20" t="s">
        <v>167</v>
      </c>
      <c r="F6" s="20" t="s">
        <v>168</v>
      </c>
      <c r="G6" s="20" t="s">
        <v>169</v>
      </c>
      <c r="H6" s="20" t="s">
        <v>170</v>
      </c>
      <c r="I6" s="20" t="s">
        <v>171</v>
      </c>
    </row>
    <row r="7" spans="2:10" x14ac:dyDescent="0.2">
      <c r="B7" s="18" t="s">
        <v>172</v>
      </c>
      <c r="C7" s="17">
        <v>7.9567889689657598E-2</v>
      </c>
      <c r="D7" s="17">
        <v>0.19337808576387899</v>
      </c>
      <c r="E7" s="17">
        <v>4.3532129765090502E-3</v>
      </c>
      <c r="F7" s="17">
        <v>5.0786588531580804E-3</v>
      </c>
      <c r="G7" s="17">
        <v>0.121063557570567</v>
      </c>
      <c r="H7" s="17">
        <v>8.8534161993644098E-3</v>
      </c>
      <c r="I7" s="17">
        <v>0.28835709463466502</v>
      </c>
    </row>
    <row r="8" spans="2:10" x14ac:dyDescent="0.2">
      <c r="B8" s="18" t="s">
        <v>173</v>
      </c>
      <c r="C8" s="17">
        <v>0.13416673725637601</v>
      </c>
      <c r="D8" s="17">
        <v>0.14713080921968799</v>
      </c>
      <c r="E8" s="17">
        <v>2.9425796478642199E-2</v>
      </c>
      <c r="F8" s="17">
        <v>1.9908630523295501E-2</v>
      </c>
      <c r="G8" s="17">
        <v>0.39631135137607199</v>
      </c>
      <c r="H8" s="17">
        <v>3.6400853034378802E-2</v>
      </c>
      <c r="I8" s="17">
        <v>0.36270874208340398</v>
      </c>
    </row>
    <row r="9" spans="2:10" x14ac:dyDescent="0.2">
      <c r="B9" s="18" t="s">
        <v>174</v>
      </c>
      <c r="C9" s="17">
        <v>0.206869608176383</v>
      </c>
      <c r="D9" s="17">
        <v>0.17018025571992801</v>
      </c>
      <c r="E9" s="17">
        <v>0.114455487606812</v>
      </c>
      <c r="F9" s="17">
        <v>7.3694306253201197E-2</v>
      </c>
      <c r="G9" s="17">
        <v>0.25962720592586402</v>
      </c>
      <c r="H9" s="17">
        <v>0.100065715106662</v>
      </c>
      <c r="I9" s="17">
        <v>0.17361647446207601</v>
      </c>
    </row>
    <row r="10" spans="2:10" x14ac:dyDescent="0.2">
      <c r="B10" s="18" t="s">
        <v>175</v>
      </c>
      <c r="C10" s="17">
        <v>0.19250442463218401</v>
      </c>
      <c r="D10" s="17">
        <v>0.16197077476015201</v>
      </c>
      <c r="E10" s="17">
        <v>0.29446650548976699</v>
      </c>
      <c r="F10" s="17">
        <v>0.18057073449908101</v>
      </c>
      <c r="G10" s="17">
        <v>0.142316456007303</v>
      </c>
      <c r="H10" s="17">
        <v>0.134404748967067</v>
      </c>
      <c r="I10" s="17">
        <v>7.1718343910637306E-2</v>
      </c>
    </row>
    <row r="11" spans="2:10" x14ac:dyDescent="0.2">
      <c r="B11" s="18" t="s">
        <v>176</v>
      </c>
      <c r="C11" s="17">
        <v>0.26216055664698201</v>
      </c>
      <c r="D11" s="17">
        <v>0.23438439550076401</v>
      </c>
      <c r="E11" s="17">
        <v>0.476730640828612</v>
      </c>
      <c r="F11" s="17">
        <v>0.460488196184968</v>
      </c>
      <c r="G11" s="17">
        <v>4.84897927614528E-2</v>
      </c>
      <c r="H11" s="17">
        <v>0.46690231460346698</v>
      </c>
      <c r="I11" s="17">
        <v>3.4762716387947999E-2</v>
      </c>
    </row>
    <row r="12" spans="2:10" x14ac:dyDescent="0.2">
      <c r="B12" s="18" t="s">
        <v>177</v>
      </c>
      <c r="C12" s="17">
        <v>8.1725515944548494E-2</v>
      </c>
      <c r="D12" s="17">
        <v>6.6137866237375803E-2</v>
      </c>
      <c r="E12" s="17">
        <v>5.9552342228146003E-2</v>
      </c>
      <c r="F12" s="17">
        <v>0.23021459599583</v>
      </c>
      <c r="G12" s="17">
        <v>1.7092711218378701E-2</v>
      </c>
      <c r="H12" s="17">
        <v>0.2143617045117</v>
      </c>
      <c r="I12" s="17">
        <v>4.2221948003289003E-2</v>
      </c>
    </row>
    <row r="13" spans="2:10" x14ac:dyDescent="0.2">
      <c r="B13" s="18" t="s">
        <v>92</v>
      </c>
      <c r="C13" s="17">
        <v>4.3005267653869E-2</v>
      </c>
      <c r="D13" s="17">
        <v>2.6817812798212701E-2</v>
      </c>
      <c r="E13" s="17">
        <v>2.1016014391511802E-2</v>
      </c>
      <c r="F13" s="17">
        <v>3.0044877690466001E-2</v>
      </c>
      <c r="G13" s="17">
        <v>1.50989251403621E-2</v>
      </c>
      <c r="H13" s="17">
        <v>3.9011247577360603E-2</v>
      </c>
      <c r="I13" s="17">
        <v>2.66146805179804E-2</v>
      </c>
    </row>
    <row r="14" spans="2:10" x14ac:dyDescent="0.2">
      <c r="B14" s="16"/>
      <c r="C14" s="16"/>
      <c r="D14" s="16"/>
      <c r="E14" s="16"/>
      <c r="F14" s="16"/>
      <c r="G14" s="16"/>
      <c r="H14" s="16"/>
      <c r="I14" s="16"/>
    </row>
    <row r="15" spans="2:10" x14ac:dyDescent="0.2">
      <c r="B15" t="s">
        <v>63</v>
      </c>
    </row>
    <row r="16" spans="2:10" x14ac:dyDescent="0.2">
      <c r="B16" t="s">
        <v>64</v>
      </c>
    </row>
    <row r="20" spans="2:2" x14ac:dyDescent="0.2">
      <c r="B20" s="8" t="str">
        <f>HYPERLINK("#'Contents'!A1", "Return to Contents")</f>
        <v>Return to Contents</v>
      </c>
    </row>
  </sheetData>
  <mergeCells count="1">
    <mergeCell ref="D2:J2"/>
  </mergeCells>
  <pageMargins left="0.7" right="0.7" top="0.75" bottom="0.75" header="0.3" footer="0.3"/>
  <pageSetup paperSize="9" orientation="portrait" horizontalDpi="300" verticalDpi="30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2:AF20"/>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179</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172</v>
      </c>
      <c r="C9" s="17">
        <v>7.9567889689657598E-2</v>
      </c>
      <c r="D9" s="17">
        <v>7.4986416697435998E-2</v>
      </c>
      <c r="E9" s="17">
        <v>8.3103954720052803E-2</v>
      </c>
      <c r="F9" s="17"/>
      <c r="G9" s="17">
        <v>8.5059706301956806E-2</v>
      </c>
      <c r="H9" s="17">
        <v>8.2179307548211594E-2</v>
      </c>
      <c r="I9" s="17">
        <v>6.9002520116304505E-2</v>
      </c>
      <c r="J9" s="17">
        <v>8.7546120374095995E-2</v>
      </c>
      <c r="K9" s="17">
        <v>8.1417674692969205E-2</v>
      </c>
      <c r="L9" s="17">
        <v>7.4665479201339896E-2</v>
      </c>
      <c r="M9" s="17"/>
      <c r="N9" s="17">
        <v>7.2879403455922503E-2</v>
      </c>
      <c r="O9" s="17">
        <v>9.7361714059465906E-2</v>
      </c>
      <c r="P9" s="17">
        <v>6.5269781099285606E-2</v>
      </c>
      <c r="Q9" s="17">
        <v>8.3196415290191103E-2</v>
      </c>
      <c r="R9" s="17">
        <v>7.8447364781244103E-2</v>
      </c>
      <c r="S9" s="17">
        <v>6.0330553513433201E-2</v>
      </c>
      <c r="T9" s="17">
        <v>9.6979754660259501E-2</v>
      </c>
      <c r="U9" s="17">
        <v>4.4086126540563403E-2</v>
      </c>
      <c r="V9" s="17">
        <v>8.4003569349365398E-2</v>
      </c>
      <c r="W9" s="17">
        <v>0.106231687202056</v>
      </c>
      <c r="X9" s="17">
        <v>6.8975918639991807E-2</v>
      </c>
      <c r="Y9" s="17">
        <v>4.3603740396132101E-2</v>
      </c>
      <c r="Z9" s="17"/>
      <c r="AA9" s="17">
        <v>0.106088905924139</v>
      </c>
      <c r="AB9" s="17">
        <v>7.6218890388308994E-2</v>
      </c>
      <c r="AC9" s="17">
        <v>5.61195192563625E-2</v>
      </c>
      <c r="AD9" s="17">
        <v>7.4329932150539804E-2</v>
      </c>
      <c r="AE9" s="17"/>
      <c r="AF9" s="17">
        <v>6.3136449756911905E-2</v>
      </c>
    </row>
    <row r="10" spans="2:32" x14ac:dyDescent="0.2">
      <c r="B10" s="18" t="s">
        <v>173</v>
      </c>
      <c r="C10" s="17">
        <v>0.13416673725637601</v>
      </c>
      <c r="D10" s="17">
        <v>0.14861510134263101</v>
      </c>
      <c r="E10" s="17">
        <v>0.11896034622262799</v>
      </c>
      <c r="F10" s="17"/>
      <c r="G10" s="17">
        <v>0.13851123487876699</v>
      </c>
      <c r="H10" s="17">
        <v>0.14863806552747999</v>
      </c>
      <c r="I10" s="17">
        <v>0.11940883672682701</v>
      </c>
      <c r="J10" s="17">
        <v>0.12297037731572399</v>
      </c>
      <c r="K10" s="17">
        <v>0.13135684405047299</v>
      </c>
      <c r="L10" s="17">
        <v>0.142479013884723</v>
      </c>
      <c r="M10" s="17"/>
      <c r="N10" s="17">
        <v>0.15653413150494599</v>
      </c>
      <c r="O10" s="17">
        <v>0.15187421213675301</v>
      </c>
      <c r="P10" s="17">
        <v>0.13206033208678999</v>
      </c>
      <c r="Q10" s="17">
        <v>0.124709299001858</v>
      </c>
      <c r="R10" s="17">
        <v>7.3868132390039504E-2</v>
      </c>
      <c r="S10" s="17">
        <v>0.121549335779175</v>
      </c>
      <c r="T10" s="17">
        <v>0.15076710052793199</v>
      </c>
      <c r="U10" s="17">
        <v>0.17475734221282699</v>
      </c>
      <c r="V10" s="17">
        <v>0.110762680342831</v>
      </c>
      <c r="W10" s="17">
        <v>0.12843888733884601</v>
      </c>
      <c r="X10" s="17">
        <v>0.148849941612893</v>
      </c>
      <c r="Y10" s="17">
        <v>0.145554599428556</v>
      </c>
      <c r="Z10" s="17"/>
      <c r="AA10" s="17">
        <v>0.16999141906957399</v>
      </c>
      <c r="AB10" s="17">
        <v>0.13717905682614601</v>
      </c>
      <c r="AC10" s="17">
        <v>0.12086568792517199</v>
      </c>
      <c r="AD10" s="17">
        <v>0.10373074925282801</v>
      </c>
      <c r="AE10" s="17"/>
      <c r="AF10" s="17">
        <v>0.150625317219101</v>
      </c>
    </row>
    <row r="11" spans="2:32" x14ac:dyDescent="0.2">
      <c r="B11" s="18" t="s">
        <v>174</v>
      </c>
      <c r="C11" s="17">
        <v>0.206869608176383</v>
      </c>
      <c r="D11" s="17">
        <v>0.204458189157706</v>
      </c>
      <c r="E11" s="17">
        <v>0.209877326403447</v>
      </c>
      <c r="F11" s="17"/>
      <c r="G11" s="17">
        <v>0.22238622012058801</v>
      </c>
      <c r="H11" s="17">
        <v>0.22283604058267001</v>
      </c>
      <c r="I11" s="17">
        <v>0.23081294820158699</v>
      </c>
      <c r="J11" s="17">
        <v>0.15304132486489</v>
      </c>
      <c r="K11" s="17">
        <v>0.210348951337403</v>
      </c>
      <c r="L11" s="17">
        <v>0.20544854943975799</v>
      </c>
      <c r="M11" s="17"/>
      <c r="N11" s="17">
        <v>0.204950117138265</v>
      </c>
      <c r="O11" s="17">
        <v>0.21159275219738399</v>
      </c>
      <c r="P11" s="17">
        <v>0.223498236948143</v>
      </c>
      <c r="Q11" s="17">
        <v>0.17394764864807999</v>
      </c>
      <c r="R11" s="17">
        <v>0.248479681910072</v>
      </c>
      <c r="S11" s="17">
        <v>0.189717426126436</v>
      </c>
      <c r="T11" s="17">
        <v>0.182391488906127</v>
      </c>
      <c r="U11" s="17">
        <v>0.17811852643134499</v>
      </c>
      <c r="V11" s="17">
        <v>0.246874262570735</v>
      </c>
      <c r="W11" s="17">
        <v>0.203154518826615</v>
      </c>
      <c r="X11" s="17">
        <v>0.172626676212117</v>
      </c>
      <c r="Y11" s="17">
        <v>0.229133819028669</v>
      </c>
      <c r="Z11" s="17"/>
      <c r="AA11" s="17">
        <v>0.250664940648198</v>
      </c>
      <c r="AB11" s="17">
        <v>0.20843820161948001</v>
      </c>
      <c r="AC11" s="17">
        <v>0.18273770693817901</v>
      </c>
      <c r="AD11" s="17">
        <v>0.18111053003913699</v>
      </c>
      <c r="AE11" s="17"/>
      <c r="AF11" s="17">
        <v>0.21379950290279501</v>
      </c>
    </row>
    <row r="12" spans="2:32" x14ac:dyDescent="0.2">
      <c r="B12" s="18" t="s">
        <v>175</v>
      </c>
      <c r="C12" s="17">
        <v>0.19250442463218401</v>
      </c>
      <c r="D12" s="17">
        <v>0.191866681986674</v>
      </c>
      <c r="E12" s="17">
        <v>0.19379195324891099</v>
      </c>
      <c r="F12" s="17"/>
      <c r="G12" s="17">
        <v>0.197136122097058</v>
      </c>
      <c r="H12" s="17">
        <v>0.18848617521417901</v>
      </c>
      <c r="I12" s="17">
        <v>0.174497887577098</v>
      </c>
      <c r="J12" s="17">
        <v>0.18830837766084499</v>
      </c>
      <c r="K12" s="17">
        <v>0.19867182476419901</v>
      </c>
      <c r="L12" s="17">
        <v>0.20662973355237299</v>
      </c>
      <c r="M12" s="17"/>
      <c r="N12" s="17">
        <v>0.18339660111301301</v>
      </c>
      <c r="O12" s="17">
        <v>0.20810602704150699</v>
      </c>
      <c r="P12" s="17">
        <v>0.19526488846735299</v>
      </c>
      <c r="Q12" s="17">
        <v>0.16006863020371401</v>
      </c>
      <c r="R12" s="17">
        <v>0.20060126883211701</v>
      </c>
      <c r="S12" s="17">
        <v>0.168971365184824</v>
      </c>
      <c r="T12" s="17">
        <v>0.18808859826914801</v>
      </c>
      <c r="U12" s="17">
        <v>0.17782473150780501</v>
      </c>
      <c r="V12" s="17">
        <v>0.19379488178380599</v>
      </c>
      <c r="W12" s="17">
        <v>0.21178540733249299</v>
      </c>
      <c r="X12" s="17">
        <v>0.25136362683325902</v>
      </c>
      <c r="Y12" s="17">
        <v>0.17942373452084001</v>
      </c>
      <c r="Z12" s="17"/>
      <c r="AA12" s="17">
        <v>0.20384450337600199</v>
      </c>
      <c r="AB12" s="17">
        <v>0.21597976834253099</v>
      </c>
      <c r="AC12" s="17">
        <v>0.20058329509810699</v>
      </c>
      <c r="AD12" s="17">
        <v>0.150414670131853</v>
      </c>
      <c r="AE12" s="17"/>
      <c r="AF12" s="17">
        <v>0.17813960559801101</v>
      </c>
    </row>
    <row r="13" spans="2:32" x14ac:dyDescent="0.2">
      <c r="B13" s="18" t="s">
        <v>176</v>
      </c>
      <c r="C13" s="17">
        <v>0.26216055664698201</v>
      </c>
      <c r="D13" s="17">
        <v>0.25241104273005599</v>
      </c>
      <c r="E13" s="17">
        <v>0.27221008764983901</v>
      </c>
      <c r="F13" s="17"/>
      <c r="G13" s="17">
        <v>0.20945845368688701</v>
      </c>
      <c r="H13" s="17">
        <v>0.21231860059205801</v>
      </c>
      <c r="I13" s="17">
        <v>0.28219350857209402</v>
      </c>
      <c r="J13" s="17">
        <v>0.32235273903058798</v>
      </c>
      <c r="K13" s="17">
        <v>0.26800018492907501</v>
      </c>
      <c r="L13" s="17">
        <v>0.26869783534818797</v>
      </c>
      <c r="M13" s="17"/>
      <c r="N13" s="17">
        <v>0.27024651211942402</v>
      </c>
      <c r="O13" s="17">
        <v>0.21207907551222999</v>
      </c>
      <c r="P13" s="17">
        <v>0.26657498359926202</v>
      </c>
      <c r="Q13" s="17">
        <v>0.33647867818238503</v>
      </c>
      <c r="R13" s="17">
        <v>0.29172131924538303</v>
      </c>
      <c r="S13" s="17">
        <v>0.281045157545951</v>
      </c>
      <c r="T13" s="17">
        <v>0.25195307074015</v>
      </c>
      <c r="U13" s="17">
        <v>0.31381414452822098</v>
      </c>
      <c r="V13" s="17">
        <v>0.24871716170514699</v>
      </c>
      <c r="W13" s="17">
        <v>0.21110044693864</v>
      </c>
      <c r="X13" s="17">
        <v>0.21818141669514801</v>
      </c>
      <c r="Y13" s="17">
        <v>0.31552070406899402</v>
      </c>
      <c r="Z13" s="17"/>
      <c r="AA13" s="17">
        <v>0.20634816387989499</v>
      </c>
      <c r="AB13" s="17">
        <v>0.26332774228829298</v>
      </c>
      <c r="AC13" s="17">
        <v>0.28879543934524299</v>
      </c>
      <c r="AD13" s="17">
        <v>0.29429298130791198</v>
      </c>
      <c r="AE13" s="17"/>
      <c r="AF13" s="17">
        <v>0.25823592205309698</v>
      </c>
    </row>
    <row r="14" spans="2:32" x14ac:dyDescent="0.2">
      <c r="B14" s="18" t="s">
        <v>177</v>
      </c>
      <c r="C14" s="17">
        <v>8.1725515944548494E-2</v>
      </c>
      <c r="D14" s="17">
        <v>9.0559988796029403E-2</v>
      </c>
      <c r="E14" s="17">
        <v>7.3038422344111301E-2</v>
      </c>
      <c r="F14" s="17"/>
      <c r="G14" s="17">
        <v>8.2752185896025995E-2</v>
      </c>
      <c r="H14" s="17">
        <v>0.100294397269569</v>
      </c>
      <c r="I14" s="17">
        <v>7.7738013622132507E-2</v>
      </c>
      <c r="J14" s="17">
        <v>9.4320535025593302E-2</v>
      </c>
      <c r="K14" s="17">
        <v>6.9201977146370205E-2</v>
      </c>
      <c r="L14" s="17">
        <v>6.7322475612288005E-2</v>
      </c>
      <c r="M14" s="17"/>
      <c r="N14" s="17">
        <v>7.6912094329948694E-2</v>
      </c>
      <c r="O14" s="17">
        <v>8.4373239606756106E-2</v>
      </c>
      <c r="P14" s="17">
        <v>6.5726735601924505E-2</v>
      </c>
      <c r="Q14" s="17">
        <v>7.0020762102667194E-2</v>
      </c>
      <c r="R14" s="17">
        <v>7.6025023504504505E-2</v>
      </c>
      <c r="S14" s="17">
        <v>0.103027817467986</v>
      </c>
      <c r="T14" s="17">
        <v>9.1167501699756404E-2</v>
      </c>
      <c r="U14" s="17">
        <v>7.5111232982408599E-2</v>
      </c>
      <c r="V14" s="17">
        <v>8.5617197388624097E-2</v>
      </c>
      <c r="W14" s="17">
        <v>8.0714706927754301E-2</v>
      </c>
      <c r="X14" s="17">
        <v>9.4362192151105806E-2</v>
      </c>
      <c r="Y14" s="17">
        <v>7.1269077350898699E-2</v>
      </c>
      <c r="Z14" s="17"/>
      <c r="AA14" s="17">
        <v>4.3429645589649901E-2</v>
      </c>
      <c r="AB14" s="17">
        <v>6.2255650603451E-2</v>
      </c>
      <c r="AC14" s="17">
        <v>9.6514382691750195E-2</v>
      </c>
      <c r="AD14" s="17">
        <v>0.131521436103963</v>
      </c>
      <c r="AE14" s="17"/>
      <c r="AF14" s="17">
        <v>8.5818149822806195E-2</v>
      </c>
    </row>
    <row r="15" spans="2:32" x14ac:dyDescent="0.2">
      <c r="B15" s="18" t="s">
        <v>92</v>
      </c>
      <c r="C15" s="19">
        <v>4.3005267653869E-2</v>
      </c>
      <c r="D15" s="19">
        <v>3.71025792894671E-2</v>
      </c>
      <c r="E15" s="19">
        <v>4.9017909411010599E-2</v>
      </c>
      <c r="F15" s="19"/>
      <c r="G15" s="19">
        <v>6.4696077018717296E-2</v>
      </c>
      <c r="H15" s="19">
        <v>4.5247413265833702E-2</v>
      </c>
      <c r="I15" s="19">
        <v>4.6346285183957003E-2</v>
      </c>
      <c r="J15" s="19">
        <v>3.14605257282633E-2</v>
      </c>
      <c r="K15" s="19">
        <v>4.1002543079510498E-2</v>
      </c>
      <c r="L15" s="19">
        <v>3.4756912961329302E-2</v>
      </c>
      <c r="M15" s="19"/>
      <c r="N15" s="19">
        <v>3.5081140338481101E-2</v>
      </c>
      <c r="O15" s="19">
        <v>3.4612979445904697E-2</v>
      </c>
      <c r="P15" s="19">
        <v>5.1605042197242802E-2</v>
      </c>
      <c r="Q15" s="19">
        <v>5.1578566571106002E-2</v>
      </c>
      <c r="R15" s="19">
        <v>3.08572093366394E-2</v>
      </c>
      <c r="S15" s="19">
        <v>7.5358344382196199E-2</v>
      </c>
      <c r="T15" s="19">
        <v>3.8652485196626701E-2</v>
      </c>
      <c r="U15" s="19">
        <v>3.6287895796830602E-2</v>
      </c>
      <c r="V15" s="19">
        <v>3.02302468594913E-2</v>
      </c>
      <c r="W15" s="19">
        <v>5.8574345433595097E-2</v>
      </c>
      <c r="X15" s="19">
        <v>4.5640227855484397E-2</v>
      </c>
      <c r="Y15" s="19">
        <v>1.5494325205910099E-2</v>
      </c>
      <c r="Z15" s="19"/>
      <c r="AA15" s="19">
        <v>1.9632421512541701E-2</v>
      </c>
      <c r="AB15" s="19">
        <v>3.6600689931790498E-2</v>
      </c>
      <c r="AC15" s="19">
        <v>5.4383968745187299E-2</v>
      </c>
      <c r="AD15" s="19">
        <v>6.4599701013767899E-2</v>
      </c>
      <c r="AE15" s="19"/>
      <c r="AF15" s="19">
        <v>5.0245052647277903E-2</v>
      </c>
    </row>
    <row r="16" spans="2:32" x14ac:dyDescent="0.2">
      <c r="B16" s="16"/>
    </row>
    <row r="17" spans="2:2" x14ac:dyDescent="0.2">
      <c r="B17" t="s">
        <v>63</v>
      </c>
    </row>
    <row r="18" spans="2:2" x14ac:dyDescent="0.2">
      <c r="B18" t="s">
        <v>64</v>
      </c>
    </row>
    <row r="20" spans="2:2" x14ac:dyDescent="0.2">
      <c r="B20"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2:AF20"/>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180</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172</v>
      </c>
      <c r="C9" s="17">
        <v>0.19337808576387899</v>
      </c>
      <c r="D9" s="17">
        <v>0.149120446069788</v>
      </c>
      <c r="E9" s="17">
        <v>0.23616718673346301</v>
      </c>
      <c r="F9" s="17"/>
      <c r="G9" s="17">
        <v>0.118834436490363</v>
      </c>
      <c r="H9" s="17">
        <v>0.13181059424941199</v>
      </c>
      <c r="I9" s="17">
        <v>0.13211845339991499</v>
      </c>
      <c r="J9" s="17">
        <v>0.18308364052127599</v>
      </c>
      <c r="K9" s="17">
        <v>0.22940016677585201</v>
      </c>
      <c r="L9" s="17">
        <v>0.32719617252505001</v>
      </c>
      <c r="M9" s="17"/>
      <c r="N9" s="17">
        <v>0.13554651659480799</v>
      </c>
      <c r="O9" s="17">
        <v>0.26841393180606599</v>
      </c>
      <c r="P9" s="17">
        <v>0.191573994302046</v>
      </c>
      <c r="Q9" s="17">
        <v>0.17565758923398</v>
      </c>
      <c r="R9" s="17">
        <v>0.18102498936873901</v>
      </c>
      <c r="S9" s="17">
        <v>0.16178042879817001</v>
      </c>
      <c r="T9" s="17">
        <v>0.18098663482392099</v>
      </c>
      <c r="U9" s="17">
        <v>0.18934484328645401</v>
      </c>
      <c r="V9" s="17">
        <v>0.21303778898443099</v>
      </c>
      <c r="W9" s="17">
        <v>0.24591662535030201</v>
      </c>
      <c r="X9" s="17">
        <v>0.171512316620931</v>
      </c>
      <c r="Y9" s="17">
        <v>0.16445160875985901</v>
      </c>
      <c r="Z9" s="17"/>
      <c r="AA9" s="17">
        <v>0.229154792627907</v>
      </c>
      <c r="AB9" s="17">
        <v>0.22363176358418199</v>
      </c>
      <c r="AC9" s="17">
        <v>0.15398049096663699</v>
      </c>
      <c r="AD9" s="17">
        <v>0.15722011049410101</v>
      </c>
      <c r="AE9" s="17"/>
      <c r="AF9" s="17">
        <v>0.18279692471320899</v>
      </c>
    </row>
    <row r="10" spans="2:32" x14ac:dyDescent="0.2">
      <c r="B10" s="18" t="s">
        <v>173</v>
      </c>
      <c r="C10" s="17">
        <v>0.14713080921968799</v>
      </c>
      <c r="D10" s="17">
        <v>0.12682214056115099</v>
      </c>
      <c r="E10" s="17">
        <v>0.165908787279716</v>
      </c>
      <c r="F10" s="17"/>
      <c r="G10" s="17">
        <v>0.191251105706259</v>
      </c>
      <c r="H10" s="17">
        <v>0.12925456022471901</v>
      </c>
      <c r="I10" s="17">
        <v>0.140492991159577</v>
      </c>
      <c r="J10" s="17">
        <v>0.15407468746692801</v>
      </c>
      <c r="K10" s="17">
        <v>0.12957185990095901</v>
      </c>
      <c r="L10" s="17">
        <v>0.14389802835183399</v>
      </c>
      <c r="M10" s="17"/>
      <c r="N10" s="17">
        <v>0.18121133012342799</v>
      </c>
      <c r="O10" s="17">
        <v>0.14689979961100399</v>
      </c>
      <c r="P10" s="17">
        <v>0.17755275555182901</v>
      </c>
      <c r="Q10" s="17">
        <v>0.13868460676591099</v>
      </c>
      <c r="R10" s="17">
        <v>0.129926088692849</v>
      </c>
      <c r="S10" s="17">
        <v>0.134304676793876</v>
      </c>
      <c r="T10" s="17">
        <v>0.136264974483877</v>
      </c>
      <c r="U10" s="17">
        <v>0.12792031406611801</v>
      </c>
      <c r="V10" s="17">
        <v>0.14475247326052601</v>
      </c>
      <c r="W10" s="17">
        <v>0.14082778390682099</v>
      </c>
      <c r="X10" s="17">
        <v>0.14262717447628001</v>
      </c>
      <c r="Y10" s="17">
        <v>0.101960722162012</v>
      </c>
      <c r="Z10" s="17"/>
      <c r="AA10" s="17">
        <v>0.1891999822864</v>
      </c>
      <c r="AB10" s="17">
        <v>0.147050525542645</v>
      </c>
      <c r="AC10" s="17">
        <v>0.14036846055646801</v>
      </c>
      <c r="AD10" s="17">
        <v>0.106489170014403</v>
      </c>
      <c r="AE10" s="17"/>
      <c r="AF10" s="17">
        <v>0.15507303444214601</v>
      </c>
    </row>
    <row r="11" spans="2:32" x14ac:dyDescent="0.2">
      <c r="B11" s="18" t="s">
        <v>174</v>
      </c>
      <c r="C11" s="17">
        <v>0.17018025571992801</v>
      </c>
      <c r="D11" s="17">
        <v>0.17388419238764999</v>
      </c>
      <c r="E11" s="17">
        <v>0.16710033467652899</v>
      </c>
      <c r="F11" s="17"/>
      <c r="G11" s="17">
        <v>0.20928072923489999</v>
      </c>
      <c r="H11" s="17">
        <v>0.225807469707864</v>
      </c>
      <c r="I11" s="17">
        <v>0.16918871677200001</v>
      </c>
      <c r="J11" s="17">
        <v>0.14289753033875699</v>
      </c>
      <c r="K11" s="17">
        <v>0.163632353691744</v>
      </c>
      <c r="L11" s="17">
        <v>0.12620976743965701</v>
      </c>
      <c r="M11" s="17"/>
      <c r="N11" s="17">
        <v>0.15854868499267599</v>
      </c>
      <c r="O11" s="17">
        <v>0.156067965893632</v>
      </c>
      <c r="P11" s="17">
        <v>0.18538590528495699</v>
      </c>
      <c r="Q11" s="17">
        <v>0.157652442952082</v>
      </c>
      <c r="R11" s="17">
        <v>0.18576906107479499</v>
      </c>
      <c r="S11" s="17">
        <v>0.177019649269509</v>
      </c>
      <c r="T11" s="17">
        <v>0.156644748126892</v>
      </c>
      <c r="U11" s="17">
        <v>0.179183675050756</v>
      </c>
      <c r="V11" s="17">
        <v>0.17646697077870899</v>
      </c>
      <c r="W11" s="17">
        <v>0.171508778427649</v>
      </c>
      <c r="X11" s="17">
        <v>0.223134392908485</v>
      </c>
      <c r="Y11" s="17">
        <v>0.13453514007744399</v>
      </c>
      <c r="Z11" s="17"/>
      <c r="AA11" s="17">
        <v>0.191105082575588</v>
      </c>
      <c r="AB11" s="17">
        <v>0.16780140313339201</v>
      </c>
      <c r="AC11" s="17">
        <v>0.16418092633661599</v>
      </c>
      <c r="AD11" s="17">
        <v>0.15678317130389999</v>
      </c>
      <c r="AE11" s="17"/>
      <c r="AF11" s="17">
        <v>0.176385366623656</v>
      </c>
    </row>
    <row r="12" spans="2:32" x14ac:dyDescent="0.2">
      <c r="B12" s="18" t="s">
        <v>175</v>
      </c>
      <c r="C12" s="17">
        <v>0.16197077476015201</v>
      </c>
      <c r="D12" s="17">
        <v>0.16158243873797301</v>
      </c>
      <c r="E12" s="17">
        <v>0.16330848708583201</v>
      </c>
      <c r="F12" s="17"/>
      <c r="G12" s="17">
        <v>0.13713823258889199</v>
      </c>
      <c r="H12" s="17">
        <v>0.18930698923497699</v>
      </c>
      <c r="I12" s="17">
        <v>0.18053030160792399</v>
      </c>
      <c r="J12" s="17">
        <v>0.17650974723229201</v>
      </c>
      <c r="K12" s="17">
        <v>0.1429694394954</v>
      </c>
      <c r="L12" s="17">
        <v>0.14203024865067701</v>
      </c>
      <c r="M12" s="17"/>
      <c r="N12" s="17">
        <v>0.180301333744637</v>
      </c>
      <c r="O12" s="17">
        <v>0.14358558195252699</v>
      </c>
      <c r="P12" s="17">
        <v>0.14846192243228001</v>
      </c>
      <c r="Q12" s="17">
        <v>0.16034881039016</v>
      </c>
      <c r="R12" s="17">
        <v>0.145899061303851</v>
      </c>
      <c r="S12" s="17">
        <v>0.19138871566363999</v>
      </c>
      <c r="T12" s="17">
        <v>0.187539900155654</v>
      </c>
      <c r="U12" s="17">
        <v>0.18467988654397299</v>
      </c>
      <c r="V12" s="17">
        <v>0.15891952041288601</v>
      </c>
      <c r="W12" s="17">
        <v>0.13355712584167001</v>
      </c>
      <c r="X12" s="17">
        <v>0.148214627487217</v>
      </c>
      <c r="Y12" s="17">
        <v>0.16733549408142201</v>
      </c>
      <c r="Z12" s="17"/>
      <c r="AA12" s="17">
        <v>0.15388989505204201</v>
      </c>
      <c r="AB12" s="17">
        <v>0.17583177565482799</v>
      </c>
      <c r="AC12" s="17">
        <v>0.16995931561112201</v>
      </c>
      <c r="AD12" s="17">
        <v>0.15069126700976601</v>
      </c>
      <c r="AE12" s="17"/>
      <c r="AF12" s="17">
        <v>0.13402565370466801</v>
      </c>
    </row>
    <row r="13" spans="2:32" x14ac:dyDescent="0.2">
      <c r="B13" s="18" t="s">
        <v>176</v>
      </c>
      <c r="C13" s="17">
        <v>0.23438439550076401</v>
      </c>
      <c r="D13" s="17">
        <v>0.27498218956327197</v>
      </c>
      <c r="E13" s="17">
        <v>0.194708966029359</v>
      </c>
      <c r="F13" s="17"/>
      <c r="G13" s="17">
        <v>0.24024849053285099</v>
      </c>
      <c r="H13" s="17">
        <v>0.221772235393179</v>
      </c>
      <c r="I13" s="17">
        <v>0.265175897874176</v>
      </c>
      <c r="J13" s="17">
        <v>0.24486628031364699</v>
      </c>
      <c r="K13" s="17">
        <v>0.24375782780608701</v>
      </c>
      <c r="L13" s="17">
        <v>0.200894410664195</v>
      </c>
      <c r="M13" s="17"/>
      <c r="N13" s="17">
        <v>0.258284644834604</v>
      </c>
      <c r="O13" s="17">
        <v>0.20245177543860601</v>
      </c>
      <c r="P13" s="17">
        <v>0.23510390763585001</v>
      </c>
      <c r="Q13" s="17">
        <v>0.27290350697001098</v>
      </c>
      <c r="R13" s="17">
        <v>0.28414511880376198</v>
      </c>
      <c r="S13" s="17">
        <v>0.21193631124558701</v>
      </c>
      <c r="T13" s="17">
        <v>0.22435484152179699</v>
      </c>
      <c r="U13" s="17">
        <v>0.23896866368160299</v>
      </c>
      <c r="V13" s="17">
        <v>0.220649538923059</v>
      </c>
      <c r="W13" s="17">
        <v>0.19832345208930899</v>
      </c>
      <c r="X13" s="17">
        <v>0.20582905424745501</v>
      </c>
      <c r="Y13" s="17">
        <v>0.32173856182810101</v>
      </c>
      <c r="Z13" s="17"/>
      <c r="AA13" s="17">
        <v>0.181682356637758</v>
      </c>
      <c r="AB13" s="17">
        <v>0.22312754342743199</v>
      </c>
      <c r="AC13" s="17">
        <v>0.25444486808099898</v>
      </c>
      <c r="AD13" s="17">
        <v>0.283870276131443</v>
      </c>
      <c r="AE13" s="17"/>
      <c r="AF13" s="17">
        <v>0.237225408470987</v>
      </c>
    </row>
    <row r="14" spans="2:32" x14ac:dyDescent="0.2">
      <c r="B14" s="18" t="s">
        <v>177</v>
      </c>
      <c r="C14" s="17">
        <v>6.6137866237375803E-2</v>
      </c>
      <c r="D14" s="17">
        <v>8.4816753960612404E-2</v>
      </c>
      <c r="E14" s="17">
        <v>4.7755312428271801E-2</v>
      </c>
      <c r="F14" s="17"/>
      <c r="G14" s="17">
        <v>5.4105023343475202E-2</v>
      </c>
      <c r="H14" s="17">
        <v>7.8401258066911395E-2</v>
      </c>
      <c r="I14" s="17">
        <v>7.4385458333751306E-2</v>
      </c>
      <c r="J14" s="17">
        <v>8.0812441913917496E-2</v>
      </c>
      <c r="K14" s="17">
        <v>5.9698177259471498E-2</v>
      </c>
      <c r="L14" s="17">
        <v>4.9828143678815801E-2</v>
      </c>
      <c r="M14" s="17"/>
      <c r="N14" s="17">
        <v>5.4325712208434601E-2</v>
      </c>
      <c r="O14" s="17">
        <v>5.8349037415039398E-2</v>
      </c>
      <c r="P14" s="17">
        <v>4.8262121398664599E-2</v>
      </c>
      <c r="Q14" s="17">
        <v>6.3019325868844803E-2</v>
      </c>
      <c r="R14" s="17">
        <v>5.77440508771098E-2</v>
      </c>
      <c r="S14" s="17">
        <v>8.1516506786704399E-2</v>
      </c>
      <c r="T14" s="17">
        <v>8.8371272171614002E-2</v>
      </c>
      <c r="U14" s="17">
        <v>3.6734849266889802E-2</v>
      </c>
      <c r="V14" s="17">
        <v>7.0970020601741304E-2</v>
      </c>
      <c r="W14" s="17">
        <v>7.3682753145293295E-2</v>
      </c>
      <c r="X14" s="17">
        <v>8.4240309868425303E-2</v>
      </c>
      <c r="Y14" s="17">
        <v>9.4779150031704298E-2</v>
      </c>
      <c r="Z14" s="17"/>
      <c r="AA14" s="17">
        <v>4.1694308978987897E-2</v>
      </c>
      <c r="AB14" s="17">
        <v>3.9583802051743E-2</v>
      </c>
      <c r="AC14" s="17">
        <v>9.1054049713916702E-2</v>
      </c>
      <c r="AD14" s="17">
        <v>9.8399960161976399E-2</v>
      </c>
      <c r="AE14" s="17"/>
      <c r="AF14" s="17">
        <v>8.1980965078004495E-2</v>
      </c>
    </row>
    <row r="15" spans="2:32" x14ac:dyDescent="0.2">
      <c r="B15" s="18" t="s">
        <v>92</v>
      </c>
      <c r="C15" s="19">
        <v>2.6817812798212701E-2</v>
      </c>
      <c r="D15" s="19">
        <v>2.8791838719553001E-2</v>
      </c>
      <c r="E15" s="19">
        <v>2.5050925766829601E-2</v>
      </c>
      <c r="F15" s="19"/>
      <c r="G15" s="19">
        <v>4.9141982103260103E-2</v>
      </c>
      <c r="H15" s="19">
        <v>2.3646893122936899E-2</v>
      </c>
      <c r="I15" s="19">
        <v>3.8108180852657297E-2</v>
      </c>
      <c r="J15" s="19">
        <v>1.7755672213183801E-2</v>
      </c>
      <c r="K15" s="19">
        <v>3.0970175070487299E-2</v>
      </c>
      <c r="L15" s="19">
        <v>9.9432286897701908E-3</v>
      </c>
      <c r="M15" s="19"/>
      <c r="N15" s="19">
        <v>3.1781777501412499E-2</v>
      </c>
      <c r="O15" s="19">
        <v>2.42319078831261E-2</v>
      </c>
      <c r="P15" s="19">
        <v>1.36593933943733E-2</v>
      </c>
      <c r="Q15" s="19">
        <v>3.1733717819011797E-2</v>
      </c>
      <c r="R15" s="19">
        <v>1.54916298788938E-2</v>
      </c>
      <c r="S15" s="19">
        <v>4.20537114425137E-2</v>
      </c>
      <c r="T15" s="19">
        <v>2.58376287162447E-2</v>
      </c>
      <c r="U15" s="19">
        <v>4.3167768104206999E-2</v>
      </c>
      <c r="V15" s="19">
        <v>1.52036870386483E-2</v>
      </c>
      <c r="W15" s="19">
        <v>3.6183481238954998E-2</v>
      </c>
      <c r="X15" s="19">
        <v>2.4442124391207101E-2</v>
      </c>
      <c r="Y15" s="19">
        <v>1.5199323059456701E-2</v>
      </c>
      <c r="Z15" s="19"/>
      <c r="AA15" s="19">
        <v>1.32735818413176E-2</v>
      </c>
      <c r="AB15" s="19">
        <v>2.29731866057768E-2</v>
      </c>
      <c r="AC15" s="19">
        <v>2.60118887342419E-2</v>
      </c>
      <c r="AD15" s="19">
        <v>4.6546044884411303E-2</v>
      </c>
      <c r="AE15" s="19"/>
      <c r="AF15" s="19">
        <v>3.2512646967329299E-2</v>
      </c>
    </row>
    <row r="16" spans="2:32" x14ac:dyDescent="0.2">
      <c r="B16" s="16"/>
    </row>
    <row r="17" spans="2:2" x14ac:dyDescent="0.2">
      <c r="B17" t="s">
        <v>63</v>
      </c>
    </row>
    <row r="18" spans="2:2" x14ac:dyDescent="0.2">
      <c r="B18" t="s">
        <v>64</v>
      </c>
    </row>
    <row r="20" spans="2:2" x14ac:dyDescent="0.2">
      <c r="B20"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2:AF20"/>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181</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172</v>
      </c>
      <c r="C9" s="17">
        <v>4.3532129765090502E-3</v>
      </c>
      <c r="D9" s="17">
        <v>6.0630660992255399E-3</v>
      </c>
      <c r="E9" s="17">
        <v>2.7110312677485699E-3</v>
      </c>
      <c r="F9" s="17"/>
      <c r="G9" s="17">
        <v>4.6735939165134998E-3</v>
      </c>
      <c r="H9" s="17">
        <v>1.02049766685499E-2</v>
      </c>
      <c r="I9" s="17">
        <v>6.3608144460652596E-3</v>
      </c>
      <c r="J9" s="17">
        <v>2.4312098659227599E-3</v>
      </c>
      <c r="K9" s="17">
        <v>1.33840120721316E-3</v>
      </c>
      <c r="L9" s="17">
        <v>1.3205891113945399E-3</v>
      </c>
      <c r="M9" s="17"/>
      <c r="N9" s="17">
        <v>1.03628939711019E-2</v>
      </c>
      <c r="O9" s="17">
        <v>5.9122442466083098E-3</v>
      </c>
      <c r="P9" s="17">
        <v>0</v>
      </c>
      <c r="Q9" s="17">
        <v>2.03022073589979E-3</v>
      </c>
      <c r="R9" s="17">
        <v>0</v>
      </c>
      <c r="S9" s="17">
        <v>3.8232352872617798E-3</v>
      </c>
      <c r="T9" s="17">
        <v>8.7091760620837799E-3</v>
      </c>
      <c r="U9" s="17">
        <v>0</v>
      </c>
      <c r="V9" s="17">
        <v>8.2886950894289595E-3</v>
      </c>
      <c r="W9" s="17">
        <v>0</v>
      </c>
      <c r="X9" s="17">
        <v>0</v>
      </c>
      <c r="Y9" s="17">
        <v>0</v>
      </c>
      <c r="Z9" s="17"/>
      <c r="AA9" s="17">
        <v>5.2365717895141804E-3</v>
      </c>
      <c r="AB9" s="17">
        <v>3.9051643794634099E-3</v>
      </c>
      <c r="AC9" s="17">
        <v>6.9271041398467799E-3</v>
      </c>
      <c r="AD9" s="17">
        <v>1.66064144710894E-3</v>
      </c>
      <c r="AE9" s="17"/>
      <c r="AF9" s="17">
        <v>6.8483623081779599E-3</v>
      </c>
    </row>
    <row r="10" spans="2:32" x14ac:dyDescent="0.2">
      <c r="B10" s="18" t="s">
        <v>173</v>
      </c>
      <c r="C10" s="17">
        <v>2.9425796478642199E-2</v>
      </c>
      <c r="D10" s="17">
        <v>3.7489353502265697E-2</v>
      </c>
      <c r="E10" s="17">
        <v>2.1734041118294901E-2</v>
      </c>
      <c r="F10" s="17"/>
      <c r="G10" s="17">
        <v>5.1274282302639598E-2</v>
      </c>
      <c r="H10" s="17">
        <v>3.9218109980457203E-2</v>
      </c>
      <c r="I10" s="17">
        <v>2.7187124614291201E-2</v>
      </c>
      <c r="J10" s="17">
        <v>1.9126221403889799E-2</v>
      </c>
      <c r="K10" s="17">
        <v>3.2144162864632203E-2</v>
      </c>
      <c r="L10" s="17">
        <v>1.52834033258126E-2</v>
      </c>
      <c r="M10" s="17"/>
      <c r="N10" s="17">
        <v>5.1502108656165398E-2</v>
      </c>
      <c r="O10" s="17">
        <v>1.81217177697547E-2</v>
      </c>
      <c r="P10" s="17">
        <v>2.08958237165606E-2</v>
      </c>
      <c r="Q10" s="17">
        <v>1.6574243132251702E-2</v>
      </c>
      <c r="R10" s="17">
        <v>2.1658338220504999E-2</v>
      </c>
      <c r="S10" s="17">
        <v>2.8348706221006499E-2</v>
      </c>
      <c r="T10" s="17">
        <v>2.56247401105868E-2</v>
      </c>
      <c r="U10" s="17">
        <v>4.4566860781778003E-2</v>
      </c>
      <c r="V10" s="17">
        <v>2.2136508129858599E-2</v>
      </c>
      <c r="W10" s="17">
        <v>4.5365737248335099E-2</v>
      </c>
      <c r="X10" s="17">
        <v>2.62769515533532E-2</v>
      </c>
      <c r="Y10" s="17">
        <v>3.1988417002927101E-2</v>
      </c>
      <c r="Z10" s="17"/>
      <c r="AA10" s="17">
        <v>4.2964845878895298E-2</v>
      </c>
      <c r="AB10" s="17">
        <v>2.9015209992275099E-2</v>
      </c>
      <c r="AC10" s="17">
        <v>2.0994252122353299E-2</v>
      </c>
      <c r="AD10" s="17">
        <v>2.2226100347435499E-2</v>
      </c>
      <c r="AE10" s="17"/>
      <c r="AF10" s="17">
        <v>2.6729928080986402E-2</v>
      </c>
    </row>
    <row r="11" spans="2:32" x14ac:dyDescent="0.2">
      <c r="B11" s="18" t="s">
        <v>174</v>
      </c>
      <c r="C11" s="17">
        <v>0.114455487606812</v>
      </c>
      <c r="D11" s="17">
        <v>0.119426085392496</v>
      </c>
      <c r="E11" s="17">
        <v>0.109436919275433</v>
      </c>
      <c r="F11" s="17"/>
      <c r="G11" s="17">
        <v>0.17346895046140601</v>
      </c>
      <c r="H11" s="17">
        <v>0.15502332478613201</v>
      </c>
      <c r="I11" s="17">
        <v>0.11314510590200499</v>
      </c>
      <c r="J11" s="17">
        <v>0.10878464265069</v>
      </c>
      <c r="K11" s="17">
        <v>7.2288097203678098E-2</v>
      </c>
      <c r="L11" s="17">
        <v>7.6106724149463595E-2</v>
      </c>
      <c r="M11" s="17"/>
      <c r="N11" s="17">
        <v>0.198054505427529</v>
      </c>
      <c r="O11" s="17">
        <v>9.6231152300233505E-2</v>
      </c>
      <c r="P11" s="17">
        <v>0.11503261745694</v>
      </c>
      <c r="Q11" s="17">
        <v>6.2357530925755002E-2</v>
      </c>
      <c r="R11" s="17">
        <v>9.2510815404301699E-2</v>
      </c>
      <c r="S11" s="17">
        <v>9.2962757093677406E-2</v>
      </c>
      <c r="T11" s="17">
        <v>0.13596381265220001</v>
      </c>
      <c r="U11" s="17">
        <v>0.118621583310246</v>
      </c>
      <c r="V11" s="17">
        <v>0.10907392440746</v>
      </c>
      <c r="W11" s="17">
        <v>0.10680150308999101</v>
      </c>
      <c r="X11" s="17">
        <v>9.4655736642219296E-2</v>
      </c>
      <c r="Y11" s="17">
        <v>8.6628034276948401E-2</v>
      </c>
      <c r="Z11" s="17"/>
      <c r="AA11" s="17">
        <v>0.16543256398173201</v>
      </c>
      <c r="AB11" s="17">
        <v>0.122390767699526</v>
      </c>
      <c r="AC11" s="17">
        <v>9.2310291871100694E-2</v>
      </c>
      <c r="AD11" s="17">
        <v>6.7191119922647702E-2</v>
      </c>
      <c r="AE11" s="17"/>
      <c r="AF11" s="17">
        <v>8.2567578010289702E-2</v>
      </c>
    </row>
    <row r="12" spans="2:32" x14ac:dyDescent="0.2">
      <c r="B12" s="18" t="s">
        <v>175</v>
      </c>
      <c r="C12" s="17">
        <v>0.29446650548976699</v>
      </c>
      <c r="D12" s="17">
        <v>0.29807355917808898</v>
      </c>
      <c r="E12" s="17">
        <v>0.28958124849330602</v>
      </c>
      <c r="F12" s="17"/>
      <c r="G12" s="17">
        <v>0.32886244596398101</v>
      </c>
      <c r="H12" s="17">
        <v>0.33873402803488101</v>
      </c>
      <c r="I12" s="17">
        <v>0.31912765674147198</v>
      </c>
      <c r="J12" s="17">
        <v>0.27318881811566698</v>
      </c>
      <c r="K12" s="17">
        <v>0.25342930329972901</v>
      </c>
      <c r="L12" s="17">
        <v>0.26025353921005101</v>
      </c>
      <c r="M12" s="17"/>
      <c r="N12" s="17">
        <v>0.29553800265799901</v>
      </c>
      <c r="O12" s="17">
        <v>0.30756775061815</v>
      </c>
      <c r="P12" s="17">
        <v>0.34476634839389397</v>
      </c>
      <c r="Q12" s="17">
        <v>0.30497376083771599</v>
      </c>
      <c r="R12" s="17">
        <v>0.25275081591307602</v>
      </c>
      <c r="S12" s="17">
        <v>0.29597789932263602</v>
      </c>
      <c r="T12" s="17">
        <v>0.30877239668800999</v>
      </c>
      <c r="U12" s="17">
        <v>0.28605467609896501</v>
      </c>
      <c r="V12" s="17">
        <v>0.29518775250057799</v>
      </c>
      <c r="W12" s="17">
        <v>0.27031433612033801</v>
      </c>
      <c r="X12" s="17">
        <v>0.23120589440365599</v>
      </c>
      <c r="Y12" s="17">
        <v>0.30850587107028998</v>
      </c>
      <c r="Z12" s="17"/>
      <c r="AA12" s="17">
        <v>0.34063168369018798</v>
      </c>
      <c r="AB12" s="17">
        <v>0.31181490719143901</v>
      </c>
      <c r="AC12" s="17">
        <v>0.29651935949015701</v>
      </c>
      <c r="AD12" s="17">
        <v>0.22783932872955401</v>
      </c>
      <c r="AE12" s="17"/>
      <c r="AF12" s="17">
        <v>0.22433798122065801</v>
      </c>
    </row>
    <row r="13" spans="2:32" x14ac:dyDescent="0.2">
      <c r="B13" s="18" t="s">
        <v>176</v>
      </c>
      <c r="C13" s="17">
        <v>0.476730640828612</v>
      </c>
      <c r="D13" s="17">
        <v>0.466674183312137</v>
      </c>
      <c r="E13" s="17">
        <v>0.48740007990093098</v>
      </c>
      <c r="F13" s="17"/>
      <c r="G13" s="17">
        <v>0.34873533229134601</v>
      </c>
      <c r="H13" s="17">
        <v>0.37509987126884797</v>
      </c>
      <c r="I13" s="17">
        <v>0.45529145588751802</v>
      </c>
      <c r="J13" s="17">
        <v>0.50794394803145904</v>
      </c>
      <c r="K13" s="17">
        <v>0.56401693581559398</v>
      </c>
      <c r="L13" s="17">
        <v>0.57822088552782402</v>
      </c>
      <c r="M13" s="17"/>
      <c r="N13" s="17">
        <v>0.402784674191355</v>
      </c>
      <c r="O13" s="17">
        <v>0.51131992829877604</v>
      </c>
      <c r="P13" s="17">
        <v>0.451215925285953</v>
      </c>
      <c r="Q13" s="17">
        <v>0.55157627765875705</v>
      </c>
      <c r="R13" s="17">
        <v>0.52624241565298402</v>
      </c>
      <c r="S13" s="17">
        <v>0.48724898484092199</v>
      </c>
      <c r="T13" s="17">
        <v>0.42213526243259297</v>
      </c>
      <c r="U13" s="17">
        <v>0.43532362609680098</v>
      </c>
      <c r="V13" s="17">
        <v>0.47648112966627298</v>
      </c>
      <c r="W13" s="17">
        <v>0.47287885961019599</v>
      </c>
      <c r="X13" s="17">
        <v>0.55127541455000395</v>
      </c>
      <c r="Y13" s="17">
        <v>0.45750052195942698</v>
      </c>
      <c r="Z13" s="17"/>
      <c r="AA13" s="17">
        <v>0.41163062879585999</v>
      </c>
      <c r="AB13" s="17">
        <v>0.48102282381873002</v>
      </c>
      <c r="AC13" s="17">
        <v>0.493402461418676</v>
      </c>
      <c r="AD13" s="17">
        <v>0.52835596128699003</v>
      </c>
      <c r="AE13" s="17"/>
      <c r="AF13" s="17">
        <v>0.55303413931626499</v>
      </c>
    </row>
    <row r="14" spans="2:32" x14ac:dyDescent="0.2">
      <c r="B14" s="18" t="s">
        <v>177</v>
      </c>
      <c r="C14" s="17">
        <v>5.9552342228146003E-2</v>
      </c>
      <c r="D14" s="17">
        <v>5.5813079383040698E-2</v>
      </c>
      <c r="E14" s="17">
        <v>6.3552534183138498E-2</v>
      </c>
      <c r="F14" s="17"/>
      <c r="G14" s="17">
        <v>6.9196112855464995E-2</v>
      </c>
      <c r="H14" s="17">
        <v>5.6900299769397297E-2</v>
      </c>
      <c r="I14" s="17">
        <v>5.3057950916205597E-2</v>
      </c>
      <c r="J14" s="17">
        <v>7.0747455533191395E-2</v>
      </c>
      <c r="K14" s="17">
        <v>5.6520123812978301E-2</v>
      </c>
      <c r="L14" s="17">
        <v>5.3525257854854499E-2</v>
      </c>
      <c r="M14" s="17"/>
      <c r="N14" s="17">
        <v>2.3178864645122099E-2</v>
      </c>
      <c r="O14" s="17">
        <v>4.65103520001399E-2</v>
      </c>
      <c r="P14" s="17">
        <v>3.6918818527187501E-2</v>
      </c>
      <c r="Q14" s="17">
        <v>4.9030652485868E-2</v>
      </c>
      <c r="R14" s="17">
        <v>6.9813431449845795E-2</v>
      </c>
      <c r="S14" s="17">
        <v>6.48996287618923E-2</v>
      </c>
      <c r="T14" s="17">
        <v>7.3937873739550602E-2</v>
      </c>
      <c r="U14" s="17">
        <v>0.110478715634949</v>
      </c>
      <c r="V14" s="17">
        <v>7.3312896597443195E-2</v>
      </c>
      <c r="W14" s="17">
        <v>8.3363659365926601E-2</v>
      </c>
      <c r="X14" s="17">
        <v>7.8123070869013794E-2</v>
      </c>
      <c r="Y14" s="17">
        <v>7.8138993661847206E-2</v>
      </c>
      <c r="Z14" s="17"/>
      <c r="AA14" s="17">
        <v>2.0795843385128701E-2</v>
      </c>
      <c r="AB14" s="17">
        <v>3.6410464668930602E-2</v>
      </c>
      <c r="AC14" s="17">
        <v>6.5927964429904798E-2</v>
      </c>
      <c r="AD14" s="17">
        <v>0.120761997270237</v>
      </c>
      <c r="AE14" s="17"/>
      <c r="AF14" s="17">
        <v>8.2587606049521603E-2</v>
      </c>
    </row>
    <row r="15" spans="2:32" x14ac:dyDescent="0.2">
      <c r="B15" s="18" t="s">
        <v>92</v>
      </c>
      <c r="C15" s="19">
        <v>2.1016014391511802E-2</v>
      </c>
      <c r="D15" s="19">
        <v>1.6460673132746899E-2</v>
      </c>
      <c r="E15" s="19">
        <v>2.5584145761148199E-2</v>
      </c>
      <c r="F15" s="19"/>
      <c r="G15" s="19">
        <v>2.3789282208648999E-2</v>
      </c>
      <c r="H15" s="19">
        <v>2.4819389491735299E-2</v>
      </c>
      <c r="I15" s="19">
        <v>2.5829891492442102E-2</v>
      </c>
      <c r="J15" s="19">
        <v>1.7777704399179899E-2</v>
      </c>
      <c r="K15" s="19">
        <v>2.0262975796175701E-2</v>
      </c>
      <c r="L15" s="19">
        <v>1.52896008206E-2</v>
      </c>
      <c r="M15" s="19"/>
      <c r="N15" s="19">
        <v>1.85789504507274E-2</v>
      </c>
      <c r="O15" s="19">
        <v>1.4336854766338E-2</v>
      </c>
      <c r="P15" s="19">
        <v>3.11704666194654E-2</v>
      </c>
      <c r="Q15" s="19">
        <v>1.3457314223751999E-2</v>
      </c>
      <c r="R15" s="19">
        <v>3.7024183359287699E-2</v>
      </c>
      <c r="S15" s="19">
        <v>2.67387884726034E-2</v>
      </c>
      <c r="T15" s="19">
        <v>2.4856738314975899E-2</v>
      </c>
      <c r="U15" s="19">
        <v>4.9545380772620098E-3</v>
      </c>
      <c r="V15" s="19">
        <v>1.5519093608957601E-2</v>
      </c>
      <c r="W15" s="19">
        <v>2.1275904565213801E-2</v>
      </c>
      <c r="X15" s="19">
        <v>1.8462931981753299E-2</v>
      </c>
      <c r="Y15" s="19">
        <v>3.7238162028560402E-2</v>
      </c>
      <c r="Z15" s="19"/>
      <c r="AA15" s="19">
        <v>1.3307862478682099E-2</v>
      </c>
      <c r="AB15" s="19">
        <v>1.5440662249635599E-2</v>
      </c>
      <c r="AC15" s="19">
        <v>2.3918566527960799E-2</v>
      </c>
      <c r="AD15" s="19">
        <v>3.1964850996026299E-2</v>
      </c>
      <c r="AE15" s="19"/>
      <c r="AF15" s="19">
        <v>2.38944050141018E-2</v>
      </c>
    </row>
    <row r="16" spans="2:32" x14ac:dyDescent="0.2">
      <c r="B16" s="16"/>
    </row>
    <row r="17" spans="2:2" x14ac:dyDescent="0.2">
      <c r="B17" t="s">
        <v>63</v>
      </c>
    </row>
    <row r="18" spans="2:2" x14ac:dyDescent="0.2">
      <c r="B18" t="s">
        <v>64</v>
      </c>
    </row>
    <row r="20" spans="2:2" x14ac:dyDescent="0.2">
      <c r="B20"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2:AF20"/>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182</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172</v>
      </c>
      <c r="C9" s="17">
        <v>5.0786588531580804E-3</v>
      </c>
      <c r="D9" s="17">
        <v>6.2312717876499201E-3</v>
      </c>
      <c r="E9" s="17">
        <v>3.9843569939579703E-3</v>
      </c>
      <c r="F9" s="17"/>
      <c r="G9" s="17">
        <v>9.9226788157504402E-3</v>
      </c>
      <c r="H9" s="17">
        <v>1.1404018429475801E-2</v>
      </c>
      <c r="I9" s="17">
        <v>3.7715468493468201E-3</v>
      </c>
      <c r="J9" s="17">
        <v>5.4173172644132904E-3</v>
      </c>
      <c r="K9" s="17">
        <v>1.33840120721316E-3</v>
      </c>
      <c r="L9" s="17">
        <v>0</v>
      </c>
      <c r="M9" s="17"/>
      <c r="N9" s="17">
        <v>6.8908248048892397E-3</v>
      </c>
      <c r="O9" s="17">
        <v>7.2162959283777603E-3</v>
      </c>
      <c r="P9" s="17">
        <v>0</v>
      </c>
      <c r="Q9" s="17">
        <v>2.03022073589979E-3</v>
      </c>
      <c r="R9" s="17">
        <v>0</v>
      </c>
      <c r="S9" s="17">
        <v>4.7101877836960501E-3</v>
      </c>
      <c r="T9" s="17">
        <v>1.11173854049216E-2</v>
      </c>
      <c r="U9" s="17">
        <v>8.3468576897010108E-3</v>
      </c>
      <c r="V9" s="17">
        <v>3.6506940222245901E-3</v>
      </c>
      <c r="W9" s="17">
        <v>1.04884784984764E-2</v>
      </c>
      <c r="X9" s="17">
        <v>0</v>
      </c>
      <c r="Y9" s="17">
        <v>0</v>
      </c>
      <c r="Z9" s="17"/>
      <c r="AA9" s="17">
        <v>5.6650612557644199E-3</v>
      </c>
      <c r="AB9" s="17">
        <v>2.85846099004488E-3</v>
      </c>
      <c r="AC9" s="17">
        <v>4.6556882893462196E-3</v>
      </c>
      <c r="AD9" s="17">
        <v>7.19929915154014E-3</v>
      </c>
      <c r="AE9" s="17"/>
      <c r="AF9" s="17">
        <v>8.6604884724507704E-3</v>
      </c>
    </row>
    <row r="10" spans="2:32" x14ac:dyDescent="0.2">
      <c r="B10" s="18" t="s">
        <v>173</v>
      </c>
      <c r="C10" s="17">
        <v>1.9908630523295501E-2</v>
      </c>
      <c r="D10" s="17">
        <v>2.25785957994637E-2</v>
      </c>
      <c r="E10" s="17">
        <v>1.7421954588665502E-2</v>
      </c>
      <c r="F10" s="17"/>
      <c r="G10" s="17">
        <v>3.4260664600531399E-2</v>
      </c>
      <c r="H10" s="17">
        <v>3.5113696841157803E-2</v>
      </c>
      <c r="I10" s="17">
        <v>1.821227590772E-2</v>
      </c>
      <c r="J10" s="17">
        <v>1.2846711580892701E-2</v>
      </c>
      <c r="K10" s="17">
        <v>1.5001860437119E-2</v>
      </c>
      <c r="L10" s="17">
        <v>8.3825407452967193E-3</v>
      </c>
      <c r="M10" s="17"/>
      <c r="N10" s="17">
        <v>4.69515837575896E-2</v>
      </c>
      <c r="O10" s="17">
        <v>7.2396355710289701E-3</v>
      </c>
      <c r="P10" s="17">
        <v>2.4525289251369799E-2</v>
      </c>
      <c r="Q10" s="17">
        <v>4.3829153498415197E-3</v>
      </c>
      <c r="R10" s="17">
        <v>1.4668921701050599E-2</v>
      </c>
      <c r="S10" s="17">
        <v>1.8576621072869899E-2</v>
      </c>
      <c r="T10" s="17">
        <v>1.8069910002092401E-2</v>
      </c>
      <c r="U10" s="17">
        <v>2.0186382894740298E-2</v>
      </c>
      <c r="V10" s="17">
        <v>2.17444593736166E-2</v>
      </c>
      <c r="W10" s="17">
        <v>2.4721954965332599E-2</v>
      </c>
      <c r="X10" s="17">
        <v>3.3736285345902701E-3</v>
      </c>
      <c r="Y10" s="17">
        <v>1.00473802712599E-2</v>
      </c>
      <c r="Z10" s="17"/>
      <c r="AA10" s="17">
        <v>3.5376744880993599E-2</v>
      </c>
      <c r="AB10" s="17">
        <v>1.25063693838602E-2</v>
      </c>
      <c r="AC10" s="17">
        <v>1.79093893916283E-2</v>
      </c>
      <c r="AD10" s="17">
        <v>1.0755692770195901E-2</v>
      </c>
      <c r="AE10" s="17"/>
      <c r="AF10" s="17">
        <v>1.6384883514351901E-2</v>
      </c>
    </row>
    <row r="11" spans="2:32" x14ac:dyDescent="0.2">
      <c r="B11" s="18" t="s">
        <v>174</v>
      </c>
      <c r="C11" s="17">
        <v>7.3694306253201197E-2</v>
      </c>
      <c r="D11" s="17">
        <v>8.3442801408167594E-2</v>
      </c>
      <c r="E11" s="17">
        <v>6.3299366997993697E-2</v>
      </c>
      <c r="F11" s="17"/>
      <c r="G11" s="17">
        <v>0.14929894637803001</v>
      </c>
      <c r="H11" s="17">
        <v>9.9130955623695505E-2</v>
      </c>
      <c r="I11" s="17">
        <v>7.0026260238201299E-2</v>
      </c>
      <c r="J11" s="17">
        <v>5.9332109654775103E-2</v>
      </c>
      <c r="K11" s="17">
        <v>3.96346922867441E-2</v>
      </c>
      <c r="L11" s="17">
        <v>4.0186424611089601E-2</v>
      </c>
      <c r="M11" s="17"/>
      <c r="N11" s="17">
        <v>0.14811071874484699</v>
      </c>
      <c r="O11" s="17">
        <v>5.3804990707708097E-2</v>
      </c>
      <c r="P11" s="17">
        <v>6.7028502350443206E-2</v>
      </c>
      <c r="Q11" s="17">
        <v>4.3628765409890503E-2</v>
      </c>
      <c r="R11" s="17">
        <v>3.34674825335649E-2</v>
      </c>
      <c r="S11" s="17">
        <v>6.7635832183530101E-2</v>
      </c>
      <c r="T11" s="17">
        <v>9.4788450623332299E-2</v>
      </c>
      <c r="U11" s="17">
        <v>6.0169782575981497E-2</v>
      </c>
      <c r="V11" s="17">
        <v>5.8556646987037803E-2</v>
      </c>
      <c r="W11" s="17">
        <v>9.6277297682665394E-2</v>
      </c>
      <c r="X11" s="17">
        <v>3.5313420996341903E-2</v>
      </c>
      <c r="Y11" s="17">
        <v>4.6263563539403398E-2</v>
      </c>
      <c r="Z11" s="17"/>
      <c r="AA11" s="17">
        <v>0.11239371903177001</v>
      </c>
      <c r="AB11" s="17">
        <v>7.00194688108981E-2</v>
      </c>
      <c r="AC11" s="17">
        <v>6.0716092111025001E-2</v>
      </c>
      <c r="AD11" s="17">
        <v>4.8138295549666102E-2</v>
      </c>
      <c r="AE11" s="17"/>
      <c r="AF11" s="17">
        <v>6.00971501822734E-2</v>
      </c>
    </row>
    <row r="12" spans="2:32" x14ac:dyDescent="0.2">
      <c r="B12" s="18" t="s">
        <v>175</v>
      </c>
      <c r="C12" s="17">
        <v>0.18057073449908101</v>
      </c>
      <c r="D12" s="17">
        <v>0.189567584907673</v>
      </c>
      <c r="E12" s="17">
        <v>0.17140679639096701</v>
      </c>
      <c r="F12" s="17"/>
      <c r="G12" s="17">
        <v>0.235714949144397</v>
      </c>
      <c r="H12" s="17">
        <v>0.21172083509763101</v>
      </c>
      <c r="I12" s="17">
        <v>0.17145132775053801</v>
      </c>
      <c r="J12" s="17">
        <v>0.141457693192233</v>
      </c>
      <c r="K12" s="17">
        <v>0.15250664154837801</v>
      </c>
      <c r="L12" s="17">
        <v>0.176538595848754</v>
      </c>
      <c r="M12" s="17"/>
      <c r="N12" s="17">
        <v>0.22509468663505899</v>
      </c>
      <c r="O12" s="17">
        <v>0.18334986777039999</v>
      </c>
      <c r="P12" s="17">
        <v>0.17857388935694299</v>
      </c>
      <c r="Q12" s="17">
        <v>0.150083411883916</v>
      </c>
      <c r="R12" s="17">
        <v>0.148344729344175</v>
      </c>
      <c r="S12" s="17">
        <v>0.19292268462574599</v>
      </c>
      <c r="T12" s="17">
        <v>0.17683306067382101</v>
      </c>
      <c r="U12" s="17">
        <v>0.16672543623160799</v>
      </c>
      <c r="V12" s="17">
        <v>0.163787154980399</v>
      </c>
      <c r="W12" s="17">
        <v>0.18126866412220299</v>
      </c>
      <c r="X12" s="17">
        <v>0.18445677365676399</v>
      </c>
      <c r="Y12" s="17">
        <v>0.17712384604453901</v>
      </c>
      <c r="Z12" s="17"/>
      <c r="AA12" s="17">
        <v>0.23298009873454401</v>
      </c>
      <c r="AB12" s="17">
        <v>0.203187077607352</v>
      </c>
      <c r="AC12" s="17">
        <v>0.16642384647089101</v>
      </c>
      <c r="AD12" s="17">
        <v>0.112651371300031</v>
      </c>
      <c r="AE12" s="17"/>
      <c r="AF12" s="17">
        <v>0.130035371868474</v>
      </c>
    </row>
    <row r="13" spans="2:32" x14ac:dyDescent="0.2">
      <c r="B13" s="18" t="s">
        <v>176</v>
      </c>
      <c r="C13" s="17">
        <v>0.460488196184968</v>
      </c>
      <c r="D13" s="17">
        <v>0.44669878804146801</v>
      </c>
      <c r="E13" s="17">
        <v>0.47460111847651099</v>
      </c>
      <c r="F13" s="17"/>
      <c r="G13" s="17">
        <v>0.31768557309061501</v>
      </c>
      <c r="H13" s="17">
        <v>0.36910395591451201</v>
      </c>
      <c r="I13" s="17">
        <v>0.45577174071128301</v>
      </c>
      <c r="J13" s="17">
        <v>0.474336660814073</v>
      </c>
      <c r="K13" s="17">
        <v>0.52071576123428898</v>
      </c>
      <c r="L13" s="17">
        <v>0.58211906548860204</v>
      </c>
      <c r="M13" s="17"/>
      <c r="N13" s="17">
        <v>0.39688582333193501</v>
      </c>
      <c r="O13" s="17">
        <v>0.50022029486056696</v>
      </c>
      <c r="P13" s="17">
        <v>0.476270086853191</v>
      </c>
      <c r="Q13" s="17">
        <v>0.50087561541657699</v>
      </c>
      <c r="R13" s="17">
        <v>0.44331380202693699</v>
      </c>
      <c r="S13" s="17">
        <v>0.44168634400507101</v>
      </c>
      <c r="T13" s="17">
        <v>0.45481879929659103</v>
      </c>
      <c r="U13" s="17">
        <v>0.42536406859214398</v>
      </c>
      <c r="V13" s="17">
        <v>0.45694809327182301</v>
      </c>
      <c r="W13" s="17">
        <v>0.48813870889044703</v>
      </c>
      <c r="X13" s="17">
        <v>0.50455340253033198</v>
      </c>
      <c r="Y13" s="17">
        <v>0.43687450141719902</v>
      </c>
      <c r="Z13" s="17"/>
      <c r="AA13" s="17">
        <v>0.47213199578854198</v>
      </c>
      <c r="AB13" s="17">
        <v>0.50337830196808797</v>
      </c>
      <c r="AC13" s="17">
        <v>0.44039676355119201</v>
      </c>
      <c r="AD13" s="17">
        <v>0.422285416912838</v>
      </c>
      <c r="AE13" s="17"/>
      <c r="AF13" s="17">
        <v>0.46089594205018702</v>
      </c>
    </row>
    <row r="14" spans="2:32" x14ac:dyDescent="0.2">
      <c r="B14" s="18" t="s">
        <v>177</v>
      </c>
      <c r="C14" s="17">
        <v>0.23021459599583</v>
      </c>
      <c r="D14" s="17">
        <v>0.22348310539768201</v>
      </c>
      <c r="E14" s="17">
        <v>0.23814403892859701</v>
      </c>
      <c r="F14" s="17"/>
      <c r="G14" s="17">
        <v>0.202253998424891</v>
      </c>
      <c r="H14" s="17">
        <v>0.23835524756502699</v>
      </c>
      <c r="I14" s="17">
        <v>0.24861210293771499</v>
      </c>
      <c r="J14" s="17">
        <v>0.278338922647137</v>
      </c>
      <c r="K14" s="17">
        <v>0.25038615766335598</v>
      </c>
      <c r="L14" s="17">
        <v>0.17456856489292799</v>
      </c>
      <c r="M14" s="17"/>
      <c r="N14" s="17">
        <v>0.15567892598665101</v>
      </c>
      <c r="O14" s="17">
        <v>0.21410991398303</v>
      </c>
      <c r="P14" s="17">
        <v>0.218553652659914</v>
      </c>
      <c r="Q14" s="17">
        <v>0.27614409941586898</v>
      </c>
      <c r="R14" s="17">
        <v>0.322769523764663</v>
      </c>
      <c r="S14" s="17">
        <v>0.23248354805768601</v>
      </c>
      <c r="T14" s="17">
        <v>0.199178585010585</v>
      </c>
      <c r="U14" s="17">
        <v>0.303038306432177</v>
      </c>
      <c r="V14" s="17">
        <v>0.27286155375771098</v>
      </c>
      <c r="W14" s="17">
        <v>0.174309761563232</v>
      </c>
      <c r="X14" s="17">
        <v>0.22762599816477</v>
      </c>
      <c r="Y14" s="17">
        <v>0.31931274057172299</v>
      </c>
      <c r="Z14" s="17"/>
      <c r="AA14" s="17">
        <v>0.11578153046709599</v>
      </c>
      <c r="AB14" s="17">
        <v>0.18349673498112401</v>
      </c>
      <c r="AC14" s="17">
        <v>0.28905434564678401</v>
      </c>
      <c r="AD14" s="17">
        <v>0.35180603815831901</v>
      </c>
      <c r="AE14" s="17"/>
      <c r="AF14" s="17">
        <v>0.29654919997211898</v>
      </c>
    </row>
    <row r="15" spans="2:32" x14ac:dyDescent="0.2">
      <c r="B15" s="18" t="s">
        <v>92</v>
      </c>
      <c r="C15" s="19">
        <v>3.0044877690466001E-2</v>
      </c>
      <c r="D15" s="19">
        <v>2.7997852657894898E-2</v>
      </c>
      <c r="E15" s="19">
        <v>3.11423676233081E-2</v>
      </c>
      <c r="F15" s="19"/>
      <c r="G15" s="19">
        <v>5.0863189545785302E-2</v>
      </c>
      <c r="H15" s="19">
        <v>3.5171290528501903E-2</v>
      </c>
      <c r="I15" s="19">
        <v>3.2154745605195698E-2</v>
      </c>
      <c r="J15" s="19">
        <v>2.82705848464757E-2</v>
      </c>
      <c r="K15" s="19">
        <v>2.04164856228999E-2</v>
      </c>
      <c r="L15" s="19">
        <v>1.8204808413329301E-2</v>
      </c>
      <c r="M15" s="19"/>
      <c r="N15" s="19">
        <v>2.03874367390297E-2</v>
      </c>
      <c r="O15" s="19">
        <v>3.4059001178889103E-2</v>
      </c>
      <c r="P15" s="19">
        <v>3.5048579528139098E-2</v>
      </c>
      <c r="Q15" s="19">
        <v>2.28549717880051E-2</v>
      </c>
      <c r="R15" s="19">
        <v>3.7435540629610201E-2</v>
      </c>
      <c r="S15" s="19">
        <v>4.19847822714014E-2</v>
      </c>
      <c r="T15" s="19">
        <v>4.5193808988656901E-2</v>
      </c>
      <c r="U15" s="19">
        <v>1.6169165583648702E-2</v>
      </c>
      <c r="V15" s="19">
        <v>2.2451397607188402E-2</v>
      </c>
      <c r="W15" s="19">
        <v>2.4795134277644099E-2</v>
      </c>
      <c r="X15" s="19">
        <v>4.4676776117201798E-2</v>
      </c>
      <c r="Y15" s="19">
        <v>1.0377968155875E-2</v>
      </c>
      <c r="Z15" s="19"/>
      <c r="AA15" s="19">
        <v>2.5670849841289398E-2</v>
      </c>
      <c r="AB15" s="19">
        <v>2.4553586258633499E-2</v>
      </c>
      <c r="AC15" s="19">
        <v>2.0843874539133399E-2</v>
      </c>
      <c r="AD15" s="19">
        <v>4.7163886157410899E-2</v>
      </c>
      <c r="AE15" s="19"/>
      <c r="AF15" s="19">
        <v>2.7376963940144501E-2</v>
      </c>
    </row>
    <row r="16" spans="2:32" x14ac:dyDescent="0.2">
      <c r="B16" s="16"/>
    </row>
    <row r="17" spans="2:2" x14ac:dyDescent="0.2">
      <c r="B17" t="s">
        <v>63</v>
      </c>
    </row>
    <row r="18" spans="2:2" x14ac:dyDescent="0.2">
      <c r="B18" t="s">
        <v>64</v>
      </c>
    </row>
    <row r="20" spans="2:2" x14ac:dyDescent="0.2">
      <c r="B20"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AF1524"/>
  <sheetViews>
    <sheetView showGridLines="0" workbookViewId="0">
      <pane xSplit="2" ySplit="8" topLeftCell="C9" activePane="bottomRight" state="frozen"/>
      <selection pane="bottomLeft" activeCell="A9" sqref="A9"/>
      <selection pane="topRight" activeCell="C1" sqref="C1"/>
      <selection pane="bottomRight"/>
    </sheetView>
  </sheetViews>
  <sheetFormatPr defaultColWidth="10.76171875" defaultRowHeight="15" x14ac:dyDescent="0.2"/>
  <cols>
    <col min="2" max="2" width="20.7148437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25" t="s">
        <v>715</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3"/>
      <c r="C5" s="13"/>
      <c r="D5" s="28" t="s">
        <v>44</v>
      </c>
      <c r="E5" s="28"/>
      <c r="F5" s="13"/>
      <c r="G5" s="28" t="s">
        <v>45</v>
      </c>
      <c r="H5" s="28"/>
      <c r="I5" s="28"/>
      <c r="J5" s="28"/>
      <c r="K5" s="28"/>
      <c r="L5" s="28"/>
      <c r="M5" s="13"/>
      <c r="N5" s="28" t="s">
        <v>46</v>
      </c>
      <c r="O5" s="28"/>
      <c r="P5" s="28"/>
      <c r="Q5" s="28"/>
      <c r="R5" s="28"/>
      <c r="S5" s="28"/>
      <c r="T5" s="28"/>
      <c r="U5" s="28"/>
      <c r="V5" s="28"/>
      <c r="W5" s="28"/>
      <c r="X5" s="28"/>
      <c r="Y5" s="28"/>
      <c r="Z5" s="13"/>
      <c r="AA5" s="28" t="s">
        <v>47</v>
      </c>
      <c r="AB5" s="28"/>
      <c r="AC5" s="28"/>
      <c r="AD5" s="28"/>
      <c r="AE5" s="13"/>
      <c r="AF5" s="28"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20.100000000000001"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20.100000000000001"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11" spans="2:32" x14ac:dyDescent="0.2">
      <c r="B11" s="6" t="s">
        <v>61</v>
      </c>
    </row>
    <row r="12" spans="2:32" x14ac:dyDescent="0.2">
      <c r="B12" s="24" t="s">
        <v>62</v>
      </c>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row>
    <row r="13" spans="2:32" x14ac:dyDescent="0.2">
      <c r="B13" t="s">
        <v>49</v>
      </c>
      <c r="C13" s="17">
        <v>0.51068907394307095</v>
      </c>
      <c r="D13" s="17">
        <v>0.45495616507678299</v>
      </c>
      <c r="E13" s="17">
        <v>0.56428516562755204</v>
      </c>
      <c r="F13" s="17"/>
      <c r="G13" s="17">
        <v>0.49335132616073202</v>
      </c>
      <c r="H13" s="17">
        <v>0.52605979468331299</v>
      </c>
      <c r="I13" s="17">
        <v>0.58889709712938698</v>
      </c>
      <c r="J13" s="17">
        <v>0.56178386646768397</v>
      </c>
      <c r="K13" s="17">
        <v>0.53106129861363305</v>
      </c>
      <c r="L13" s="17">
        <v>0.390850288368634</v>
      </c>
      <c r="M13" s="17"/>
      <c r="N13" s="17">
        <v>0.49408177662553299</v>
      </c>
      <c r="O13" s="17">
        <v>0.519990344056803</v>
      </c>
      <c r="P13" s="17">
        <v>0.51751335729712</v>
      </c>
      <c r="Q13" s="17">
        <v>0.50326481166781301</v>
      </c>
      <c r="R13" s="17">
        <v>0.53447507233762404</v>
      </c>
      <c r="S13" s="17">
        <v>0.51008923521736005</v>
      </c>
      <c r="T13" s="17">
        <v>0.51482378324421496</v>
      </c>
      <c r="U13" s="17">
        <v>0.47573739404089999</v>
      </c>
      <c r="V13" s="17">
        <v>0.48459573767646202</v>
      </c>
      <c r="W13" s="17">
        <v>0.51559140693694605</v>
      </c>
      <c r="X13" s="17">
        <v>0.57746224780250099</v>
      </c>
      <c r="Y13" s="17">
        <v>0.50354384258657603</v>
      </c>
      <c r="Z13" s="17"/>
      <c r="AA13" s="17">
        <v>0.47693022827320902</v>
      </c>
      <c r="AB13" s="17">
        <v>0.53860994587357802</v>
      </c>
      <c r="AC13" s="17">
        <v>0.53128447620153596</v>
      </c>
      <c r="AD13" s="17">
        <v>0.49960019994264698</v>
      </c>
      <c r="AE13" s="17"/>
      <c r="AF13" s="17">
        <v>0.55637339013848697</v>
      </c>
    </row>
    <row r="14" spans="2:32" x14ac:dyDescent="0.2">
      <c r="B14" t="s">
        <v>50</v>
      </c>
      <c r="C14" s="17">
        <v>0.50851382198823902</v>
      </c>
      <c r="D14" s="17">
        <v>0.45319297922602803</v>
      </c>
      <c r="E14" s="17">
        <v>0.56204690833354198</v>
      </c>
      <c r="F14" s="17"/>
      <c r="G14" s="17">
        <v>0.41810974631333903</v>
      </c>
      <c r="H14" s="17">
        <v>0.45636635105207701</v>
      </c>
      <c r="I14" s="17">
        <v>0.53197086012942596</v>
      </c>
      <c r="J14" s="17">
        <v>0.57856197374650897</v>
      </c>
      <c r="K14" s="17">
        <v>0.59095304127556103</v>
      </c>
      <c r="L14" s="17">
        <v>0.47983009312163599</v>
      </c>
      <c r="M14" s="17"/>
      <c r="N14" s="17">
        <v>0.41890623955033202</v>
      </c>
      <c r="O14" s="17">
        <v>0.504990359357259</v>
      </c>
      <c r="P14" s="17">
        <v>0.53807746585393501</v>
      </c>
      <c r="Q14" s="17">
        <v>0.52575305903912195</v>
      </c>
      <c r="R14" s="17">
        <v>0.565186697496044</v>
      </c>
      <c r="S14" s="17">
        <v>0.48442002788803301</v>
      </c>
      <c r="T14" s="17">
        <v>0.53571597378527003</v>
      </c>
      <c r="U14" s="17">
        <v>0.52397984040309598</v>
      </c>
      <c r="V14" s="17">
        <v>0.54322524995749699</v>
      </c>
      <c r="W14" s="17">
        <v>0.52019418154989905</v>
      </c>
      <c r="X14" s="17">
        <v>0.56930737694307798</v>
      </c>
      <c r="Y14" s="17">
        <v>0.394836640030583</v>
      </c>
      <c r="Z14" s="17"/>
      <c r="AA14" s="17">
        <v>0.45991843743543598</v>
      </c>
      <c r="AB14" s="17">
        <v>0.52879984459318397</v>
      </c>
      <c r="AC14" s="17">
        <v>0.48460871017393697</v>
      </c>
      <c r="AD14" s="17">
        <v>0.56280937764558903</v>
      </c>
      <c r="AE14" s="17"/>
      <c r="AF14" s="17">
        <v>0.59215708859171401</v>
      </c>
    </row>
    <row r="15" spans="2:32" x14ac:dyDescent="0.2">
      <c r="B15" t="s">
        <v>51</v>
      </c>
      <c r="C15" s="17">
        <v>0.48164119356096402</v>
      </c>
      <c r="D15" s="17">
        <v>0.42447619224958699</v>
      </c>
      <c r="E15" s="17">
        <v>0.53693655911413396</v>
      </c>
      <c r="F15" s="17"/>
      <c r="G15" s="17">
        <v>0.46081354434031702</v>
      </c>
      <c r="H15" s="17">
        <v>0.513403590689258</v>
      </c>
      <c r="I15" s="17">
        <v>0.51517464043880001</v>
      </c>
      <c r="J15" s="17">
        <v>0.56389157723582695</v>
      </c>
      <c r="K15" s="17">
        <v>0.50457228147650501</v>
      </c>
      <c r="L15" s="17">
        <v>0.36010220542497201</v>
      </c>
      <c r="M15" s="17"/>
      <c r="N15" s="17">
        <v>0.44923411198149898</v>
      </c>
      <c r="O15" s="17">
        <v>0.49092348812106601</v>
      </c>
      <c r="P15" s="17">
        <v>0.45667821778495499</v>
      </c>
      <c r="Q15" s="17">
        <v>0.45178576770872603</v>
      </c>
      <c r="R15" s="17">
        <v>0.51982906887701497</v>
      </c>
      <c r="S15" s="17">
        <v>0.48315057725479499</v>
      </c>
      <c r="T15" s="17">
        <v>0.52452148948590405</v>
      </c>
      <c r="U15" s="17">
        <v>0.47495045064323299</v>
      </c>
      <c r="V15" s="17">
        <v>0.47453707080677099</v>
      </c>
      <c r="W15" s="17">
        <v>0.486161192498057</v>
      </c>
      <c r="X15" s="17">
        <v>0.53846140744393001</v>
      </c>
      <c r="Y15" s="17">
        <v>0.467399512711347</v>
      </c>
      <c r="Z15" s="17"/>
      <c r="AA15" s="17">
        <v>0.40506863169907398</v>
      </c>
      <c r="AB15" s="17">
        <v>0.491364406718864</v>
      </c>
      <c r="AC15" s="17">
        <v>0.50296621442587397</v>
      </c>
      <c r="AD15" s="17">
        <v>0.53835653613693302</v>
      </c>
      <c r="AE15" s="17"/>
      <c r="AF15" s="17">
        <v>0.54904236853542498</v>
      </c>
    </row>
    <row r="16" spans="2:32" x14ac:dyDescent="0.2">
      <c r="B16" t="s">
        <v>52</v>
      </c>
      <c r="C16" s="17">
        <v>0.39308600943630401</v>
      </c>
      <c r="D16" s="17">
        <v>0.31903823204642001</v>
      </c>
      <c r="E16" s="17">
        <v>0.46456318536577701</v>
      </c>
      <c r="F16" s="17"/>
      <c r="G16" s="17">
        <v>0.42642308041056998</v>
      </c>
      <c r="H16" s="17">
        <v>0.42403007267410098</v>
      </c>
      <c r="I16" s="17">
        <v>0.47402609792982803</v>
      </c>
      <c r="J16" s="17">
        <v>0.44881801124957799</v>
      </c>
      <c r="K16" s="17">
        <v>0.41506962242470202</v>
      </c>
      <c r="L16" s="17">
        <v>0.219784265435707</v>
      </c>
      <c r="M16" s="17"/>
      <c r="N16" s="17">
        <v>0.363386955901216</v>
      </c>
      <c r="O16" s="17">
        <v>0.383206521743096</v>
      </c>
      <c r="P16" s="17">
        <v>0.409670563202987</v>
      </c>
      <c r="Q16" s="17">
        <v>0.39374279790538602</v>
      </c>
      <c r="R16" s="17">
        <v>0.40505511402473798</v>
      </c>
      <c r="S16" s="17">
        <v>0.379528825075307</v>
      </c>
      <c r="T16" s="17">
        <v>0.38322545861422203</v>
      </c>
      <c r="U16" s="17">
        <v>0.36698488071313401</v>
      </c>
      <c r="V16" s="17">
        <v>0.42224667393613602</v>
      </c>
      <c r="W16" s="17">
        <v>0.39436804381972901</v>
      </c>
      <c r="X16" s="17">
        <v>0.44252968319243602</v>
      </c>
      <c r="Y16" s="17">
        <v>0.40874192764325301</v>
      </c>
      <c r="Z16" s="17"/>
      <c r="AA16" s="17">
        <v>0.30621540167189698</v>
      </c>
      <c r="AB16" s="17">
        <v>0.386399290384559</v>
      </c>
      <c r="AC16" s="17">
        <v>0.41586345361322702</v>
      </c>
      <c r="AD16" s="17">
        <v>0.47441346364931503</v>
      </c>
      <c r="AE16" s="17"/>
      <c r="AF16" s="17">
        <v>0.50183183300671097</v>
      </c>
    </row>
    <row r="17" spans="2:32" x14ac:dyDescent="0.2">
      <c r="B17" t="s">
        <v>53</v>
      </c>
      <c r="C17" s="17">
        <v>0.31362175720025598</v>
      </c>
      <c r="D17" s="17">
        <v>0.26797370540448001</v>
      </c>
      <c r="E17" s="17">
        <v>0.35692469795128401</v>
      </c>
      <c r="F17" s="17"/>
      <c r="G17" s="17">
        <v>0.30402721508869701</v>
      </c>
      <c r="H17" s="17">
        <v>0.292333756272946</v>
      </c>
      <c r="I17" s="17">
        <v>0.35280813841876801</v>
      </c>
      <c r="J17" s="17">
        <v>0.376906582781175</v>
      </c>
      <c r="K17" s="17">
        <v>0.33777595626930501</v>
      </c>
      <c r="L17" s="17">
        <v>0.23783372397383901</v>
      </c>
      <c r="M17" s="17"/>
      <c r="N17" s="17">
        <v>0.26195057484142997</v>
      </c>
      <c r="O17" s="17">
        <v>0.33489328185772299</v>
      </c>
      <c r="P17" s="17">
        <v>0.31035666322640698</v>
      </c>
      <c r="Q17" s="17">
        <v>0.32437516099969099</v>
      </c>
      <c r="R17" s="17">
        <v>0.33999693953924498</v>
      </c>
      <c r="S17" s="17">
        <v>0.31831512365153802</v>
      </c>
      <c r="T17" s="17">
        <v>0.26264389047324099</v>
      </c>
      <c r="U17" s="17">
        <v>0.32815192157151801</v>
      </c>
      <c r="V17" s="17">
        <v>0.29868509541926402</v>
      </c>
      <c r="W17" s="17">
        <v>0.36030071136069702</v>
      </c>
      <c r="X17" s="17">
        <v>0.36671843169840401</v>
      </c>
      <c r="Y17" s="17">
        <v>0.30577819337844098</v>
      </c>
      <c r="Z17" s="17"/>
      <c r="AA17" s="17">
        <v>0.239302149910538</v>
      </c>
      <c r="AB17" s="17">
        <v>0.30803695467348702</v>
      </c>
      <c r="AC17" s="17">
        <v>0.34098207353749499</v>
      </c>
      <c r="AD17" s="17">
        <v>0.37644164632094301</v>
      </c>
      <c r="AE17" s="17"/>
      <c r="AF17" s="17">
        <v>0.42006906548762901</v>
      </c>
    </row>
    <row r="18" spans="2:32" x14ac:dyDescent="0.2">
      <c r="B18" t="s">
        <v>54</v>
      </c>
      <c r="C18" s="17">
        <v>0.267298763351493</v>
      </c>
      <c r="D18" s="17">
        <v>0.24308026208647299</v>
      </c>
      <c r="E18" s="17">
        <v>0.290076593556572</v>
      </c>
      <c r="F18" s="17"/>
      <c r="G18" s="17">
        <v>0.34861314218297001</v>
      </c>
      <c r="H18" s="17">
        <v>0.35472181342589298</v>
      </c>
      <c r="I18" s="17">
        <v>0.32583319178327003</v>
      </c>
      <c r="J18" s="17">
        <v>0.27344197859000302</v>
      </c>
      <c r="K18" s="17">
        <v>0.22049402972521501</v>
      </c>
      <c r="L18" s="17">
        <v>0.120730151650515</v>
      </c>
      <c r="M18" s="17"/>
      <c r="N18" s="17">
        <v>0.27156701946888501</v>
      </c>
      <c r="O18" s="17">
        <v>0.265867772193776</v>
      </c>
      <c r="P18" s="17">
        <v>0.26889270957475198</v>
      </c>
      <c r="Q18" s="17">
        <v>0.24800237065236899</v>
      </c>
      <c r="R18" s="17">
        <v>0.24591607653257699</v>
      </c>
      <c r="S18" s="17">
        <v>0.28735972484024602</v>
      </c>
      <c r="T18" s="17">
        <v>0.206036892791711</v>
      </c>
      <c r="U18" s="17">
        <v>0.28089227779896703</v>
      </c>
      <c r="V18" s="17">
        <v>0.29634142854134798</v>
      </c>
      <c r="W18" s="17">
        <v>0.29916905099409102</v>
      </c>
      <c r="X18" s="17">
        <v>0.25601122255271702</v>
      </c>
      <c r="Y18" s="17">
        <v>0.25854838607910702</v>
      </c>
      <c r="Z18" s="17"/>
      <c r="AA18" s="17">
        <v>0.271016922481565</v>
      </c>
      <c r="AB18" s="17">
        <v>0.25326463112674902</v>
      </c>
      <c r="AC18" s="17">
        <v>0.27964526332169798</v>
      </c>
      <c r="AD18" s="17">
        <v>0.26707537945584597</v>
      </c>
      <c r="AE18" s="17"/>
      <c r="AF18" s="17">
        <v>0.34003462372955501</v>
      </c>
    </row>
    <row r="19" spans="2:32" x14ac:dyDescent="0.2">
      <c r="B19" t="s">
        <v>55</v>
      </c>
      <c r="C19" s="17">
        <v>0.179812739260055</v>
      </c>
      <c r="D19" s="17">
        <v>0.16764062411032701</v>
      </c>
      <c r="E19" s="17">
        <v>0.191365146098599</v>
      </c>
      <c r="F19" s="17"/>
      <c r="G19" s="17">
        <v>0.334347704476536</v>
      </c>
      <c r="H19" s="17">
        <v>0.28793368148412901</v>
      </c>
      <c r="I19" s="17">
        <v>0.241423607132739</v>
      </c>
      <c r="J19" s="17">
        <v>0.15907460575402699</v>
      </c>
      <c r="K19" s="17">
        <v>8.9811459742262498E-2</v>
      </c>
      <c r="L19" s="17">
        <v>1.5993053296005699E-2</v>
      </c>
      <c r="M19" s="17"/>
      <c r="N19" s="17">
        <v>0.219133922658274</v>
      </c>
      <c r="O19" s="17">
        <v>0.16100885684112701</v>
      </c>
      <c r="P19" s="17">
        <v>0.20720673429580899</v>
      </c>
      <c r="Q19" s="17">
        <v>0.120123547405434</v>
      </c>
      <c r="R19" s="17">
        <v>0.13312155073897999</v>
      </c>
      <c r="S19" s="17">
        <v>0.215917443262339</v>
      </c>
      <c r="T19" s="17">
        <v>0.19699703534915</v>
      </c>
      <c r="U19" s="17">
        <v>0.145745319851319</v>
      </c>
      <c r="V19" s="17">
        <v>0.17468054488891499</v>
      </c>
      <c r="W19" s="17">
        <v>0.19774323717612699</v>
      </c>
      <c r="X19" s="17">
        <v>0.18080316165919</v>
      </c>
      <c r="Y19" s="17">
        <v>0.14761333177830999</v>
      </c>
      <c r="Z19" s="17"/>
      <c r="AA19" s="17">
        <v>0.17328857379444201</v>
      </c>
      <c r="AB19" s="17">
        <v>0.17012561764447501</v>
      </c>
      <c r="AC19" s="17">
        <v>0.21272722410859499</v>
      </c>
      <c r="AD19" s="17">
        <v>0.168594252645549</v>
      </c>
      <c r="AE19" s="17"/>
      <c r="AF19" s="17">
        <v>0.16243188458046601</v>
      </c>
    </row>
    <row r="20" spans="2:32" x14ac:dyDescent="0.2">
      <c r="B20" t="s">
        <v>56</v>
      </c>
      <c r="C20" s="17">
        <v>0.16352615565114501</v>
      </c>
      <c r="D20" s="17">
        <v>0.12452684674818799</v>
      </c>
      <c r="E20" s="17">
        <v>0.200512021283272</v>
      </c>
      <c r="F20" s="17"/>
      <c r="G20" s="17">
        <v>0.21877506136056199</v>
      </c>
      <c r="H20" s="17">
        <v>0.22411696939777001</v>
      </c>
      <c r="I20" s="17">
        <v>0.23313423007840001</v>
      </c>
      <c r="J20" s="17">
        <v>0.14947300979944</v>
      </c>
      <c r="K20" s="17">
        <v>0.136406152074531</v>
      </c>
      <c r="L20" s="17">
        <v>5.0350094832489402E-2</v>
      </c>
      <c r="M20" s="17"/>
      <c r="N20" s="17">
        <v>0.14695388622761199</v>
      </c>
      <c r="O20" s="17">
        <v>0.15379158930858999</v>
      </c>
      <c r="P20" s="17">
        <v>0.20522922347047101</v>
      </c>
      <c r="Q20" s="17">
        <v>0.15826049591163799</v>
      </c>
      <c r="R20" s="17">
        <v>0.15739969269342999</v>
      </c>
      <c r="S20" s="17">
        <v>0.14581263438526901</v>
      </c>
      <c r="T20" s="17">
        <v>0.12895808581118201</v>
      </c>
      <c r="U20" s="17">
        <v>0.142616018891323</v>
      </c>
      <c r="V20" s="17">
        <v>0.20669781144803101</v>
      </c>
      <c r="W20" s="17">
        <v>0.151844303994012</v>
      </c>
      <c r="X20" s="17">
        <v>0.20507795179944699</v>
      </c>
      <c r="Y20" s="17">
        <v>0.18240484647210001</v>
      </c>
      <c r="Z20" s="17"/>
      <c r="AA20" s="17">
        <v>0.13402379415952501</v>
      </c>
      <c r="AB20" s="17">
        <v>0.14913489546165201</v>
      </c>
      <c r="AC20" s="17">
        <v>0.19200782289921001</v>
      </c>
      <c r="AD20" s="17">
        <v>0.18489385006801301</v>
      </c>
      <c r="AE20" s="17"/>
      <c r="AF20" s="17">
        <v>0.23170253728104101</v>
      </c>
    </row>
    <row r="21" spans="2:32" x14ac:dyDescent="0.2">
      <c r="B21" t="s">
        <v>57</v>
      </c>
      <c r="C21" s="17">
        <v>0.15734076085311799</v>
      </c>
      <c r="D21" s="17">
        <v>0.16026983678554799</v>
      </c>
      <c r="E21" s="17">
        <v>0.15447595846111301</v>
      </c>
      <c r="F21" s="17"/>
      <c r="G21" s="17">
        <v>0.20088757086696701</v>
      </c>
      <c r="H21" s="17">
        <v>0.231878285237612</v>
      </c>
      <c r="I21" s="17">
        <v>0.20347236908147201</v>
      </c>
      <c r="J21" s="17">
        <v>0.15088358022062301</v>
      </c>
      <c r="K21" s="17">
        <v>0.115271022153686</v>
      </c>
      <c r="L21" s="17">
        <v>6.3546946571151994E-2</v>
      </c>
      <c r="M21" s="17"/>
      <c r="N21" s="17">
        <v>0.17671884190277101</v>
      </c>
      <c r="O21" s="17">
        <v>0.13082424823046199</v>
      </c>
      <c r="P21" s="17">
        <v>0.15153112814161901</v>
      </c>
      <c r="Q21" s="17">
        <v>0.13799379154483299</v>
      </c>
      <c r="R21" s="17">
        <v>0.15807733810580701</v>
      </c>
      <c r="S21" s="17">
        <v>0.16238508095632501</v>
      </c>
      <c r="T21" s="17">
        <v>0.151042645148357</v>
      </c>
      <c r="U21" s="17">
        <v>0.15201774507390101</v>
      </c>
      <c r="V21" s="17">
        <v>0.17552512116079699</v>
      </c>
      <c r="W21" s="17">
        <v>0.19109229979478001</v>
      </c>
      <c r="X21" s="17">
        <v>0.11102568389343</v>
      </c>
      <c r="Y21" s="17">
        <v>0.17144101552614999</v>
      </c>
      <c r="Z21" s="17"/>
      <c r="AA21" s="17">
        <v>0.15324945606802001</v>
      </c>
      <c r="AB21" s="17">
        <v>0.15281060299969301</v>
      </c>
      <c r="AC21" s="17">
        <v>0.17004867933027901</v>
      </c>
      <c r="AD21" s="17">
        <v>0.156583492478229</v>
      </c>
      <c r="AE21" s="17"/>
      <c r="AF21" s="17">
        <v>0.17511002115157401</v>
      </c>
    </row>
    <row r="22" spans="2:32" x14ac:dyDescent="0.2">
      <c r="B22" t="s">
        <v>58</v>
      </c>
      <c r="C22" s="17">
        <v>0.10285131450998999</v>
      </c>
      <c r="D22" s="17">
        <v>0.110819490982439</v>
      </c>
      <c r="E22" s="17">
        <v>9.4229668962360902E-2</v>
      </c>
      <c r="F22" s="17"/>
      <c r="G22" s="17">
        <v>0.122452403357126</v>
      </c>
      <c r="H22" s="17">
        <v>0.13017389435325599</v>
      </c>
      <c r="I22" s="17">
        <v>0.15042532189896099</v>
      </c>
      <c r="J22" s="17">
        <v>0.10178670833803601</v>
      </c>
      <c r="K22" s="17">
        <v>7.4276306984495499E-2</v>
      </c>
      <c r="L22" s="17">
        <v>4.8853172712754599E-2</v>
      </c>
      <c r="M22" s="17"/>
      <c r="N22" s="17">
        <v>0.13345674668969201</v>
      </c>
      <c r="O22" s="17">
        <v>0.103146721408835</v>
      </c>
      <c r="P22" s="17">
        <v>8.8823010884257703E-2</v>
      </c>
      <c r="Q22" s="17">
        <v>9.3205384507796293E-2</v>
      </c>
      <c r="R22" s="17">
        <v>9.6163674514738895E-2</v>
      </c>
      <c r="S22" s="17">
        <v>9.1870005315209904E-2</v>
      </c>
      <c r="T22" s="17">
        <v>7.50669585346493E-2</v>
      </c>
      <c r="U22" s="17">
        <v>0.116506222266233</v>
      </c>
      <c r="V22" s="17">
        <v>8.7478741562910495E-2</v>
      </c>
      <c r="W22" s="17">
        <v>0.13709573310648501</v>
      </c>
      <c r="X22" s="17">
        <v>9.7131478964287102E-2</v>
      </c>
      <c r="Y22" s="17">
        <v>9.2458933495069104E-2</v>
      </c>
      <c r="Z22" s="17"/>
      <c r="AA22" s="17">
        <v>0.10287961740453801</v>
      </c>
      <c r="AB22" s="17">
        <v>0.100943063051222</v>
      </c>
      <c r="AC22" s="17">
        <v>9.6410645318109403E-2</v>
      </c>
      <c r="AD22" s="17">
        <v>0.110934476888328</v>
      </c>
      <c r="AE22" s="17"/>
      <c r="AF22" s="17">
        <v>0.11254857588025299</v>
      </c>
    </row>
    <row r="23" spans="2:32" x14ac:dyDescent="0.2">
      <c r="B23" t="s">
        <v>59</v>
      </c>
      <c r="C23" s="17">
        <v>7.9191673381347805E-2</v>
      </c>
      <c r="D23" s="17">
        <v>7.7379738728669101E-2</v>
      </c>
      <c r="E23" s="17">
        <v>8.03411478079777E-2</v>
      </c>
      <c r="F23" s="17"/>
      <c r="G23" s="17">
        <v>0.11291889152237</v>
      </c>
      <c r="H23" s="17">
        <v>0.103647652601286</v>
      </c>
      <c r="I23" s="17">
        <v>0.118641635894716</v>
      </c>
      <c r="J23" s="17">
        <v>0.105156106169268</v>
      </c>
      <c r="K23" s="17">
        <v>3.71670093494278E-2</v>
      </c>
      <c r="L23" s="17">
        <v>1.1809637130575701E-2</v>
      </c>
      <c r="M23" s="17"/>
      <c r="N23" s="17">
        <v>7.4542190235658806E-2</v>
      </c>
      <c r="O23" s="17">
        <v>5.6452688843053198E-2</v>
      </c>
      <c r="P23" s="17">
        <v>7.6601020204800502E-2</v>
      </c>
      <c r="Q23" s="17">
        <v>5.7624503522806798E-2</v>
      </c>
      <c r="R23" s="17">
        <v>6.4890868140507596E-2</v>
      </c>
      <c r="S23" s="17">
        <v>9.4986201914451798E-2</v>
      </c>
      <c r="T23" s="17">
        <v>6.2928228469274802E-2</v>
      </c>
      <c r="U23" s="17">
        <v>9.4103780328609304E-2</v>
      </c>
      <c r="V23" s="17">
        <v>9.9530605529595098E-2</v>
      </c>
      <c r="W23" s="17">
        <v>0.11336594565174</v>
      </c>
      <c r="X23" s="17">
        <v>9.1243150847870005E-2</v>
      </c>
      <c r="Y23" s="17">
        <v>8.2941094073603297E-2</v>
      </c>
      <c r="Z23" s="17"/>
      <c r="AA23" s="17">
        <v>4.0224446977370702E-2</v>
      </c>
      <c r="AB23" s="17">
        <v>6.8627163940952002E-2</v>
      </c>
      <c r="AC23" s="17">
        <v>8.4624850387050005E-2</v>
      </c>
      <c r="AD23" s="17">
        <v>0.12864038711382</v>
      </c>
      <c r="AE23" s="17"/>
      <c r="AF23" s="17">
        <v>0.15259936718478201</v>
      </c>
    </row>
    <row r="24" spans="2:32" x14ac:dyDescent="0.2">
      <c r="B24" t="s">
        <v>60</v>
      </c>
      <c r="C24" s="17">
        <v>0.19336834427385</v>
      </c>
      <c r="D24" s="17">
        <v>0.23877580386622199</v>
      </c>
      <c r="E24" s="17">
        <v>0.14917970515456</v>
      </c>
      <c r="F24" s="17"/>
      <c r="G24" s="17">
        <v>0.12107897873368</v>
      </c>
      <c r="H24" s="17">
        <v>0.12383948572195499</v>
      </c>
      <c r="I24" s="17">
        <v>0.13041472626085299</v>
      </c>
      <c r="J24" s="17">
        <v>0.160917357402906</v>
      </c>
      <c r="K24" s="17">
        <v>0.206404711647902</v>
      </c>
      <c r="L24" s="17">
        <v>0.36697307194263301</v>
      </c>
      <c r="M24" s="17"/>
      <c r="N24" s="17">
        <v>0.19704409255153199</v>
      </c>
      <c r="O24" s="17">
        <v>0.190546097522001</v>
      </c>
      <c r="P24" s="17">
        <v>0.18913273003122499</v>
      </c>
      <c r="Q24" s="17">
        <v>0.225435447378419</v>
      </c>
      <c r="R24" s="17">
        <v>0.17661843318074999</v>
      </c>
      <c r="S24" s="17">
        <v>0.19445867021933999</v>
      </c>
      <c r="T24" s="17">
        <v>0.181748940897557</v>
      </c>
      <c r="U24" s="17">
        <v>0.18275220482322599</v>
      </c>
      <c r="V24" s="17">
        <v>0.209335116296131</v>
      </c>
      <c r="W24" s="17">
        <v>0.182388898484978</v>
      </c>
      <c r="X24" s="17">
        <v>0.14960530399871</v>
      </c>
      <c r="Y24" s="17">
        <v>0.23186156583238701</v>
      </c>
      <c r="Z24" s="17"/>
      <c r="AA24" s="17">
        <v>0.25800836775094199</v>
      </c>
      <c r="AB24" s="17">
        <v>0.193501351542475</v>
      </c>
      <c r="AC24" s="17">
        <v>0.17046825360961701</v>
      </c>
      <c r="AD24" s="17">
        <v>0.14073445898110501</v>
      </c>
      <c r="AE24" s="17"/>
      <c r="AF24" s="17">
        <v>0.14152076452193199</v>
      </c>
    </row>
    <row r="25" spans="2:32" x14ac:dyDescent="0.2">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row>
    <row r="26" spans="2:32" x14ac:dyDescent="0.2">
      <c r="B26" s="6" t="s">
        <v>69</v>
      </c>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row>
    <row r="27" spans="2:32" x14ac:dyDescent="0.2">
      <c r="B27" s="24" t="s">
        <v>70</v>
      </c>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row>
    <row r="28" spans="2:32" x14ac:dyDescent="0.2">
      <c r="B28" t="s">
        <v>65</v>
      </c>
      <c r="C28" s="17">
        <v>0.13441907341144199</v>
      </c>
      <c r="D28" s="17">
        <v>0.131982937431456</v>
      </c>
      <c r="E28" s="17">
        <v>0.13539787304937201</v>
      </c>
      <c r="F28" s="17"/>
      <c r="G28" s="17">
        <v>0.111067105323023</v>
      </c>
      <c r="H28" s="17">
        <v>0.12508445991296299</v>
      </c>
      <c r="I28" s="17">
        <v>0.13085994353543301</v>
      </c>
      <c r="J28" s="17">
        <v>0.13024704940058299</v>
      </c>
      <c r="K28" s="17">
        <v>0.17160000367296299</v>
      </c>
      <c r="L28" s="17">
        <v>0.20336280660727399</v>
      </c>
      <c r="M28" s="17"/>
      <c r="N28" s="17">
        <v>0.11769060739015801</v>
      </c>
      <c r="O28" s="17">
        <v>0.15441563587677701</v>
      </c>
      <c r="P28" s="17">
        <v>0.11451169760296299</v>
      </c>
      <c r="Q28" s="17">
        <v>0.142208318459146</v>
      </c>
      <c r="R28" s="17">
        <v>0.16450127238818901</v>
      </c>
      <c r="S28" s="17">
        <v>0.13114841269185301</v>
      </c>
      <c r="T28" s="17">
        <v>0.16103462886615399</v>
      </c>
      <c r="U28" s="17">
        <v>0.12685859898040899</v>
      </c>
      <c r="V28" s="17">
        <v>0.129363658824107</v>
      </c>
      <c r="W28" s="17">
        <v>0.146939869497688</v>
      </c>
      <c r="X28" s="17">
        <v>8.9075791271739396E-2</v>
      </c>
      <c r="Y28" s="17">
        <v>0.112366560596288</v>
      </c>
      <c r="Z28" s="17"/>
      <c r="AA28" s="17">
        <v>0.16177142792010701</v>
      </c>
      <c r="AB28" s="17">
        <v>0.17064475125085801</v>
      </c>
      <c r="AC28" s="17">
        <v>0.109655268518835</v>
      </c>
      <c r="AD28" s="17">
        <v>7.8509436094333598E-2</v>
      </c>
      <c r="AE28" s="17"/>
      <c r="AF28" s="17">
        <v>0.20646405135065801</v>
      </c>
    </row>
    <row r="29" spans="2:32" x14ac:dyDescent="0.2">
      <c r="B29" t="s">
        <v>66</v>
      </c>
      <c r="C29" s="17">
        <v>0.61818260297681205</v>
      </c>
      <c r="D29" s="17">
        <v>0.59512378465569105</v>
      </c>
      <c r="E29" s="17">
        <v>0.64420125536614004</v>
      </c>
      <c r="F29" s="17"/>
      <c r="G29" s="17">
        <v>0.697118786336688</v>
      </c>
      <c r="H29" s="17">
        <v>0.57278278274822703</v>
      </c>
      <c r="I29" s="17">
        <v>0.61110951567678595</v>
      </c>
      <c r="J29" s="17">
        <v>0.61997040059200204</v>
      </c>
      <c r="K29" s="17">
        <v>0.63044031432159897</v>
      </c>
      <c r="L29" s="17">
        <v>0.64609410523868505</v>
      </c>
      <c r="M29" s="17"/>
      <c r="N29" s="17">
        <v>0.52726121940137005</v>
      </c>
      <c r="O29" s="17">
        <v>0.592187456522417</v>
      </c>
      <c r="P29" s="17">
        <v>0.64359915574040605</v>
      </c>
      <c r="Q29" s="17">
        <v>0.64146841694682399</v>
      </c>
      <c r="R29" s="17">
        <v>0.61451586814708603</v>
      </c>
      <c r="S29" s="17">
        <v>0.654148027632806</v>
      </c>
      <c r="T29" s="17">
        <v>0.60315260619680899</v>
      </c>
      <c r="U29" s="17">
        <v>0.710852123939961</v>
      </c>
      <c r="V29" s="17">
        <v>0.61396353292422301</v>
      </c>
      <c r="W29" s="17">
        <v>0.64296540439404704</v>
      </c>
      <c r="X29" s="17">
        <v>0.75908136872338905</v>
      </c>
      <c r="Y29" s="17">
        <v>0.64353759708222802</v>
      </c>
      <c r="Z29" s="17"/>
      <c r="AA29" s="17">
        <v>0.42496612431354602</v>
      </c>
      <c r="AB29" s="17">
        <v>0.51959673830205699</v>
      </c>
      <c r="AC29" s="17">
        <v>0.75403673191280096</v>
      </c>
      <c r="AD29" s="17">
        <v>0.84547403352735895</v>
      </c>
      <c r="AE29" s="17"/>
      <c r="AF29" s="17">
        <v>0.59733149463089397</v>
      </c>
    </row>
    <row r="30" spans="2:32" x14ac:dyDescent="0.2">
      <c r="B30" t="s">
        <v>67</v>
      </c>
      <c r="C30" s="17">
        <v>0.24091060701742301</v>
      </c>
      <c r="D30" s="17">
        <v>0.26578432326134799</v>
      </c>
      <c r="E30" s="17">
        <v>0.214547951362099</v>
      </c>
      <c r="F30" s="17"/>
      <c r="G30" s="17">
        <v>0.19181410834029</v>
      </c>
      <c r="H30" s="17">
        <v>0.29450417428422698</v>
      </c>
      <c r="I30" s="17">
        <v>0.249360897063999</v>
      </c>
      <c r="J30" s="17">
        <v>0.246155756524575</v>
      </c>
      <c r="K30" s="17">
        <v>0.18713229044325899</v>
      </c>
      <c r="L30" s="17">
        <v>0.14117348645904099</v>
      </c>
      <c r="M30" s="17"/>
      <c r="N30" s="17">
        <v>0.34828770372172102</v>
      </c>
      <c r="O30" s="17">
        <v>0.242205399057595</v>
      </c>
      <c r="P30" s="17">
        <v>0.241889146656631</v>
      </c>
      <c r="Q30" s="17">
        <v>0.21051955155329199</v>
      </c>
      <c r="R30" s="17">
        <v>0.22098285946472501</v>
      </c>
      <c r="S30" s="17">
        <v>0.198472012033926</v>
      </c>
      <c r="T30" s="17">
        <v>0.22978853212370001</v>
      </c>
      <c r="U30" s="17">
        <v>0.16228927707963001</v>
      </c>
      <c r="V30" s="17">
        <v>0.24721218763998601</v>
      </c>
      <c r="W30" s="17">
        <v>0.20444954423904499</v>
      </c>
      <c r="X30" s="17">
        <v>0.151842840004871</v>
      </c>
      <c r="Y30" s="17">
        <v>0.24409584232148401</v>
      </c>
      <c r="Z30" s="17"/>
      <c r="AA30" s="17">
        <v>0.41195620020720403</v>
      </c>
      <c r="AB30" s="17">
        <v>0.30732517921825803</v>
      </c>
      <c r="AC30" s="17">
        <v>0.12717380253031901</v>
      </c>
      <c r="AD30" s="17">
        <v>6.0434001314690199E-2</v>
      </c>
      <c r="AE30" s="17"/>
      <c r="AF30" s="17">
        <v>0.18467230124504699</v>
      </c>
    </row>
    <row r="31" spans="2:32" x14ac:dyDescent="0.2">
      <c r="B31" t="s">
        <v>68</v>
      </c>
      <c r="C31" s="17">
        <v>6.4877165943231499E-3</v>
      </c>
      <c r="D31" s="17">
        <v>7.1089546515046703E-3</v>
      </c>
      <c r="E31" s="17">
        <v>5.8529202223891897E-3</v>
      </c>
      <c r="F31" s="17"/>
      <c r="G31" s="17">
        <v>0</v>
      </c>
      <c r="H31" s="17">
        <v>7.6285830545830104E-3</v>
      </c>
      <c r="I31" s="17">
        <v>8.6696437237815602E-3</v>
      </c>
      <c r="J31" s="17">
        <v>3.6267934828404401E-3</v>
      </c>
      <c r="K31" s="17">
        <v>1.0827391562178299E-2</v>
      </c>
      <c r="L31" s="17">
        <v>9.3696016950009595E-3</v>
      </c>
      <c r="M31" s="17"/>
      <c r="N31" s="17">
        <v>6.7604694867511401E-3</v>
      </c>
      <c r="O31" s="17">
        <v>1.11915085432108E-2</v>
      </c>
      <c r="P31" s="17">
        <v>0</v>
      </c>
      <c r="Q31" s="17">
        <v>5.80371304073804E-3</v>
      </c>
      <c r="R31" s="17">
        <v>0</v>
      </c>
      <c r="S31" s="17">
        <v>1.6231547641414899E-2</v>
      </c>
      <c r="T31" s="17">
        <v>6.0242328133379899E-3</v>
      </c>
      <c r="U31" s="17">
        <v>0</v>
      </c>
      <c r="V31" s="17">
        <v>9.4606206116834707E-3</v>
      </c>
      <c r="W31" s="17">
        <v>5.6451818692196103E-3</v>
      </c>
      <c r="X31" s="17">
        <v>0</v>
      </c>
      <c r="Y31" s="17">
        <v>0</v>
      </c>
      <c r="Z31" s="17"/>
      <c r="AA31" s="17">
        <v>1.3062475591422899E-3</v>
      </c>
      <c r="AB31" s="17">
        <v>2.4333312288267899E-3</v>
      </c>
      <c r="AC31" s="17">
        <v>9.1341970380440004E-3</v>
      </c>
      <c r="AD31" s="17">
        <v>1.5582529063617701E-2</v>
      </c>
      <c r="AE31" s="17"/>
      <c r="AF31" s="17">
        <v>1.15321527734011E-2</v>
      </c>
    </row>
    <row r="32" spans="2:32" x14ac:dyDescent="0.2">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row>
    <row r="33" spans="2:32" x14ac:dyDescent="0.2">
      <c r="B33" s="6" t="s">
        <v>74</v>
      </c>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row>
    <row r="34" spans="2:32" x14ac:dyDescent="0.2">
      <c r="B34" s="24" t="s">
        <v>75</v>
      </c>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row>
    <row r="35" spans="2:32" x14ac:dyDescent="0.2">
      <c r="B35" t="s">
        <v>71</v>
      </c>
      <c r="C35" s="17">
        <v>0.30579004316084102</v>
      </c>
      <c r="D35" s="17">
        <v>0.317811774078055</v>
      </c>
      <c r="E35" s="17">
        <v>0.29237580082739301</v>
      </c>
      <c r="F35" s="17"/>
      <c r="G35" s="17">
        <v>0.40082238458783898</v>
      </c>
      <c r="H35" s="17">
        <v>0.438124720509944</v>
      </c>
      <c r="I35" s="17">
        <v>0.26432470041491002</v>
      </c>
      <c r="J35" s="17">
        <v>0.23506450399329601</v>
      </c>
      <c r="K35" s="17">
        <v>0.20302518774119399</v>
      </c>
      <c r="L35" s="17">
        <v>0.21206981698043001</v>
      </c>
      <c r="M35" s="17"/>
      <c r="N35" s="17">
        <v>0.36441756663483499</v>
      </c>
      <c r="O35" s="17">
        <v>0.318685590586538</v>
      </c>
      <c r="P35" s="17">
        <v>0.29439241290912299</v>
      </c>
      <c r="Q35" s="17">
        <v>0.21070335622515099</v>
      </c>
      <c r="R35" s="17">
        <v>0.32012728243354699</v>
      </c>
      <c r="S35" s="17">
        <v>0.27848484821715402</v>
      </c>
      <c r="T35" s="17">
        <v>0.260775809187269</v>
      </c>
      <c r="U35" s="17">
        <v>0.39738773066369398</v>
      </c>
      <c r="V35" s="17">
        <v>0.30535324392003699</v>
      </c>
      <c r="W35" s="17">
        <v>0.329556577632171</v>
      </c>
      <c r="X35" s="17">
        <v>0.29772323250997001</v>
      </c>
      <c r="Y35" s="17">
        <v>0.25891805638431997</v>
      </c>
      <c r="Z35" s="17"/>
      <c r="AA35" s="17">
        <v>0.58204945283086496</v>
      </c>
      <c r="AB35" s="17">
        <v>0.36776618957762602</v>
      </c>
      <c r="AC35" s="17">
        <v>0.22104266739433001</v>
      </c>
      <c r="AD35" s="17">
        <v>0.16355499844596</v>
      </c>
      <c r="AE35" s="17"/>
      <c r="AF35" s="17">
        <v>0.28643641919247798</v>
      </c>
    </row>
    <row r="36" spans="2:32" x14ac:dyDescent="0.2">
      <c r="B36" t="s">
        <v>72</v>
      </c>
      <c r="C36" s="17">
        <v>0.68831381302258599</v>
      </c>
      <c r="D36" s="17">
        <v>0.67554733059045102</v>
      </c>
      <c r="E36" s="17">
        <v>0.70244947978803596</v>
      </c>
      <c r="F36" s="17"/>
      <c r="G36" s="17">
        <v>0.59023012439493605</v>
      </c>
      <c r="H36" s="17">
        <v>0.55258134688015004</v>
      </c>
      <c r="I36" s="17">
        <v>0.73060602574734301</v>
      </c>
      <c r="J36" s="17">
        <v>0.76138004786707303</v>
      </c>
      <c r="K36" s="17">
        <v>0.792895170887572</v>
      </c>
      <c r="L36" s="17">
        <v>0.78793018301956996</v>
      </c>
      <c r="M36" s="17"/>
      <c r="N36" s="17">
        <v>0.63558243336516496</v>
      </c>
      <c r="O36" s="17">
        <v>0.681314409413462</v>
      </c>
      <c r="P36" s="17">
        <v>0.70560758709087701</v>
      </c>
      <c r="Q36" s="17">
        <v>0.74061376312683103</v>
      </c>
      <c r="R36" s="17">
        <v>0.67188788143139999</v>
      </c>
      <c r="S36" s="17">
        <v>0.71637898140300904</v>
      </c>
      <c r="T36" s="17">
        <v>0.73922419081273105</v>
      </c>
      <c r="U36" s="17">
        <v>0.60261226933630596</v>
      </c>
      <c r="V36" s="17">
        <v>0.68770396351506602</v>
      </c>
      <c r="W36" s="17">
        <v>0.67044342236782895</v>
      </c>
      <c r="X36" s="17">
        <v>0.70227676749002999</v>
      </c>
      <c r="Y36" s="17">
        <v>0.74108194361568003</v>
      </c>
      <c r="Z36" s="17"/>
      <c r="AA36" s="17">
        <v>0.41795054716913499</v>
      </c>
      <c r="AB36" s="17">
        <v>0.62387195537701501</v>
      </c>
      <c r="AC36" s="17">
        <v>0.772005089584057</v>
      </c>
      <c r="AD36" s="17">
        <v>0.829859705562082</v>
      </c>
      <c r="AE36" s="17"/>
      <c r="AF36" s="17">
        <v>0.71356358080752202</v>
      </c>
    </row>
    <row r="37" spans="2:32" x14ac:dyDescent="0.2">
      <c r="B37" t="s">
        <v>73</v>
      </c>
      <c r="C37" s="17">
        <v>5.89614381657222E-3</v>
      </c>
      <c r="D37" s="17">
        <v>6.6408953314941802E-3</v>
      </c>
      <c r="E37" s="17">
        <v>5.1747193845707602E-3</v>
      </c>
      <c r="F37" s="17"/>
      <c r="G37" s="17">
        <v>8.9474910172247096E-3</v>
      </c>
      <c r="H37" s="17">
        <v>9.2939326099060696E-3</v>
      </c>
      <c r="I37" s="17">
        <v>5.0692738377477696E-3</v>
      </c>
      <c r="J37" s="17">
        <v>3.55544813963066E-3</v>
      </c>
      <c r="K37" s="17">
        <v>4.0796413712340003E-3</v>
      </c>
      <c r="L37" s="17">
        <v>0</v>
      </c>
      <c r="M37" s="17"/>
      <c r="N37" s="17">
        <v>0</v>
      </c>
      <c r="O37" s="17">
        <v>0</v>
      </c>
      <c r="P37" s="17">
        <v>0</v>
      </c>
      <c r="Q37" s="17">
        <v>4.8682880648017603E-2</v>
      </c>
      <c r="R37" s="17">
        <v>7.9848361350536301E-3</v>
      </c>
      <c r="S37" s="17">
        <v>5.13617037983621E-3</v>
      </c>
      <c r="T37" s="17">
        <v>0</v>
      </c>
      <c r="U37" s="17">
        <v>0</v>
      </c>
      <c r="V37" s="17">
        <v>6.94279256489667E-3</v>
      </c>
      <c r="W37" s="17">
        <v>0</v>
      </c>
      <c r="X37" s="17">
        <v>0</v>
      </c>
      <c r="Y37" s="17">
        <v>0</v>
      </c>
      <c r="Z37" s="17"/>
      <c r="AA37" s="17">
        <v>0</v>
      </c>
      <c r="AB37" s="17">
        <v>8.3618550453585794E-3</v>
      </c>
      <c r="AC37" s="17">
        <v>6.9522430216127501E-3</v>
      </c>
      <c r="AD37" s="17">
        <v>6.5852959919586104E-3</v>
      </c>
      <c r="AE37" s="17"/>
      <c r="AF37" s="17">
        <v>0</v>
      </c>
    </row>
    <row r="38" spans="2:32" x14ac:dyDescent="0.2">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row>
    <row r="39" spans="2:32" x14ac:dyDescent="0.2">
      <c r="B39" s="6" t="s">
        <v>83</v>
      </c>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row>
    <row r="40" spans="2:32" x14ac:dyDescent="0.2">
      <c r="B40" s="24" t="s">
        <v>84</v>
      </c>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row>
    <row r="41" spans="2:32" x14ac:dyDescent="0.2">
      <c r="B41" t="s">
        <v>76</v>
      </c>
      <c r="C41" s="17">
        <v>0.66829588684849495</v>
      </c>
      <c r="D41" s="17">
        <v>0.63671591916088699</v>
      </c>
      <c r="E41" s="17">
        <v>0.70571930809026595</v>
      </c>
      <c r="F41" s="17"/>
      <c r="G41" s="17">
        <v>0.52233858473557104</v>
      </c>
      <c r="H41" s="17">
        <v>0.65946918952813705</v>
      </c>
      <c r="I41" s="17">
        <v>0.709738802726817</v>
      </c>
      <c r="J41" s="17">
        <v>0.72270066805448197</v>
      </c>
      <c r="K41" s="17">
        <v>0.69411274434441395</v>
      </c>
      <c r="L41" s="17">
        <v>0.568406930380292</v>
      </c>
      <c r="M41" s="17"/>
      <c r="N41" s="17">
        <v>0.63679849631982199</v>
      </c>
      <c r="O41" s="17">
        <v>0.67060749915764895</v>
      </c>
      <c r="P41" s="17">
        <v>0.68338296673631405</v>
      </c>
      <c r="Q41" s="17">
        <v>0.65584103550633899</v>
      </c>
      <c r="R41" s="17">
        <v>0.64663343655540095</v>
      </c>
      <c r="S41" s="17">
        <v>0.59614871304368999</v>
      </c>
      <c r="T41" s="17">
        <v>0.66546369715930398</v>
      </c>
      <c r="U41" s="17">
        <v>0.67811897547254396</v>
      </c>
      <c r="V41" s="17">
        <v>0.69179778346103504</v>
      </c>
      <c r="W41" s="17">
        <v>0.75041196590186898</v>
      </c>
      <c r="X41" s="17">
        <v>0.628821512846927</v>
      </c>
      <c r="Y41" s="17">
        <v>0.81302117477329106</v>
      </c>
      <c r="Z41" s="17"/>
      <c r="AA41" s="17">
        <v>0.69010216835761296</v>
      </c>
      <c r="AB41" s="17">
        <v>0.73673034253977099</v>
      </c>
      <c r="AC41" s="17">
        <v>0.58996545398532796</v>
      </c>
      <c r="AD41" s="17">
        <v>0.49443606668476398</v>
      </c>
      <c r="AE41" s="17"/>
      <c r="AF41" s="17">
        <v>0.63130140519628097</v>
      </c>
    </row>
    <row r="42" spans="2:32" x14ac:dyDescent="0.2">
      <c r="B42" t="s">
        <v>77</v>
      </c>
      <c r="C42" s="17">
        <v>0.65707360542516002</v>
      </c>
      <c r="D42" s="17">
        <v>0.636138141094448</v>
      </c>
      <c r="E42" s="17">
        <v>0.68018904296634697</v>
      </c>
      <c r="F42" s="17"/>
      <c r="G42" s="17">
        <v>0.56147500092604596</v>
      </c>
      <c r="H42" s="17">
        <v>0.66641344163385396</v>
      </c>
      <c r="I42" s="17">
        <v>0.68283127151929102</v>
      </c>
      <c r="J42" s="17">
        <v>0.70313650082116397</v>
      </c>
      <c r="K42" s="17">
        <v>0.652720705986095</v>
      </c>
      <c r="L42" s="17">
        <v>0.46029030622900502</v>
      </c>
      <c r="M42" s="17"/>
      <c r="N42" s="17">
        <v>0.65001742292289699</v>
      </c>
      <c r="O42" s="17">
        <v>0.65347619959260905</v>
      </c>
      <c r="P42" s="17">
        <v>0.65284455600285196</v>
      </c>
      <c r="Q42" s="17">
        <v>0.682699197722069</v>
      </c>
      <c r="R42" s="17">
        <v>0.59967929113789198</v>
      </c>
      <c r="S42" s="17">
        <v>0.643548213681709</v>
      </c>
      <c r="T42" s="17">
        <v>0.668827598156995</v>
      </c>
      <c r="U42" s="17">
        <v>0.68917229135568903</v>
      </c>
      <c r="V42" s="17">
        <v>0.63110380732351101</v>
      </c>
      <c r="W42" s="17">
        <v>0.73825623923947503</v>
      </c>
      <c r="X42" s="17">
        <v>0.63018648068077499</v>
      </c>
      <c r="Y42" s="17">
        <v>0.65653174775964396</v>
      </c>
      <c r="Z42" s="17"/>
      <c r="AA42" s="17">
        <v>0.70906922623563995</v>
      </c>
      <c r="AB42" s="17">
        <v>0.68772318659234399</v>
      </c>
      <c r="AC42" s="17">
        <v>0.59569809990050304</v>
      </c>
      <c r="AD42" s="17">
        <v>0.45516820010852799</v>
      </c>
      <c r="AE42" s="17"/>
      <c r="AF42" s="17">
        <v>0.59376298680637996</v>
      </c>
    </row>
    <row r="43" spans="2:32" x14ac:dyDescent="0.2">
      <c r="B43" t="s">
        <v>78</v>
      </c>
      <c r="C43" s="17">
        <v>0.57531523315604305</v>
      </c>
      <c r="D43" s="17">
        <v>0.54574536958484798</v>
      </c>
      <c r="E43" s="17">
        <v>0.61106725507102899</v>
      </c>
      <c r="F43" s="17"/>
      <c r="G43" s="17">
        <v>0.56124691721708397</v>
      </c>
      <c r="H43" s="17">
        <v>0.57572488025614499</v>
      </c>
      <c r="I43" s="17">
        <v>0.57782874643086801</v>
      </c>
      <c r="J43" s="17">
        <v>0.58923220066998905</v>
      </c>
      <c r="K43" s="17">
        <v>0.587205547226341</v>
      </c>
      <c r="L43" s="17">
        <v>0.47112148761804901</v>
      </c>
      <c r="M43" s="17"/>
      <c r="N43" s="17">
        <v>0.52167148778662797</v>
      </c>
      <c r="O43" s="17">
        <v>0.57915894610946606</v>
      </c>
      <c r="P43" s="17">
        <v>0.64770494775597098</v>
      </c>
      <c r="Q43" s="17">
        <v>0.578284445162349</v>
      </c>
      <c r="R43" s="17">
        <v>0.52191091162727299</v>
      </c>
      <c r="S43" s="17">
        <v>0.500822847377001</v>
      </c>
      <c r="T43" s="17">
        <v>0.52228895767752903</v>
      </c>
      <c r="U43" s="17">
        <v>0.63435701036975001</v>
      </c>
      <c r="V43" s="17">
        <v>0.64584539567681698</v>
      </c>
      <c r="W43" s="17">
        <v>0.62235957911421802</v>
      </c>
      <c r="X43" s="17">
        <v>0.57923891090044899</v>
      </c>
      <c r="Y43" s="17">
        <v>0.69471888739052901</v>
      </c>
      <c r="Z43" s="17"/>
      <c r="AA43" s="17">
        <v>0.63981877591991398</v>
      </c>
      <c r="AB43" s="17">
        <v>0.60196020426405095</v>
      </c>
      <c r="AC43" s="17">
        <v>0.479053964500115</v>
      </c>
      <c r="AD43" s="17">
        <v>0.40209964978370699</v>
      </c>
      <c r="AE43" s="17"/>
      <c r="AF43" s="17">
        <v>0.55571495944715898</v>
      </c>
    </row>
    <row r="44" spans="2:32" x14ac:dyDescent="0.2">
      <c r="B44" t="s">
        <v>79</v>
      </c>
      <c r="C44" s="17">
        <v>0.49134001274460698</v>
      </c>
      <c r="D44" s="17">
        <v>0.46213297156487798</v>
      </c>
      <c r="E44" s="17">
        <v>0.52425801938719496</v>
      </c>
      <c r="F44" s="17"/>
      <c r="G44" s="17">
        <v>0.49610926032458502</v>
      </c>
      <c r="H44" s="17">
        <v>0.52487759602536099</v>
      </c>
      <c r="I44" s="17">
        <v>0.47709920812108397</v>
      </c>
      <c r="J44" s="17">
        <v>0.49529543256929398</v>
      </c>
      <c r="K44" s="17">
        <v>0.479765467544705</v>
      </c>
      <c r="L44" s="17">
        <v>0.27862287096774702</v>
      </c>
      <c r="M44" s="17"/>
      <c r="N44" s="17">
        <v>0.47025811050121302</v>
      </c>
      <c r="O44" s="17">
        <v>0.48786723925345699</v>
      </c>
      <c r="P44" s="17">
        <v>0.443447152535974</v>
      </c>
      <c r="Q44" s="17">
        <v>0.48013293865157203</v>
      </c>
      <c r="R44" s="17">
        <v>0.39871029896757298</v>
      </c>
      <c r="S44" s="17">
        <v>0.58672306439203004</v>
      </c>
      <c r="T44" s="17">
        <v>0.45795092750745098</v>
      </c>
      <c r="U44" s="17">
        <v>0.57188807534604502</v>
      </c>
      <c r="V44" s="17">
        <v>0.537896924605896</v>
      </c>
      <c r="W44" s="17">
        <v>0.55851888455363996</v>
      </c>
      <c r="X44" s="17">
        <v>0.41860480643930797</v>
      </c>
      <c r="Y44" s="17">
        <v>0.446683986150263</v>
      </c>
      <c r="Z44" s="17"/>
      <c r="AA44" s="17">
        <v>0.50455032063573202</v>
      </c>
      <c r="AB44" s="17">
        <v>0.52113868562548404</v>
      </c>
      <c r="AC44" s="17">
        <v>0.43691423922804901</v>
      </c>
      <c r="AD44" s="17">
        <v>0.43101288988881697</v>
      </c>
      <c r="AE44" s="17"/>
      <c r="AF44" s="17">
        <v>0.51037432259277105</v>
      </c>
    </row>
    <row r="45" spans="2:32" x14ac:dyDescent="0.2">
      <c r="B45" t="s">
        <v>80</v>
      </c>
      <c r="C45" s="17">
        <v>0.487898657550693</v>
      </c>
      <c r="D45" s="17">
        <v>0.44246261523680402</v>
      </c>
      <c r="E45" s="17">
        <v>0.54316760347892601</v>
      </c>
      <c r="F45" s="17"/>
      <c r="G45" s="17">
        <v>0.54406576998073397</v>
      </c>
      <c r="H45" s="17">
        <v>0.49068966462248198</v>
      </c>
      <c r="I45" s="17">
        <v>0.51079695897786404</v>
      </c>
      <c r="J45" s="17">
        <v>0.492737595734907</v>
      </c>
      <c r="K45" s="17">
        <v>0.39557953234389398</v>
      </c>
      <c r="L45" s="17">
        <v>0.32920904875172302</v>
      </c>
      <c r="M45" s="17"/>
      <c r="N45" s="17">
        <v>0.47811912013519198</v>
      </c>
      <c r="O45" s="17">
        <v>0.45507040162420098</v>
      </c>
      <c r="P45" s="17">
        <v>0.53467785209212004</v>
      </c>
      <c r="Q45" s="17">
        <v>0.568761447978543</v>
      </c>
      <c r="R45" s="17">
        <v>0.463354961108562</v>
      </c>
      <c r="S45" s="17">
        <v>0.54126278151311402</v>
      </c>
      <c r="T45" s="17">
        <v>0.43514949852312101</v>
      </c>
      <c r="U45" s="17">
        <v>0.55649961386358904</v>
      </c>
      <c r="V45" s="17">
        <v>0.45714372939591102</v>
      </c>
      <c r="W45" s="17">
        <v>0.46481819920041001</v>
      </c>
      <c r="X45" s="17">
        <v>0.486924609201834</v>
      </c>
      <c r="Y45" s="17">
        <v>0.50279285583383504</v>
      </c>
      <c r="Z45" s="17"/>
      <c r="AA45" s="17">
        <v>0.51645488355856395</v>
      </c>
      <c r="AB45" s="17">
        <v>0.47852073742454998</v>
      </c>
      <c r="AC45" s="17">
        <v>0.49350352365607297</v>
      </c>
      <c r="AD45" s="17">
        <v>0.400865651398713</v>
      </c>
      <c r="AE45" s="17"/>
      <c r="AF45" s="17">
        <v>0.48220168631712301</v>
      </c>
    </row>
    <row r="46" spans="2:32" x14ac:dyDescent="0.2">
      <c r="B46" t="s">
        <v>81</v>
      </c>
      <c r="C46" s="17">
        <v>0.36577743930978601</v>
      </c>
      <c r="D46" s="17">
        <v>0.35813754389166003</v>
      </c>
      <c r="E46" s="17">
        <v>0.37519848618583201</v>
      </c>
      <c r="F46" s="17"/>
      <c r="G46" s="17">
        <v>0.34891083169672499</v>
      </c>
      <c r="H46" s="17">
        <v>0.36683206255230499</v>
      </c>
      <c r="I46" s="17">
        <v>0.36401086267850102</v>
      </c>
      <c r="J46" s="17">
        <v>0.40107577933765198</v>
      </c>
      <c r="K46" s="17">
        <v>0.35482918633122201</v>
      </c>
      <c r="L46" s="17">
        <v>0.232211722738556</v>
      </c>
      <c r="M46" s="17"/>
      <c r="N46" s="17">
        <v>0.33711489725349297</v>
      </c>
      <c r="O46" s="17">
        <v>0.37917799905948102</v>
      </c>
      <c r="P46" s="17">
        <v>0.47660781324447699</v>
      </c>
      <c r="Q46" s="17">
        <v>0.37521070093987502</v>
      </c>
      <c r="R46" s="17">
        <v>0.37110891526613599</v>
      </c>
      <c r="S46" s="17">
        <v>0.39518200459106401</v>
      </c>
      <c r="T46" s="17">
        <v>0.28975079112168201</v>
      </c>
      <c r="U46" s="17">
        <v>0.36020505738124597</v>
      </c>
      <c r="V46" s="17">
        <v>0.39821141469371701</v>
      </c>
      <c r="W46" s="17">
        <v>0.312708047318216</v>
      </c>
      <c r="X46" s="17">
        <v>0.379846131620514</v>
      </c>
      <c r="Y46" s="17">
        <v>0.29691952894142498</v>
      </c>
      <c r="Z46" s="17"/>
      <c r="AA46" s="17">
        <v>0.37090032376431697</v>
      </c>
      <c r="AB46" s="17">
        <v>0.37416616326354601</v>
      </c>
      <c r="AC46" s="17">
        <v>0.33812590871418802</v>
      </c>
      <c r="AD46" s="17">
        <v>0.35740803375116897</v>
      </c>
      <c r="AE46" s="17"/>
      <c r="AF46" s="17">
        <v>0.41107343216919201</v>
      </c>
    </row>
    <row r="47" spans="2:32" x14ac:dyDescent="0.2">
      <c r="B47" t="s">
        <v>82</v>
      </c>
      <c r="C47" s="17">
        <v>0.11832746333229401</v>
      </c>
      <c r="D47" s="17">
        <v>0.137676616596181</v>
      </c>
      <c r="E47" s="17">
        <v>9.6544011829880205E-2</v>
      </c>
      <c r="F47" s="17"/>
      <c r="G47" s="17">
        <v>0.16208011968889</v>
      </c>
      <c r="H47" s="17">
        <v>0.15982677861522801</v>
      </c>
      <c r="I47" s="17">
        <v>0.11229694807431401</v>
      </c>
      <c r="J47" s="17">
        <v>9.2834548852789703E-2</v>
      </c>
      <c r="K47" s="17">
        <v>5.1461761777144399E-2</v>
      </c>
      <c r="L47" s="17">
        <v>0</v>
      </c>
      <c r="M47" s="17"/>
      <c r="N47" s="17">
        <v>0.14849477477110201</v>
      </c>
      <c r="O47" s="17">
        <v>0.117626683511034</v>
      </c>
      <c r="P47" s="17">
        <v>0.11685675054939799</v>
      </c>
      <c r="Q47" s="17">
        <v>7.9907249432035102E-2</v>
      </c>
      <c r="R47" s="17">
        <v>0.163060261973068</v>
      </c>
      <c r="S47" s="17">
        <v>0.114846602710514</v>
      </c>
      <c r="T47" s="17">
        <v>0.11871758150481899</v>
      </c>
      <c r="U47" s="17">
        <v>6.0520617349297097E-2</v>
      </c>
      <c r="V47" s="17">
        <v>0.10359302441035299</v>
      </c>
      <c r="W47" s="17">
        <v>0.10641575186412</v>
      </c>
      <c r="X47" s="17">
        <v>6.6770288315636001E-2</v>
      </c>
      <c r="Y47" s="17">
        <v>0.14585051194982601</v>
      </c>
      <c r="Z47" s="17"/>
      <c r="AA47" s="17">
        <v>0.114901763740189</v>
      </c>
      <c r="AB47" s="17">
        <v>9.5107309575773499E-2</v>
      </c>
      <c r="AC47" s="17">
        <v>0.17997214615752899</v>
      </c>
      <c r="AD47" s="17">
        <v>9.4650772811396E-2</v>
      </c>
      <c r="AE47" s="17"/>
      <c r="AF47" s="17">
        <v>0.15232900078299599</v>
      </c>
    </row>
    <row r="48" spans="2:32" x14ac:dyDescent="0.2">
      <c r="B48" t="s">
        <v>73</v>
      </c>
      <c r="C48" s="17">
        <v>4.91915847296992E-3</v>
      </c>
      <c r="D48" s="17">
        <v>5.0803796907834204E-3</v>
      </c>
      <c r="E48" s="17">
        <v>4.7743595278399997E-3</v>
      </c>
      <c r="F48" s="17"/>
      <c r="G48" s="17">
        <v>6.66799150619972E-3</v>
      </c>
      <c r="H48" s="17">
        <v>0</v>
      </c>
      <c r="I48" s="17">
        <v>5.66916854829627E-3</v>
      </c>
      <c r="J48" s="17">
        <v>4.12322371898673E-3</v>
      </c>
      <c r="K48" s="17">
        <v>1.73198784663284E-2</v>
      </c>
      <c r="L48" s="17">
        <v>0</v>
      </c>
      <c r="M48" s="17"/>
      <c r="N48" s="17">
        <v>3.5136527944675902E-3</v>
      </c>
      <c r="O48" s="17">
        <v>4.6009827723014997E-3</v>
      </c>
      <c r="P48" s="17">
        <v>1.09875879718334E-2</v>
      </c>
      <c r="Q48" s="17">
        <v>0</v>
      </c>
      <c r="R48" s="17">
        <v>0</v>
      </c>
      <c r="S48" s="17">
        <v>6.8454618845137198E-3</v>
      </c>
      <c r="T48" s="17">
        <v>1.94620306896485E-2</v>
      </c>
      <c r="U48" s="17">
        <v>0</v>
      </c>
      <c r="V48" s="17">
        <v>8.3778627943765904E-3</v>
      </c>
      <c r="W48" s="17">
        <v>0</v>
      </c>
      <c r="X48" s="17">
        <v>0</v>
      </c>
      <c r="Y48" s="17">
        <v>0</v>
      </c>
      <c r="Z48" s="17"/>
      <c r="AA48" s="17">
        <v>1.49363177130824E-3</v>
      </c>
      <c r="AB48" s="17">
        <v>5.6559586772839997E-3</v>
      </c>
      <c r="AC48" s="17">
        <v>4.9920952023895298E-3</v>
      </c>
      <c r="AD48" s="17">
        <v>1.5628196597795199E-2</v>
      </c>
      <c r="AE48" s="17"/>
      <c r="AF48" s="17">
        <v>0</v>
      </c>
    </row>
    <row r="49" spans="2:32" x14ac:dyDescent="0.2">
      <c r="B49" t="s">
        <v>60</v>
      </c>
      <c r="C49" s="17">
        <v>5.9666699738367399E-2</v>
      </c>
      <c r="D49" s="17">
        <v>6.0455756575987202E-2</v>
      </c>
      <c r="E49" s="17">
        <v>5.77386015574467E-2</v>
      </c>
      <c r="F49" s="17"/>
      <c r="G49" s="17">
        <v>4.1840509519446699E-2</v>
      </c>
      <c r="H49" s="17">
        <v>2.1631789120713799E-2</v>
      </c>
      <c r="I49" s="17">
        <v>5.6467926401132899E-2</v>
      </c>
      <c r="J49" s="17">
        <v>7.7411302910811594E-2</v>
      </c>
      <c r="K49" s="17">
        <v>0.114121904276954</v>
      </c>
      <c r="L49" s="17">
        <v>0.20693417572415301</v>
      </c>
      <c r="M49" s="17"/>
      <c r="N49" s="17">
        <v>2.73215812914239E-2</v>
      </c>
      <c r="O49" s="17">
        <v>9.3384819369042596E-2</v>
      </c>
      <c r="P49" s="17">
        <v>6.0022132404323601E-2</v>
      </c>
      <c r="Q49" s="17">
        <v>9.2261745746735194E-2</v>
      </c>
      <c r="R49" s="17">
        <v>8.1761740276762307E-2</v>
      </c>
      <c r="S49" s="17">
        <v>5.1151247891298497E-2</v>
      </c>
      <c r="T49" s="17">
        <v>5.7915280768454501E-2</v>
      </c>
      <c r="U49" s="17">
        <v>0</v>
      </c>
      <c r="V49" s="17">
        <v>6.4723612960584098E-2</v>
      </c>
      <c r="W49" s="17">
        <v>4.7537425268696802E-2</v>
      </c>
      <c r="X49" s="17">
        <v>9.4617485763826906E-2</v>
      </c>
      <c r="Y49" s="17">
        <v>6.3276102878670706E-2</v>
      </c>
      <c r="Z49" s="17"/>
      <c r="AA49" s="17">
        <v>3.3433720548469499E-2</v>
      </c>
      <c r="AB49" s="17">
        <v>5.3421280767668701E-2</v>
      </c>
      <c r="AC49" s="17">
        <v>0.11089868843624499</v>
      </c>
      <c r="AD49" s="17">
        <v>9.4461349439596901E-2</v>
      </c>
      <c r="AE49" s="17"/>
      <c r="AF49" s="17">
        <v>7.8563677862126993E-2</v>
      </c>
    </row>
    <row r="50" spans="2:32" x14ac:dyDescent="0.2">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row>
    <row r="51" spans="2:32" x14ac:dyDescent="0.2">
      <c r="B51" s="6" t="s">
        <v>95</v>
      </c>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row>
    <row r="52" spans="2:32" x14ac:dyDescent="0.2">
      <c r="B52" s="24" t="s">
        <v>94</v>
      </c>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row>
    <row r="53" spans="2:32" x14ac:dyDescent="0.2">
      <c r="B53" t="s">
        <v>87</v>
      </c>
      <c r="C53" s="17">
        <v>0.21937497191671401</v>
      </c>
      <c r="D53" s="17">
        <v>0.16474912922784299</v>
      </c>
      <c r="E53" s="17">
        <v>0.28412239385760601</v>
      </c>
      <c r="F53" s="17"/>
      <c r="G53" s="17">
        <v>0.20714387335378001</v>
      </c>
      <c r="H53" s="17">
        <v>0.23172797469661899</v>
      </c>
      <c r="I53" s="17">
        <v>0.21983456831795301</v>
      </c>
      <c r="J53" s="17">
        <v>0.19700404967698801</v>
      </c>
      <c r="K53" s="17">
        <v>0.247875252870741</v>
      </c>
      <c r="L53" s="17">
        <v>0.205402431800177</v>
      </c>
      <c r="M53" s="17"/>
      <c r="N53" s="17">
        <v>0.155861421754489</v>
      </c>
      <c r="O53" s="17">
        <v>0.21978857155776499</v>
      </c>
      <c r="P53" s="17">
        <v>0.239414550532911</v>
      </c>
      <c r="Q53" s="17">
        <v>0.27904455338407302</v>
      </c>
      <c r="R53" s="17">
        <v>0.241760351050258</v>
      </c>
      <c r="S53" s="17">
        <v>0.19875680549428901</v>
      </c>
      <c r="T53" s="17">
        <v>0.23933306172104901</v>
      </c>
      <c r="U53" s="17">
        <v>0.34468936525307498</v>
      </c>
      <c r="V53" s="17">
        <v>0.19100935524325399</v>
      </c>
      <c r="W53" s="17">
        <v>0.24061961706318599</v>
      </c>
      <c r="X53" s="17">
        <v>0.20973266527114801</v>
      </c>
      <c r="Y53" s="17">
        <v>0.32476567850684701</v>
      </c>
      <c r="Z53" s="17"/>
      <c r="AA53" s="17">
        <v>0.207858193015938</v>
      </c>
      <c r="AB53" s="17">
        <v>0.21576111853098501</v>
      </c>
      <c r="AC53" s="17">
        <v>0.218158978168042</v>
      </c>
      <c r="AD53" s="17">
        <v>0.27601786874304302</v>
      </c>
      <c r="AE53" s="17"/>
      <c r="AF53" s="17">
        <v>0.36479152382672098</v>
      </c>
    </row>
    <row r="54" spans="2:32" x14ac:dyDescent="0.2">
      <c r="B54" t="s">
        <v>88</v>
      </c>
      <c r="C54" s="17">
        <v>0.28161026459875899</v>
      </c>
      <c r="D54" s="17">
        <v>0.28714897496963998</v>
      </c>
      <c r="E54" s="17">
        <v>0.27744244527183298</v>
      </c>
      <c r="F54" s="17"/>
      <c r="G54" s="17">
        <v>0.31369641762209699</v>
      </c>
      <c r="H54" s="17">
        <v>0.35240867393724001</v>
      </c>
      <c r="I54" s="17">
        <v>0.28049376801305798</v>
      </c>
      <c r="J54" s="17">
        <v>0.240925151074142</v>
      </c>
      <c r="K54" s="17">
        <v>0.18563851268780501</v>
      </c>
      <c r="L54" s="17">
        <v>0.23863461484187601</v>
      </c>
      <c r="M54" s="17"/>
      <c r="N54" s="17">
        <v>0.30789238272411501</v>
      </c>
      <c r="O54" s="17">
        <v>0.29117409890250101</v>
      </c>
      <c r="P54" s="17">
        <v>0.25952798087592599</v>
      </c>
      <c r="Q54" s="17">
        <v>0.31616210642768899</v>
      </c>
      <c r="R54" s="17">
        <v>0.234092713993445</v>
      </c>
      <c r="S54" s="17">
        <v>0.26951265316622702</v>
      </c>
      <c r="T54" s="17">
        <v>0.17966014376556899</v>
      </c>
      <c r="U54" s="17">
        <v>0.26130014892042502</v>
      </c>
      <c r="V54" s="17">
        <v>0.35963444714967302</v>
      </c>
      <c r="W54" s="17">
        <v>0.29749423148384202</v>
      </c>
      <c r="X54" s="17">
        <v>0.25119037050862397</v>
      </c>
      <c r="Y54" s="17">
        <v>0.160685227662243</v>
      </c>
      <c r="Z54" s="17"/>
      <c r="AA54" s="17">
        <v>0.326629251744331</v>
      </c>
      <c r="AB54" s="17">
        <v>0.27719649108349298</v>
      </c>
      <c r="AC54" s="17">
        <v>0.24699587803238501</v>
      </c>
      <c r="AD54" s="17">
        <v>0.131807234008472</v>
      </c>
      <c r="AE54" s="17"/>
      <c r="AF54" s="17">
        <v>0.23972633017498099</v>
      </c>
    </row>
    <row r="55" spans="2:32" x14ac:dyDescent="0.2">
      <c r="B55" t="s">
        <v>89</v>
      </c>
      <c r="C55" s="17">
        <v>0.38051130307497399</v>
      </c>
      <c r="D55" s="17">
        <v>0.40255835714913502</v>
      </c>
      <c r="E55" s="17">
        <v>0.35454287611847801</v>
      </c>
      <c r="F55" s="17"/>
      <c r="G55" s="17">
        <v>0.26893677874855498</v>
      </c>
      <c r="H55" s="17">
        <v>0.26369199046555702</v>
      </c>
      <c r="I55" s="17">
        <v>0.41080704038157101</v>
      </c>
      <c r="J55" s="17">
        <v>0.48145450896772402</v>
      </c>
      <c r="K55" s="17">
        <v>0.44327189300346798</v>
      </c>
      <c r="L55" s="17">
        <v>0.51789902552715905</v>
      </c>
      <c r="M55" s="17"/>
      <c r="N55" s="17">
        <v>0.38398638132498403</v>
      </c>
      <c r="O55" s="17">
        <v>0.415305674430271</v>
      </c>
      <c r="P55" s="17">
        <v>0.35753133441144103</v>
      </c>
      <c r="Q55" s="17">
        <v>0.32765733565132299</v>
      </c>
      <c r="R55" s="17">
        <v>0.444532804619866</v>
      </c>
      <c r="S55" s="17">
        <v>0.41609749449052802</v>
      </c>
      <c r="T55" s="17">
        <v>0.46329378200464499</v>
      </c>
      <c r="U55" s="17">
        <v>0.29483744639065301</v>
      </c>
      <c r="V55" s="17">
        <v>0.33826542965635797</v>
      </c>
      <c r="W55" s="17">
        <v>0.37098352580899602</v>
      </c>
      <c r="X55" s="17">
        <v>0.38935746149740103</v>
      </c>
      <c r="Y55" s="17">
        <v>0.20508552994062801</v>
      </c>
      <c r="Z55" s="17"/>
      <c r="AA55" s="17">
        <v>0.359785653101932</v>
      </c>
      <c r="AB55" s="17">
        <v>0.42176422301236</v>
      </c>
      <c r="AC55" s="17">
        <v>0.39698076620219003</v>
      </c>
      <c r="AD55" s="17">
        <v>0.28488923504995001</v>
      </c>
      <c r="AE55" s="17"/>
      <c r="AF55" s="17">
        <v>0.30193025352296099</v>
      </c>
    </row>
    <row r="56" spans="2:32" x14ac:dyDescent="0.2">
      <c r="B56" t="s">
        <v>90</v>
      </c>
      <c r="C56" s="17">
        <v>5.0000538037071898E-2</v>
      </c>
      <c r="D56" s="17">
        <v>6.6619525480088204E-2</v>
      </c>
      <c r="E56" s="17">
        <v>2.75926580383246E-2</v>
      </c>
      <c r="F56" s="17"/>
      <c r="G56" s="17">
        <v>0.108300364585154</v>
      </c>
      <c r="H56" s="17">
        <v>8.9990853270939294E-2</v>
      </c>
      <c r="I56" s="17">
        <v>1.4464608233151301E-2</v>
      </c>
      <c r="J56" s="17">
        <v>2.87338144528363E-2</v>
      </c>
      <c r="K56" s="17">
        <v>4.0868676204206401E-2</v>
      </c>
      <c r="L56" s="17">
        <v>0</v>
      </c>
      <c r="M56" s="17"/>
      <c r="N56" s="17">
        <v>5.24279404009068E-2</v>
      </c>
      <c r="O56" s="17">
        <v>3.2935333180593003E-2</v>
      </c>
      <c r="P56" s="17">
        <v>7.5901192269398801E-2</v>
      </c>
      <c r="Q56" s="17">
        <v>2.4796724731199898E-2</v>
      </c>
      <c r="R56" s="17">
        <v>7.9614130336431596E-2</v>
      </c>
      <c r="S56" s="17">
        <v>5.8145182021859899E-2</v>
      </c>
      <c r="T56" s="17">
        <v>6.2078022021491402E-2</v>
      </c>
      <c r="U56" s="17">
        <v>5.5275104376319897E-2</v>
      </c>
      <c r="V56" s="17">
        <v>4.5027371702432602E-2</v>
      </c>
      <c r="W56" s="17">
        <v>0</v>
      </c>
      <c r="X56" s="17">
        <v>0</v>
      </c>
      <c r="Y56" s="17">
        <v>0.17831413190801901</v>
      </c>
      <c r="Z56" s="17"/>
      <c r="AA56" s="17">
        <v>5.1461212838092803E-2</v>
      </c>
      <c r="AB56" s="17">
        <v>3.1224625295333101E-2</v>
      </c>
      <c r="AC56" s="17">
        <v>3.5484403726739298E-2</v>
      </c>
      <c r="AD56" s="17">
        <v>0.160360513958754</v>
      </c>
      <c r="AE56" s="17"/>
      <c r="AF56" s="17">
        <v>3.9383161261487103E-2</v>
      </c>
    </row>
    <row r="57" spans="2:32" x14ac:dyDescent="0.2">
      <c r="B57" t="s">
        <v>91</v>
      </c>
      <c r="C57" s="17">
        <v>3.39745535656793E-2</v>
      </c>
      <c r="D57" s="17">
        <v>4.22969759066519E-2</v>
      </c>
      <c r="E57" s="17">
        <v>2.40328324691019E-2</v>
      </c>
      <c r="F57" s="17"/>
      <c r="G57" s="17">
        <v>5.7256512343160003E-2</v>
      </c>
      <c r="H57" s="17">
        <v>3.9747589292380099E-2</v>
      </c>
      <c r="I57" s="17">
        <v>4.1579251404618801E-2</v>
      </c>
      <c r="J57" s="17">
        <v>1.8549627593893898E-2</v>
      </c>
      <c r="K57" s="17">
        <v>2.37427250132362E-2</v>
      </c>
      <c r="L57" s="17">
        <v>0</v>
      </c>
      <c r="M57" s="17"/>
      <c r="N57" s="17">
        <v>7.9307573920346694E-2</v>
      </c>
      <c r="O57" s="17">
        <v>1.83440610148712E-2</v>
      </c>
      <c r="P57" s="17">
        <v>5.60588054724993E-2</v>
      </c>
      <c r="Q57" s="17">
        <v>3.6420900621091802E-2</v>
      </c>
      <c r="R57" s="17">
        <v>0</v>
      </c>
      <c r="S57" s="17">
        <v>3.6280491832037499E-2</v>
      </c>
      <c r="T57" s="17">
        <v>0</v>
      </c>
      <c r="U57" s="17">
        <v>0</v>
      </c>
      <c r="V57" s="17">
        <v>2.1358828118584E-2</v>
      </c>
      <c r="W57" s="17">
        <v>1.40822184756759E-2</v>
      </c>
      <c r="X57" s="17">
        <v>5.78089784383106E-2</v>
      </c>
      <c r="Y57" s="17">
        <v>0</v>
      </c>
      <c r="Z57" s="17"/>
      <c r="AA57" s="17">
        <v>4.10749217435602E-2</v>
      </c>
      <c r="AB57" s="17">
        <v>1.3396977613405E-2</v>
      </c>
      <c r="AC57" s="17">
        <v>5.6600199980485398E-2</v>
      </c>
      <c r="AD57" s="17">
        <v>4.77438718468539E-2</v>
      </c>
      <c r="AE57" s="17"/>
      <c r="AF57" s="17">
        <v>2.82339340108104E-2</v>
      </c>
    </row>
    <row r="58" spans="2:32" x14ac:dyDescent="0.2">
      <c r="B58" t="s">
        <v>92</v>
      </c>
      <c r="C58" s="17">
        <v>3.4528368806802497E-2</v>
      </c>
      <c r="D58" s="17">
        <v>3.6627037266642702E-2</v>
      </c>
      <c r="E58" s="17">
        <v>3.22667942446557E-2</v>
      </c>
      <c r="F58" s="17"/>
      <c r="G58" s="17">
        <v>4.4666053347253702E-2</v>
      </c>
      <c r="H58" s="17">
        <v>2.2432918337265101E-2</v>
      </c>
      <c r="I58" s="17">
        <v>3.28207636496477E-2</v>
      </c>
      <c r="J58" s="17">
        <v>3.3332848234415298E-2</v>
      </c>
      <c r="K58" s="17">
        <v>5.8602940220543798E-2</v>
      </c>
      <c r="L58" s="17">
        <v>3.8063927830788401E-2</v>
      </c>
      <c r="M58" s="17"/>
      <c r="N58" s="17">
        <v>2.05242998751578E-2</v>
      </c>
      <c r="O58" s="17">
        <v>2.2452260913999302E-2</v>
      </c>
      <c r="P58" s="17">
        <v>1.1566136437823799E-2</v>
      </c>
      <c r="Q58" s="17">
        <v>1.5918379184623001E-2</v>
      </c>
      <c r="R58" s="17">
        <v>0</v>
      </c>
      <c r="S58" s="17">
        <v>2.12073729950597E-2</v>
      </c>
      <c r="T58" s="17">
        <v>5.5634990487245302E-2</v>
      </c>
      <c r="U58" s="17">
        <v>4.3897935059527202E-2</v>
      </c>
      <c r="V58" s="17">
        <v>4.47045681296981E-2</v>
      </c>
      <c r="W58" s="17">
        <v>7.68204071683002E-2</v>
      </c>
      <c r="X58" s="17">
        <v>9.1910524284516099E-2</v>
      </c>
      <c r="Y58" s="17">
        <v>0.131149431982263</v>
      </c>
      <c r="Z58" s="17"/>
      <c r="AA58" s="17">
        <v>1.3190767556146199E-2</v>
      </c>
      <c r="AB58" s="17">
        <v>4.0656564464423499E-2</v>
      </c>
      <c r="AC58" s="17">
        <v>4.57797738901582E-2</v>
      </c>
      <c r="AD58" s="17">
        <v>9.9181276392925802E-2</v>
      </c>
      <c r="AE58" s="17"/>
      <c r="AF58" s="17">
        <v>2.59347972030394E-2</v>
      </c>
    </row>
    <row r="59" spans="2:32" x14ac:dyDescent="0.2">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row>
    <row r="60" spans="2:32" x14ac:dyDescent="0.2">
      <c r="B60" s="6" t="s">
        <v>96</v>
      </c>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row>
    <row r="61" spans="2:32" x14ac:dyDescent="0.2">
      <c r="B61" s="24" t="s">
        <v>94</v>
      </c>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row>
    <row r="62" spans="2:32" x14ac:dyDescent="0.2">
      <c r="B62" t="s">
        <v>87</v>
      </c>
      <c r="C62" s="17">
        <v>0.217266720354228</v>
      </c>
      <c r="D62" s="17">
        <v>0.173020767006969</v>
      </c>
      <c r="E62" s="17">
        <v>0.26919410256357601</v>
      </c>
      <c r="F62" s="17"/>
      <c r="G62" s="17">
        <v>0.27890284913298202</v>
      </c>
      <c r="H62" s="17">
        <v>0.21552731429239799</v>
      </c>
      <c r="I62" s="17">
        <v>0.20663258994588901</v>
      </c>
      <c r="J62" s="17">
        <v>0.196242806967526</v>
      </c>
      <c r="K62" s="17">
        <v>0.22738936029734799</v>
      </c>
      <c r="L62" s="17">
        <v>0.236360736871562</v>
      </c>
      <c r="M62" s="17"/>
      <c r="N62" s="17">
        <v>0.16625891546979299</v>
      </c>
      <c r="O62" s="17">
        <v>0.24910341675147299</v>
      </c>
      <c r="P62" s="17">
        <v>0.202633027754063</v>
      </c>
      <c r="Q62" s="17">
        <v>0.32909449809462299</v>
      </c>
      <c r="R62" s="17">
        <v>0.19456076555781199</v>
      </c>
      <c r="S62" s="17">
        <v>0.15897047572445799</v>
      </c>
      <c r="T62" s="17">
        <v>0.236001840988464</v>
      </c>
      <c r="U62" s="17">
        <v>0.28810731644804699</v>
      </c>
      <c r="V62" s="17">
        <v>0.182396044899373</v>
      </c>
      <c r="W62" s="17">
        <v>0.234679242018834</v>
      </c>
      <c r="X62" s="17">
        <v>0.20973266527114801</v>
      </c>
      <c r="Y62" s="17">
        <v>0.34006811460216202</v>
      </c>
      <c r="Z62" s="17"/>
      <c r="AA62" s="17">
        <v>0.18971158345831601</v>
      </c>
      <c r="AB62" s="17">
        <v>0.22997252224994899</v>
      </c>
      <c r="AC62" s="17">
        <v>0.217114016876851</v>
      </c>
      <c r="AD62" s="17">
        <v>0.281754405281741</v>
      </c>
      <c r="AE62" s="17"/>
      <c r="AF62" s="17">
        <v>0.32491210732979497</v>
      </c>
    </row>
    <row r="63" spans="2:32" x14ac:dyDescent="0.2">
      <c r="B63" t="s">
        <v>88</v>
      </c>
      <c r="C63" s="17">
        <v>0.266172264799453</v>
      </c>
      <c r="D63" s="17">
        <v>0.262602340066597</v>
      </c>
      <c r="E63" s="17">
        <v>0.27071282852008199</v>
      </c>
      <c r="F63" s="17"/>
      <c r="G63" s="17">
        <v>0.22849655025469801</v>
      </c>
      <c r="H63" s="17">
        <v>0.31390063402686802</v>
      </c>
      <c r="I63" s="17">
        <v>0.297168683152918</v>
      </c>
      <c r="J63" s="17">
        <v>0.228157739209259</v>
      </c>
      <c r="K63" s="17">
        <v>0.20530603071759401</v>
      </c>
      <c r="L63" s="17">
        <v>0.231820845983465</v>
      </c>
      <c r="M63" s="17"/>
      <c r="N63" s="17">
        <v>0.27802585473283598</v>
      </c>
      <c r="O63" s="17">
        <v>0.25711249729310098</v>
      </c>
      <c r="P63" s="17">
        <v>0.32859060455448402</v>
      </c>
      <c r="Q63" s="17">
        <v>0.22746497240604099</v>
      </c>
      <c r="R63" s="17">
        <v>0.24746655330977399</v>
      </c>
      <c r="S63" s="17">
        <v>0.30903880468532702</v>
      </c>
      <c r="T63" s="17">
        <v>0.21453714341230201</v>
      </c>
      <c r="U63" s="17">
        <v>0.39839543999625998</v>
      </c>
      <c r="V63" s="17">
        <v>0.27315341698005602</v>
      </c>
      <c r="W63" s="17">
        <v>0.26686858777239802</v>
      </c>
      <c r="X63" s="17">
        <v>0.17853279838329</v>
      </c>
      <c r="Y63" s="17">
        <v>0.16122988222892901</v>
      </c>
      <c r="Z63" s="17"/>
      <c r="AA63" s="17">
        <v>0.30085321196499598</v>
      </c>
      <c r="AB63" s="17">
        <v>0.25433949318549898</v>
      </c>
      <c r="AC63" s="17">
        <v>0.238126149396193</v>
      </c>
      <c r="AD63" s="17">
        <v>0.19205646155356099</v>
      </c>
      <c r="AE63" s="17"/>
      <c r="AF63" s="17">
        <v>0.33443575265632403</v>
      </c>
    </row>
    <row r="64" spans="2:32" x14ac:dyDescent="0.2">
      <c r="B64" t="s">
        <v>89</v>
      </c>
      <c r="C64" s="17">
        <v>0.39580912513078798</v>
      </c>
      <c r="D64" s="17">
        <v>0.415276480947947</v>
      </c>
      <c r="E64" s="17">
        <v>0.37554462478474998</v>
      </c>
      <c r="F64" s="17"/>
      <c r="G64" s="17">
        <v>0.28958338895256103</v>
      </c>
      <c r="H64" s="17">
        <v>0.31062575064946002</v>
      </c>
      <c r="I64" s="17">
        <v>0.38814177407064798</v>
      </c>
      <c r="J64" s="17">
        <v>0.504182366297516</v>
      </c>
      <c r="K64" s="17">
        <v>0.460254144182972</v>
      </c>
      <c r="L64" s="17">
        <v>0.49375448931418398</v>
      </c>
      <c r="M64" s="17"/>
      <c r="N64" s="17">
        <v>0.37134599819840802</v>
      </c>
      <c r="O64" s="17">
        <v>0.404578498777176</v>
      </c>
      <c r="P64" s="17">
        <v>0.33705466786990501</v>
      </c>
      <c r="Q64" s="17">
        <v>0.32381087327478603</v>
      </c>
      <c r="R64" s="17">
        <v>0.48754177502589402</v>
      </c>
      <c r="S64" s="17">
        <v>0.438251108338858</v>
      </c>
      <c r="T64" s="17">
        <v>0.434027342774293</v>
      </c>
      <c r="U64" s="17">
        <v>0.26959930849616598</v>
      </c>
      <c r="V64" s="17">
        <v>0.44095234665350502</v>
      </c>
      <c r="W64" s="17">
        <v>0.37375697980418299</v>
      </c>
      <c r="X64" s="17">
        <v>0.42825611062574998</v>
      </c>
      <c r="Y64" s="17">
        <v>0.42357142430282402</v>
      </c>
      <c r="Z64" s="17"/>
      <c r="AA64" s="17">
        <v>0.38655776149583498</v>
      </c>
      <c r="AB64" s="17">
        <v>0.43100468025161798</v>
      </c>
      <c r="AC64" s="17">
        <v>0.412409508094989</v>
      </c>
      <c r="AD64" s="17">
        <v>0.26743186119970003</v>
      </c>
      <c r="AE64" s="17"/>
      <c r="AF64" s="17">
        <v>0.26828580247724598</v>
      </c>
    </row>
    <row r="65" spans="2:32" x14ac:dyDescent="0.2">
      <c r="B65" t="s">
        <v>90</v>
      </c>
      <c r="C65" s="17">
        <v>5.7783122572975E-2</v>
      </c>
      <c r="D65" s="17">
        <v>6.9798973997461794E-2</v>
      </c>
      <c r="E65" s="17">
        <v>4.1125241282694402E-2</v>
      </c>
      <c r="F65" s="17"/>
      <c r="G65" s="17">
        <v>9.4003534802077002E-2</v>
      </c>
      <c r="H65" s="17">
        <v>0.108185724427187</v>
      </c>
      <c r="I65" s="17">
        <v>4.3633046325202103E-2</v>
      </c>
      <c r="J65" s="17">
        <v>1.9740214272014601E-2</v>
      </c>
      <c r="K65" s="17">
        <v>3.2080379885899103E-2</v>
      </c>
      <c r="L65" s="17">
        <v>0</v>
      </c>
      <c r="M65" s="17"/>
      <c r="N65" s="17">
        <v>0.11007281220739799</v>
      </c>
      <c r="O65" s="17">
        <v>5.7715621731334599E-2</v>
      </c>
      <c r="P65" s="17">
        <v>7.6157333429329496E-2</v>
      </c>
      <c r="Q65" s="17">
        <v>5.4812412642655899E-2</v>
      </c>
      <c r="R65" s="17">
        <v>7.0430906106520905E-2</v>
      </c>
      <c r="S65" s="17">
        <v>2.15490764519508E-2</v>
      </c>
      <c r="T65" s="17">
        <v>7.0409829239488797E-2</v>
      </c>
      <c r="U65" s="17">
        <v>0</v>
      </c>
      <c r="V65" s="17">
        <v>2.77800927530867E-2</v>
      </c>
      <c r="W65" s="17">
        <v>0</v>
      </c>
      <c r="X65" s="17">
        <v>0</v>
      </c>
      <c r="Y65" s="17">
        <v>7.5130578866085304E-2</v>
      </c>
      <c r="Z65" s="17"/>
      <c r="AA65" s="17">
        <v>7.9854267288953396E-2</v>
      </c>
      <c r="AB65" s="17">
        <v>2.3331699092656699E-2</v>
      </c>
      <c r="AC65" s="17">
        <v>3.7637885192813803E-2</v>
      </c>
      <c r="AD65" s="17">
        <v>0.14228849101680199</v>
      </c>
      <c r="AE65" s="17"/>
      <c r="AF65" s="17">
        <v>4.9453054877904599E-2</v>
      </c>
    </row>
    <row r="66" spans="2:32" x14ac:dyDescent="0.2">
      <c r="B66" t="s">
        <v>91</v>
      </c>
      <c r="C66" s="17">
        <v>2.9766529530440899E-2</v>
      </c>
      <c r="D66" s="17">
        <v>4.1141692884432403E-2</v>
      </c>
      <c r="E66" s="17">
        <v>1.6020495026868999E-2</v>
      </c>
      <c r="F66" s="17"/>
      <c r="G66" s="17">
        <v>5.48680806921817E-2</v>
      </c>
      <c r="H66" s="17">
        <v>4.2236881015607602E-2</v>
      </c>
      <c r="I66" s="17">
        <v>1.8932467826152599E-2</v>
      </c>
      <c r="J66" s="17">
        <v>2.3454084458172202E-2</v>
      </c>
      <c r="K66" s="17">
        <v>2.37427250132362E-2</v>
      </c>
      <c r="L66" s="17">
        <v>0</v>
      </c>
      <c r="M66" s="17"/>
      <c r="N66" s="17">
        <v>4.0981902499484302E-2</v>
      </c>
      <c r="O66" s="17">
        <v>6.7902385019806598E-3</v>
      </c>
      <c r="P66" s="17">
        <v>4.39982299543943E-2</v>
      </c>
      <c r="Q66" s="17">
        <v>3.6420900621091802E-2</v>
      </c>
      <c r="R66" s="17">
        <v>0</v>
      </c>
      <c r="S66" s="17">
        <v>5.2857983804688799E-2</v>
      </c>
      <c r="T66" s="17">
        <v>2.1146343198872899E-2</v>
      </c>
      <c r="U66" s="17">
        <v>0</v>
      </c>
      <c r="V66" s="17">
        <v>4.1663075720991399E-2</v>
      </c>
      <c r="W66" s="17">
        <v>4.7874783236285398E-2</v>
      </c>
      <c r="X66" s="17">
        <v>0</v>
      </c>
      <c r="Y66" s="17">
        <v>0</v>
      </c>
      <c r="Z66" s="17"/>
      <c r="AA66" s="17">
        <v>2.6879684521546699E-2</v>
      </c>
      <c r="AB66" s="17">
        <v>2.73020474412747E-2</v>
      </c>
      <c r="AC66" s="17">
        <v>4.0431414392521403E-2</v>
      </c>
      <c r="AD66" s="17">
        <v>3.6674191980784102E-2</v>
      </c>
      <c r="AE66" s="17"/>
      <c r="AF66" s="17">
        <v>1.7070783188034299E-2</v>
      </c>
    </row>
    <row r="67" spans="2:32" x14ac:dyDescent="0.2">
      <c r="B67" t="s">
        <v>92</v>
      </c>
      <c r="C67" s="17">
        <v>3.3202237612115597E-2</v>
      </c>
      <c r="D67" s="17">
        <v>3.8159745096592999E-2</v>
      </c>
      <c r="E67" s="17">
        <v>2.7402707822028301E-2</v>
      </c>
      <c r="F67" s="17"/>
      <c r="G67" s="17">
        <v>5.4145596165499701E-2</v>
      </c>
      <c r="H67" s="17">
        <v>9.52369558847946E-3</v>
      </c>
      <c r="I67" s="17">
        <v>4.5491438679190303E-2</v>
      </c>
      <c r="J67" s="17">
        <v>2.8222788795512599E-2</v>
      </c>
      <c r="K67" s="17">
        <v>5.12273599029512E-2</v>
      </c>
      <c r="L67" s="17">
        <v>3.8063927830788401E-2</v>
      </c>
      <c r="M67" s="17"/>
      <c r="N67" s="17">
        <v>3.3314516892081203E-2</v>
      </c>
      <c r="O67" s="17">
        <v>2.4699726944934799E-2</v>
      </c>
      <c r="P67" s="17">
        <v>1.1566136437823799E-2</v>
      </c>
      <c r="Q67" s="17">
        <v>2.83963429608022E-2</v>
      </c>
      <c r="R67" s="17">
        <v>0</v>
      </c>
      <c r="S67" s="17">
        <v>1.9332550994717299E-2</v>
      </c>
      <c r="T67" s="17">
        <v>2.3877500386579702E-2</v>
      </c>
      <c r="U67" s="17">
        <v>4.3897935059527202E-2</v>
      </c>
      <c r="V67" s="17">
        <v>3.4055022992988203E-2</v>
      </c>
      <c r="W67" s="17">
        <v>7.68204071683002E-2</v>
      </c>
      <c r="X67" s="17">
        <v>0.18347842571981199</v>
      </c>
      <c r="Y67" s="17">
        <v>0</v>
      </c>
      <c r="Z67" s="17"/>
      <c r="AA67" s="17">
        <v>1.6143491270352799E-2</v>
      </c>
      <c r="AB67" s="17">
        <v>3.4049557779003002E-2</v>
      </c>
      <c r="AC67" s="17">
        <v>5.4281026046631903E-2</v>
      </c>
      <c r="AD67" s="17">
        <v>7.9794588967411803E-2</v>
      </c>
      <c r="AE67" s="17"/>
      <c r="AF67" s="17">
        <v>5.84249947069554E-3</v>
      </c>
    </row>
    <row r="68" spans="2:32" x14ac:dyDescent="0.2">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row>
    <row r="69" spans="2:32" x14ac:dyDescent="0.2">
      <c r="B69" s="6" t="s">
        <v>105</v>
      </c>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row>
    <row r="70" spans="2:32" x14ac:dyDescent="0.2">
      <c r="B70" s="24" t="s">
        <v>70</v>
      </c>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row>
    <row r="71" spans="2:32" x14ac:dyDescent="0.2">
      <c r="B71" t="s">
        <v>97</v>
      </c>
      <c r="C71" s="17">
        <v>0.18345768033286999</v>
      </c>
      <c r="D71" s="17">
        <v>0.181440122582679</v>
      </c>
      <c r="E71" s="17">
        <v>0.185108893285587</v>
      </c>
      <c r="F71" s="17"/>
      <c r="G71" s="17">
        <v>0.120084671266247</v>
      </c>
      <c r="H71" s="17">
        <v>0.16626673910971301</v>
      </c>
      <c r="I71" s="17">
        <v>0.16232342304078601</v>
      </c>
      <c r="J71" s="17">
        <v>0.210035019478269</v>
      </c>
      <c r="K71" s="17">
        <v>0.236050271891207</v>
      </c>
      <c r="L71" s="17">
        <v>0.320106482666074</v>
      </c>
      <c r="M71" s="17"/>
      <c r="N71" s="17">
        <v>0.15363819466211201</v>
      </c>
      <c r="O71" s="17">
        <v>0.186162465010627</v>
      </c>
      <c r="P71" s="17">
        <v>0.20952439039015699</v>
      </c>
      <c r="Q71" s="17">
        <v>0.194835536646146</v>
      </c>
      <c r="R71" s="17">
        <v>0.114520185241672</v>
      </c>
      <c r="S71" s="17">
        <v>0.190157249702543</v>
      </c>
      <c r="T71" s="17">
        <v>0.237834345193458</v>
      </c>
      <c r="U71" s="17">
        <v>0.180837830522494</v>
      </c>
      <c r="V71" s="17">
        <v>0.19064220451259201</v>
      </c>
      <c r="W71" s="17">
        <v>0.17913650546201901</v>
      </c>
      <c r="X71" s="17">
        <v>0.20634537330907099</v>
      </c>
      <c r="Y71" s="17">
        <v>0.20012395361746399</v>
      </c>
      <c r="Z71" s="17"/>
      <c r="AA71" s="17">
        <v>0.14302083708291799</v>
      </c>
      <c r="AB71" s="17">
        <v>0.15348838223710401</v>
      </c>
      <c r="AC71" s="17">
        <v>0.22723513889608199</v>
      </c>
      <c r="AD71" s="17">
        <v>0.225973225798168</v>
      </c>
      <c r="AE71" s="17"/>
      <c r="AF71" s="17">
        <v>0.16510601102939501</v>
      </c>
    </row>
    <row r="72" spans="2:32" x14ac:dyDescent="0.2">
      <c r="B72" t="s">
        <v>98</v>
      </c>
      <c r="C72" s="17">
        <v>0.142779618186131</v>
      </c>
      <c r="D72" s="17">
        <v>0.170192431533324</v>
      </c>
      <c r="E72" s="17">
        <v>0.113066526047431</v>
      </c>
      <c r="F72" s="17"/>
      <c r="G72" s="17">
        <v>0.164613601158759</v>
      </c>
      <c r="H72" s="17">
        <v>0.15405711547679399</v>
      </c>
      <c r="I72" s="17">
        <v>0.14581810849882401</v>
      </c>
      <c r="J72" s="17">
        <v>0.12521331132299601</v>
      </c>
      <c r="K72" s="17">
        <v>0.13716352974750401</v>
      </c>
      <c r="L72" s="17">
        <v>0.100195895649488</v>
      </c>
      <c r="M72" s="17"/>
      <c r="N72" s="17">
        <v>0.16699589249325</v>
      </c>
      <c r="O72" s="17">
        <v>0.14833315078579601</v>
      </c>
      <c r="P72" s="17">
        <v>0.18060650105728299</v>
      </c>
      <c r="Q72" s="17">
        <v>0.16190357733039501</v>
      </c>
      <c r="R72" s="17">
        <v>0.13939185479428601</v>
      </c>
      <c r="S72" s="17">
        <v>0.14531635620545399</v>
      </c>
      <c r="T72" s="17">
        <v>0.109011505451727</v>
      </c>
      <c r="U72" s="17">
        <v>0.107514650570772</v>
      </c>
      <c r="V72" s="17">
        <v>0.14216044983213499</v>
      </c>
      <c r="W72" s="17">
        <v>0.124751587274864</v>
      </c>
      <c r="X72" s="17">
        <v>8.88891317841215E-2</v>
      </c>
      <c r="Y72" s="17">
        <v>9.7065241889793194E-2</v>
      </c>
      <c r="Z72" s="17"/>
      <c r="AA72" s="17">
        <v>0.15011431972772399</v>
      </c>
      <c r="AB72" s="17">
        <v>0.12511248693732899</v>
      </c>
      <c r="AC72" s="17">
        <v>0.155289191846918</v>
      </c>
      <c r="AD72" s="17">
        <v>0.14334166652709601</v>
      </c>
      <c r="AE72" s="17"/>
      <c r="AF72" s="17">
        <v>0.15054287336018701</v>
      </c>
    </row>
    <row r="73" spans="2:32" x14ac:dyDescent="0.2">
      <c r="B73" t="s">
        <v>99</v>
      </c>
      <c r="C73" s="17">
        <v>0.102398484968083</v>
      </c>
      <c r="D73" s="17">
        <v>0.112370331802013</v>
      </c>
      <c r="E73" s="17">
        <v>9.1356096863586603E-2</v>
      </c>
      <c r="F73" s="17"/>
      <c r="G73" s="17">
        <v>9.7883936940120805E-2</v>
      </c>
      <c r="H73" s="17">
        <v>7.1387728371140102E-2</v>
      </c>
      <c r="I73" s="17">
        <v>0.11381247085126001</v>
      </c>
      <c r="J73" s="17">
        <v>0.1136829183817</v>
      </c>
      <c r="K73" s="17">
        <v>0.117884089028388</v>
      </c>
      <c r="L73" s="17">
        <v>0.121573634770516</v>
      </c>
      <c r="M73" s="17"/>
      <c r="N73" s="17">
        <v>0.125496244997717</v>
      </c>
      <c r="O73" s="17">
        <v>0.116183060614917</v>
      </c>
      <c r="P73" s="17">
        <v>9.9574786061327802E-2</v>
      </c>
      <c r="Q73" s="17">
        <v>7.8434613336981901E-2</v>
      </c>
      <c r="R73" s="17">
        <v>7.2987586605273505E-2</v>
      </c>
      <c r="S73" s="17">
        <v>8.5982897239966494E-2</v>
      </c>
      <c r="T73" s="17">
        <v>8.5295644317466196E-2</v>
      </c>
      <c r="U73" s="17">
        <v>4.3892362714185798E-2</v>
      </c>
      <c r="V73" s="17">
        <v>0.133044707316989</v>
      </c>
      <c r="W73" s="17">
        <v>0.11343609413099499</v>
      </c>
      <c r="X73" s="17">
        <v>9.7642217132725501E-2</v>
      </c>
      <c r="Y73" s="17">
        <v>8.7902854075963904E-2</v>
      </c>
      <c r="Z73" s="17"/>
      <c r="AA73" s="17">
        <v>0.15749898005878901</v>
      </c>
      <c r="AB73" s="17">
        <v>9.2089831992412899E-2</v>
      </c>
      <c r="AC73" s="17">
        <v>8.3535427625749697E-2</v>
      </c>
      <c r="AD73" s="17">
        <v>6.7789621923018101E-2</v>
      </c>
      <c r="AE73" s="17"/>
      <c r="AF73" s="17">
        <v>9.4159235454663204E-2</v>
      </c>
    </row>
    <row r="74" spans="2:32" x14ac:dyDescent="0.2">
      <c r="B74" t="s">
        <v>100</v>
      </c>
      <c r="C74" s="17">
        <v>5.22999524485592E-2</v>
      </c>
      <c r="D74" s="17">
        <v>4.8203899750335497E-2</v>
      </c>
      <c r="E74" s="17">
        <v>5.7059711789234198E-2</v>
      </c>
      <c r="F74" s="17"/>
      <c r="G74" s="17">
        <v>7.4368427727937503E-2</v>
      </c>
      <c r="H74" s="17">
        <v>4.3427225765634597E-2</v>
      </c>
      <c r="I74" s="17">
        <v>6.1856606422337798E-2</v>
      </c>
      <c r="J74" s="17">
        <v>3.7891205115100697E-2</v>
      </c>
      <c r="K74" s="17">
        <v>6.0485095855305503E-2</v>
      </c>
      <c r="L74" s="17">
        <v>3.1419600177944602E-2</v>
      </c>
      <c r="M74" s="17"/>
      <c r="N74" s="17">
        <v>4.4045361137059397E-2</v>
      </c>
      <c r="O74" s="17">
        <v>4.2043875309179801E-2</v>
      </c>
      <c r="P74" s="17">
        <v>2.35133418349571E-2</v>
      </c>
      <c r="Q74" s="17">
        <v>6.1396968735611998E-2</v>
      </c>
      <c r="R74" s="17">
        <v>6.6765259178605804E-2</v>
      </c>
      <c r="S74" s="17">
        <v>5.8837411139304498E-2</v>
      </c>
      <c r="T74" s="17">
        <v>6.8275064539982597E-2</v>
      </c>
      <c r="U74" s="17">
        <v>0.12756978513939299</v>
      </c>
      <c r="V74" s="17">
        <v>4.7599265674835599E-2</v>
      </c>
      <c r="W74" s="17">
        <v>2.50243695075783E-2</v>
      </c>
      <c r="X74" s="17">
        <v>7.8884732360381404E-2</v>
      </c>
      <c r="Y74" s="17">
        <v>6.7764997172903102E-2</v>
      </c>
      <c r="Z74" s="17"/>
      <c r="AA74" s="17">
        <v>2.8715234852641401E-2</v>
      </c>
      <c r="AB74" s="17">
        <v>4.6878277125372E-2</v>
      </c>
      <c r="AC74" s="17">
        <v>6.0895207573324298E-2</v>
      </c>
      <c r="AD74" s="17">
        <v>8.0348949486371002E-2</v>
      </c>
      <c r="AE74" s="17"/>
      <c r="AF74" s="17">
        <v>5.5195531033468997E-2</v>
      </c>
    </row>
    <row r="75" spans="2:32" x14ac:dyDescent="0.2">
      <c r="B75" t="s">
        <v>101</v>
      </c>
      <c r="C75" s="17">
        <v>9.6402083472543296E-2</v>
      </c>
      <c r="D75" s="17">
        <v>0.10313804290567501</v>
      </c>
      <c r="E75" s="17">
        <v>8.9676513326215193E-2</v>
      </c>
      <c r="F75" s="17"/>
      <c r="G75" s="17">
        <v>0.101952569548757</v>
      </c>
      <c r="H75" s="17">
        <v>0.10839979975257399</v>
      </c>
      <c r="I75" s="17">
        <v>8.6081843309197201E-2</v>
      </c>
      <c r="J75" s="17">
        <v>9.9068929500690198E-2</v>
      </c>
      <c r="K75" s="17">
        <v>8.5253776457442906E-2</v>
      </c>
      <c r="L75" s="17">
        <v>9.0221756471569506E-2</v>
      </c>
      <c r="M75" s="17"/>
      <c r="N75" s="17">
        <v>0.139199740713769</v>
      </c>
      <c r="O75" s="17">
        <v>7.3452908222160995E-2</v>
      </c>
      <c r="P75" s="17">
        <v>8.1794380913718504E-2</v>
      </c>
      <c r="Q75" s="17">
        <v>6.5868928621384604E-2</v>
      </c>
      <c r="R75" s="17">
        <v>0.161320638370614</v>
      </c>
      <c r="S75" s="17">
        <v>0.12432693952199</v>
      </c>
      <c r="T75" s="17">
        <v>6.8666200889248893E-2</v>
      </c>
      <c r="U75" s="17">
        <v>0.18713830237936499</v>
      </c>
      <c r="V75" s="17">
        <v>7.4180798680379495E-2</v>
      </c>
      <c r="W75" s="17">
        <v>5.5800238553085899E-2</v>
      </c>
      <c r="X75" s="17">
        <v>3.8916612093510203E-2</v>
      </c>
      <c r="Y75" s="17">
        <v>8.6393507368994898E-2</v>
      </c>
      <c r="Z75" s="17"/>
      <c r="AA75" s="17">
        <v>0.10898204695046899</v>
      </c>
      <c r="AB75" s="17">
        <v>9.0995098747208805E-2</v>
      </c>
      <c r="AC75" s="17">
        <v>0.100904644246671</v>
      </c>
      <c r="AD75" s="17">
        <v>8.2766072078054101E-2</v>
      </c>
      <c r="AE75" s="17"/>
      <c r="AF75" s="17">
        <v>0.111706346448678</v>
      </c>
    </row>
    <row r="76" spans="2:32" x14ac:dyDescent="0.2">
      <c r="B76" t="s">
        <v>102</v>
      </c>
      <c r="C76" s="17">
        <v>0.24766776221973799</v>
      </c>
      <c r="D76" s="17">
        <v>0.22001881315298299</v>
      </c>
      <c r="E76" s="17">
        <v>0.27829258068338902</v>
      </c>
      <c r="F76" s="17"/>
      <c r="G76" s="17">
        <v>0.23476076808544399</v>
      </c>
      <c r="H76" s="17">
        <v>0.31909509554426702</v>
      </c>
      <c r="I76" s="17">
        <v>0.26906721972083197</v>
      </c>
      <c r="J76" s="17">
        <v>0.227012183017679</v>
      </c>
      <c r="K76" s="17">
        <v>0.151887224220631</v>
      </c>
      <c r="L76" s="17">
        <v>0.120297555064655</v>
      </c>
      <c r="M76" s="17"/>
      <c r="N76" s="17">
        <v>0.207054649529961</v>
      </c>
      <c r="O76" s="17">
        <v>0.24748447252321301</v>
      </c>
      <c r="P76" s="17">
        <v>0.20756175593968801</v>
      </c>
      <c r="Q76" s="17">
        <v>0.243471666702512</v>
      </c>
      <c r="R76" s="17">
        <v>0.21721036831917401</v>
      </c>
      <c r="S76" s="17">
        <v>0.238603949718902</v>
      </c>
      <c r="T76" s="17">
        <v>0.269035602635953</v>
      </c>
      <c r="U76" s="17">
        <v>0.22968791354023199</v>
      </c>
      <c r="V76" s="17">
        <v>0.231422365018668</v>
      </c>
      <c r="W76" s="17">
        <v>0.349665078891093</v>
      </c>
      <c r="X76" s="17">
        <v>0.320187892698299</v>
      </c>
      <c r="Y76" s="17">
        <v>0.295615389218916</v>
      </c>
      <c r="Z76" s="17"/>
      <c r="AA76" s="17">
        <v>0.24490970511756899</v>
      </c>
      <c r="AB76" s="17">
        <v>0.29881809857243902</v>
      </c>
      <c r="AC76" s="17">
        <v>0.21432352832660401</v>
      </c>
      <c r="AD76" s="17">
        <v>0.22303196417336699</v>
      </c>
      <c r="AE76" s="17"/>
      <c r="AF76" s="17">
        <v>0.22180441874457499</v>
      </c>
    </row>
    <row r="77" spans="2:32" x14ac:dyDescent="0.2">
      <c r="B77" t="s">
        <v>103</v>
      </c>
      <c r="C77" s="17">
        <v>9.4740304126927202E-2</v>
      </c>
      <c r="D77" s="17">
        <v>8.45829378729991E-2</v>
      </c>
      <c r="E77" s="17">
        <v>0.104483049591649</v>
      </c>
      <c r="F77" s="17"/>
      <c r="G77" s="17">
        <v>0.121820236757198</v>
      </c>
      <c r="H77" s="17">
        <v>9.5784711225465502E-2</v>
      </c>
      <c r="I77" s="17">
        <v>8.3086624703563497E-2</v>
      </c>
      <c r="J77" s="17">
        <v>0.101099538537747</v>
      </c>
      <c r="K77" s="17">
        <v>8.6187803078949604E-2</v>
      </c>
      <c r="L77" s="17">
        <v>6.3885406254475904E-2</v>
      </c>
      <c r="M77" s="17"/>
      <c r="N77" s="17">
        <v>9.5924847658516804E-2</v>
      </c>
      <c r="O77" s="17">
        <v>9.1596995769855402E-2</v>
      </c>
      <c r="P77" s="17">
        <v>9.8396164339372594E-2</v>
      </c>
      <c r="Q77" s="17">
        <v>9.8697787555699398E-2</v>
      </c>
      <c r="R77" s="17">
        <v>0.13591985452934299</v>
      </c>
      <c r="S77" s="17">
        <v>9.4835013194580306E-2</v>
      </c>
      <c r="T77" s="17">
        <v>6.6272434425937901E-2</v>
      </c>
      <c r="U77" s="17">
        <v>3.9930291292648599E-2</v>
      </c>
      <c r="V77" s="17">
        <v>0.117291106872266</v>
      </c>
      <c r="W77" s="17">
        <v>9.59810880745985E-2</v>
      </c>
      <c r="X77" s="17">
        <v>5.7702586130949897E-2</v>
      </c>
      <c r="Y77" s="17">
        <v>9.43568729216131E-2</v>
      </c>
      <c r="Z77" s="17"/>
      <c r="AA77" s="17">
        <v>8.6622149491757103E-2</v>
      </c>
      <c r="AB77" s="17">
        <v>0.113053845511092</v>
      </c>
      <c r="AC77" s="17">
        <v>8.4555360362140702E-2</v>
      </c>
      <c r="AD77" s="17">
        <v>9.3121971225774897E-2</v>
      </c>
      <c r="AE77" s="17"/>
      <c r="AF77" s="17">
        <v>0.116598690851739</v>
      </c>
    </row>
    <row r="78" spans="2:32" x14ac:dyDescent="0.2">
      <c r="B78" t="s">
        <v>104</v>
      </c>
      <c r="C78" s="17">
        <v>5.8945387271116E-2</v>
      </c>
      <c r="D78" s="17">
        <v>5.6003550932509097E-2</v>
      </c>
      <c r="E78" s="17">
        <v>6.24930707928174E-2</v>
      </c>
      <c r="F78" s="17"/>
      <c r="G78" s="17">
        <v>6.8999831680287907E-2</v>
      </c>
      <c r="H78" s="17">
        <v>3.0077939044654198E-2</v>
      </c>
      <c r="I78" s="17">
        <v>5.7293264714528398E-2</v>
      </c>
      <c r="J78" s="17">
        <v>5.9812837809466397E-2</v>
      </c>
      <c r="K78" s="17">
        <v>9.4811648662278994E-2</v>
      </c>
      <c r="L78" s="17">
        <v>0.10172250902650599</v>
      </c>
      <c r="M78" s="17"/>
      <c r="N78" s="17">
        <v>5.1120001849401998E-2</v>
      </c>
      <c r="O78" s="17">
        <v>6.8015893764759E-2</v>
      </c>
      <c r="P78" s="17">
        <v>7.9753207011028004E-2</v>
      </c>
      <c r="Q78" s="17">
        <v>6.9402143509575603E-2</v>
      </c>
      <c r="R78" s="17">
        <v>8.0958350137136703E-2</v>
      </c>
      <c r="S78" s="17">
        <v>5.0224292947271099E-2</v>
      </c>
      <c r="T78" s="17">
        <v>6.3060240627619404E-2</v>
      </c>
      <c r="U78" s="17">
        <v>3.46216006649359E-2</v>
      </c>
      <c r="V78" s="17">
        <v>4.8608574646967398E-2</v>
      </c>
      <c r="W78" s="17">
        <v>3.7052565168990997E-2</v>
      </c>
      <c r="X78" s="17">
        <v>6.2060579962412703E-2</v>
      </c>
      <c r="Y78" s="17">
        <v>7.0777183734351795E-2</v>
      </c>
      <c r="Z78" s="17"/>
      <c r="AA78" s="17">
        <v>7.1484542481686494E-2</v>
      </c>
      <c r="AB78" s="17">
        <v>5.6233108447778103E-2</v>
      </c>
      <c r="AC78" s="17">
        <v>4.6255854412069697E-2</v>
      </c>
      <c r="AD78" s="17">
        <v>5.6882977643999098E-2</v>
      </c>
      <c r="AE78" s="17"/>
      <c r="AF78" s="17">
        <v>6.6356389393598003E-2</v>
      </c>
    </row>
    <row r="79" spans="2:32" x14ac:dyDescent="0.2">
      <c r="B79" t="s">
        <v>92</v>
      </c>
      <c r="C79" s="17">
        <v>2.1308726974033201E-2</v>
      </c>
      <c r="D79" s="17">
        <v>2.4049869467481801E-2</v>
      </c>
      <c r="E79" s="17">
        <v>1.8463557620091699E-2</v>
      </c>
      <c r="F79" s="17"/>
      <c r="G79" s="17">
        <v>1.55159568352494E-2</v>
      </c>
      <c r="H79" s="17">
        <v>1.15036457097587E-2</v>
      </c>
      <c r="I79" s="17">
        <v>2.0660438738670499E-2</v>
      </c>
      <c r="J79" s="17">
        <v>2.6184056836351201E-2</v>
      </c>
      <c r="K79" s="17">
        <v>3.02765610582931E-2</v>
      </c>
      <c r="L79" s="17">
        <v>5.0577159918771597E-2</v>
      </c>
      <c r="M79" s="17"/>
      <c r="N79" s="17">
        <v>1.6525066958212702E-2</v>
      </c>
      <c r="O79" s="17">
        <v>2.6727177999491002E-2</v>
      </c>
      <c r="P79" s="17">
        <v>1.9275472452467801E-2</v>
      </c>
      <c r="Q79" s="17">
        <v>2.5988777561693599E-2</v>
      </c>
      <c r="R79" s="17">
        <v>1.0925902823895399E-2</v>
      </c>
      <c r="S79" s="17">
        <v>1.1715890329988101E-2</v>
      </c>
      <c r="T79" s="17">
        <v>3.25489619186074E-2</v>
      </c>
      <c r="U79" s="17">
        <v>4.88072631759746E-2</v>
      </c>
      <c r="V79" s="17">
        <v>1.50505274451673E-2</v>
      </c>
      <c r="W79" s="17">
        <v>1.9152472936773801E-2</v>
      </c>
      <c r="X79" s="17">
        <v>4.93708745285295E-2</v>
      </c>
      <c r="Y79" s="17">
        <v>0</v>
      </c>
      <c r="Z79" s="17"/>
      <c r="AA79" s="17">
        <v>8.6521842364443401E-3</v>
      </c>
      <c r="AB79" s="17">
        <v>2.33308704292646E-2</v>
      </c>
      <c r="AC79" s="17">
        <v>2.7005646710440801E-2</v>
      </c>
      <c r="AD79" s="17">
        <v>2.6743551144152101E-2</v>
      </c>
      <c r="AE79" s="17"/>
      <c r="AF79" s="17">
        <v>1.8530503683695399E-2</v>
      </c>
    </row>
    <row r="80" spans="2:32" x14ac:dyDescent="0.2">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row>
    <row r="81" spans="2:32" x14ac:dyDescent="0.2">
      <c r="B81" s="6" t="s">
        <v>110</v>
      </c>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row>
    <row r="82" spans="2:32" x14ac:dyDescent="0.2">
      <c r="B82" s="24" t="s">
        <v>111</v>
      </c>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row>
    <row r="83" spans="2:32" x14ac:dyDescent="0.2">
      <c r="B83" t="s">
        <v>106</v>
      </c>
      <c r="C83" s="17">
        <v>0.23977328864335001</v>
      </c>
      <c r="D83" s="17">
        <v>0.238599835583786</v>
      </c>
      <c r="E83" s="17">
        <v>0.241527468323533</v>
      </c>
      <c r="F83" s="17"/>
      <c r="G83" s="17">
        <v>0.28472192599061402</v>
      </c>
      <c r="H83" s="17">
        <v>0.282870142537261</v>
      </c>
      <c r="I83" s="17">
        <v>0.18245811354323199</v>
      </c>
      <c r="J83" s="17">
        <v>0.22566107964218801</v>
      </c>
      <c r="K83" s="17">
        <v>0.24321165632198</v>
      </c>
      <c r="L83" s="17">
        <v>0.222055687647563</v>
      </c>
      <c r="M83" s="17"/>
      <c r="N83" s="17">
        <v>0.26309179601560201</v>
      </c>
      <c r="O83" s="17">
        <v>0.18994419455532899</v>
      </c>
      <c r="P83" s="17">
        <v>0.25014729637724697</v>
      </c>
      <c r="Q83" s="17">
        <v>0.25312509279485101</v>
      </c>
      <c r="R83" s="17">
        <v>0.178516273948124</v>
      </c>
      <c r="S83" s="17">
        <v>0.27763957960785202</v>
      </c>
      <c r="T83" s="17">
        <v>0.25177317833703999</v>
      </c>
      <c r="U83" s="17">
        <v>6.1983376456707998E-2</v>
      </c>
      <c r="V83" s="17">
        <v>0.26142392806913101</v>
      </c>
      <c r="W83" s="17">
        <v>0.266660617439473</v>
      </c>
      <c r="X83" s="17">
        <v>0.22514218784674001</v>
      </c>
      <c r="Y83" s="17">
        <v>0.29418146385924898</v>
      </c>
      <c r="Z83" s="17"/>
      <c r="AA83" s="17">
        <v>0.240629750082514</v>
      </c>
      <c r="AB83" s="17">
        <v>0.19963508422671999</v>
      </c>
      <c r="AC83" s="17">
        <v>0.27041861320068</v>
      </c>
      <c r="AD83" s="17">
        <v>0.27643748260331502</v>
      </c>
      <c r="AE83" s="17"/>
      <c r="AF83" s="17">
        <v>0.26065800854862098</v>
      </c>
    </row>
    <row r="84" spans="2:32" x14ac:dyDescent="0.2">
      <c r="B84" t="s">
        <v>107</v>
      </c>
      <c r="C84" s="17">
        <v>0.55832578242153197</v>
      </c>
      <c r="D84" s="17">
        <v>0.57257931938254403</v>
      </c>
      <c r="E84" s="17">
        <v>0.547841087245303</v>
      </c>
      <c r="F84" s="17"/>
      <c r="G84" s="17">
        <v>0.52366184455130005</v>
      </c>
      <c r="H84" s="17">
        <v>0.54451290629501403</v>
      </c>
      <c r="I84" s="17">
        <v>0.57662263631264798</v>
      </c>
      <c r="J84" s="17">
        <v>0.56069694863614306</v>
      </c>
      <c r="K84" s="17">
        <v>0.56513880620000401</v>
      </c>
      <c r="L84" s="17">
        <v>0.69654328302666502</v>
      </c>
      <c r="M84" s="17"/>
      <c r="N84" s="17">
        <v>0.51456356784316304</v>
      </c>
      <c r="O84" s="17">
        <v>0.55133141939707797</v>
      </c>
      <c r="P84" s="17">
        <v>0.54275775140983495</v>
      </c>
      <c r="Q84" s="17">
        <v>0.58759043415395895</v>
      </c>
      <c r="R84" s="17">
        <v>0.60002643710982395</v>
      </c>
      <c r="S84" s="17">
        <v>0.49685096892102398</v>
      </c>
      <c r="T84" s="17">
        <v>0.60174046859846697</v>
      </c>
      <c r="U84" s="17">
        <v>0.70382075665811705</v>
      </c>
      <c r="V84" s="17">
        <v>0.55571643803389204</v>
      </c>
      <c r="W84" s="17">
        <v>0.58426742617757299</v>
      </c>
      <c r="X84" s="17">
        <v>0.59960573132817896</v>
      </c>
      <c r="Y84" s="17">
        <v>0.43843560812482002</v>
      </c>
      <c r="Z84" s="17"/>
      <c r="AA84" s="17">
        <v>0.55728410823407204</v>
      </c>
      <c r="AB84" s="17">
        <v>0.57710060745247005</v>
      </c>
      <c r="AC84" s="17">
        <v>0.55848345940029198</v>
      </c>
      <c r="AD84" s="17">
        <v>0.52578679885301305</v>
      </c>
      <c r="AE84" s="17"/>
      <c r="AF84" s="17">
        <v>0.47285948657174298</v>
      </c>
    </row>
    <row r="85" spans="2:32" x14ac:dyDescent="0.2">
      <c r="B85" t="s">
        <v>108</v>
      </c>
      <c r="C85" s="17">
        <v>5.73704992498653E-2</v>
      </c>
      <c r="D85" s="17">
        <v>5.4535065648921702E-2</v>
      </c>
      <c r="E85" s="17">
        <v>5.9981432948817297E-2</v>
      </c>
      <c r="F85" s="17"/>
      <c r="G85" s="17">
        <v>6.14968682094192E-2</v>
      </c>
      <c r="H85" s="17">
        <v>8.7483377574038707E-2</v>
      </c>
      <c r="I85" s="17">
        <v>6.3183388966173704E-2</v>
      </c>
      <c r="J85" s="17">
        <v>1.53789554253325E-2</v>
      </c>
      <c r="K85" s="17">
        <v>3.5439444871159201E-2</v>
      </c>
      <c r="L85" s="17">
        <v>0</v>
      </c>
      <c r="M85" s="17"/>
      <c r="N85" s="17">
        <v>0.113106749025657</v>
      </c>
      <c r="O85" s="17">
        <v>4.4293014659978397E-2</v>
      </c>
      <c r="P85" s="17">
        <v>4.4702130688099098E-2</v>
      </c>
      <c r="Q85" s="17">
        <v>7.4775781509683406E-2</v>
      </c>
      <c r="R85" s="17">
        <v>9.4439091702941194E-2</v>
      </c>
      <c r="S85" s="17">
        <v>1.8228697201786902E-2</v>
      </c>
      <c r="T85" s="17">
        <v>2.0203146986689201E-2</v>
      </c>
      <c r="U85" s="17">
        <v>0.102753263195307</v>
      </c>
      <c r="V85" s="17">
        <v>2.52688373942648E-2</v>
      </c>
      <c r="W85" s="17">
        <v>4.92680629332308E-2</v>
      </c>
      <c r="X85" s="17">
        <v>2.70552222857979E-2</v>
      </c>
      <c r="Y85" s="17">
        <v>0.104043560203429</v>
      </c>
      <c r="Z85" s="17"/>
      <c r="AA85" s="17">
        <v>6.39896016170034E-2</v>
      </c>
      <c r="AB85" s="17">
        <v>3.64879029288789E-2</v>
      </c>
      <c r="AC85" s="17">
        <v>7.5368712941758995E-2</v>
      </c>
      <c r="AD85" s="17">
        <v>6.5374095027196003E-2</v>
      </c>
      <c r="AE85" s="17"/>
      <c r="AF85" s="17">
        <v>7.17438725128733E-2</v>
      </c>
    </row>
    <row r="86" spans="2:32" x14ac:dyDescent="0.2">
      <c r="B86" t="s">
        <v>109</v>
      </c>
      <c r="C86" s="17">
        <v>8.6718164684840601E-2</v>
      </c>
      <c r="D86" s="17">
        <v>8.1717604368149205E-2</v>
      </c>
      <c r="E86" s="17">
        <v>9.1277707157673194E-2</v>
      </c>
      <c r="F86" s="17"/>
      <c r="G86" s="17">
        <v>9.6235452915288303E-2</v>
      </c>
      <c r="H86" s="17">
        <v>5.326358877272E-2</v>
      </c>
      <c r="I86" s="17">
        <v>0.12246222626386601</v>
      </c>
      <c r="J86" s="17">
        <v>9.4225399566664703E-2</v>
      </c>
      <c r="K86" s="17">
        <v>6.0274996878388602E-2</v>
      </c>
      <c r="L86" s="17">
        <v>8.1401029325772103E-2</v>
      </c>
      <c r="M86" s="17"/>
      <c r="N86" s="17">
        <v>7.2729317400403101E-2</v>
      </c>
      <c r="O86" s="17">
        <v>0.12052096462475501</v>
      </c>
      <c r="P86" s="17">
        <v>0.113683155560366</v>
      </c>
      <c r="Q86" s="17">
        <v>6.7576514255717507E-2</v>
      </c>
      <c r="R86" s="17">
        <v>4.6193119536025097E-2</v>
      </c>
      <c r="S86" s="17">
        <v>0.121796591963373</v>
      </c>
      <c r="T86" s="17">
        <v>0.10902483667629299</v>
      </c>
      <c r="U86" s="17">
        <v>0</v>
      </c>
      <c r="V86" s="17">
        <v>0.112652001331178</v>
      </c>
      <c r="W86" s="17">
        <v>7.2688024171846596E-2</v>
      </c>
      <c r="X86" s="17">
        <v>5.9044475650724897E-2</v>
      </c>
      <c r="Y86" s="17">
        <v>5.4225048054117299E-2</v>
      </c>
      <c r="Z86" s="17"/>
      <c r="AA86" s="17">
        <v>7.9425127073434701E-2</v>
      </c>
      <c r="AB86" s="17">
        <v>0.103455164033934</v>
      </c>
      <c r="AC86" s="17">
        <v>6.74309911440992E-2</v>
      </c>
      <c r="AD86" s="17">
        <v>8.8592685039003694E-2</v>
      </c>
      <c r="AE86" s="17"/>
      <c r="AF86" s="17">
        <v>9.31260187125698E-2</v>
      </c>
    </row>
    <row r="87" spans="2:32" x14ac:dyDescent="0.2">
      <c r="B87" t="s">
        <v>104</v>
      </c>
      <c r="C87" s="17">
        <v>3.35534801281408E-2</v>
      </c>
      <c r="D87" s="17">
        <v>3.13413435701166E-2</v>
      </c>
      <c r="E87" s="17">
        <v>3.5555525464052197E-2</v>
      </c>
      <c r="F87" s="17"/>
      <c r="G87" s="17">
        <v>1.60636444719994E-2</v>
      </c>
      <c r="H87" s="17">
        <v>1.97978320740686E-2</v>
      </c>
      <c r="I87" s="17">
        <v>3.1624694564898102E-2</v>
      </c>
      <c r="J87" s="17">
        <v>5.27921703715062E-2</v>
      </c>
      <c r="K87" s="17">
        <v>7.8625663816945399E-2</v>
      </c>
      <c r="L87" s="17">
        <v>0</v>
      </c>
      <c r="M87" s="17"/>
      <c r="N87" s="17">
        <v>3.6508569715174403E-2</v>
      </c>
      <c r="O87" s="17">
        <v>4.3581013818334402E-2</v>
      </c>
      <c r="P87" s="17">
        <v>2.0750488265176101E-2</v>
      </c>
      <c r="Q87" s="17">
        <v>0</v>
      </c>
      <c r="R87" s="17">
        <v>5.7222079198182403E-2</v>
      </c>
      <c r="S87" s="17">
        <v>6.2360063289355602E-2</v>
      </c>
      <c r="T87" s="17">
        <v>0</v>
      </c>
      <c r="U87" s="17">
        <v>0.13144260368986799</v>
      </c>
      <c r="V87" s="17">
        <v>3.0434318678136198E-2</v>
      </c>
      <c r="W87" s="17">
        <v>1.35443718565408E-2</v>
      </c>
      <c r="X87" s="17">
        <v>5.4794967427226497E-2</v>
      </c>
      <c r="Y87" s="17">
        <v>0</v>
      </c>
      <c r="Z87" s="17"/>
      <c r="AA87" s="17">
        <v>5.23585849903331E-2</v>
      </c>
      <c r="AB87" s="17">
        <v>3.3949525154304903E-2</v>
      </c>
      <c r="AC87" s="17">
        <v>9.5832614960012896E-3</v>
      </c>
      <c r="AD87" s="17">
        <v>3.31113534489599E-2</v>
      </c>
      <c r="AE87" s="17"/>
      <c r="AF87" s="17">
        <v>7.1778969882767496E-2</v>
      </c>
    </row>
    <row r="88" spans="2:32" x14ac:dyDescent="0.2">
      <c r="B88" t="s">
        <v>92</v>
      </c>
      <c r="C88" s="17">
        <v>2.4258784872270699E-2</v>
      </c>
      <c r="D88" s="17">
        <v>2.12268314464827E-2</v>
      </c>
      <c r="E88" s="17">
        <v>2.3816778860621501E-2</v>
      </c>
      <c r="F88" s="17"/>
      <c r="G88" s="17">
        <v>1.7820263861378301E-2</v>
      </c>
      <c r="H88" s="17">
        <v>1.2072152746897701E-2</v>
      </c>
      <c r="I88" s="17">
        <v>2.3648940349183301E-2</v>
      </c>
      <c r="J88" s="17">
        <v>5.1245446358165303E-2</v>
      </c>
      <c r="K88" s="17">
        <v>1.7309431911522202E-2</v>
      </c>
      <c r="L88" s="17">
        <v>0</v>
      </c>
      <c r="M88" s="17"/>
      <c r="N88" s="17">
        <v>0</v>
      </c>
      <c r="O88" s="17">
        <v>5.0329392944524501E-2</v>
      </c>
      <c r="P88" s="17">
        <v>2.7959177699276399E-2</v>
      </c>
      <c r="Q88" s="17">
        <v>1.6932177285789302E-2</v>
      </c>
      <c r="R88" s="17">
        <v>2.3602998504903199E-2</v>
      </c>
      <c r="S88" s="17">
        <v>2.3124099016608501E-2</v>
      </c>
      <c r="T88" s="17">
        <v>1.7258369401509498E-2</v>
      </c>
      <c r="U88" s="17">
        <v>0</v>
      </c>
      <c r="V88" s="17">
        <v>1.45044764933968E-2</v>
      </c>
      <c r="W88" s="17">
        <v>1.35714974213356E-2</v>
      </c>
      <c r="X88" s="17">
        <v>3.43574154613321E-2</v>
      </c>
      <c r="Y88" s="17">
        <v>0.10911431975838499</v>
      </c>
      <c r="Z88" s="17"/>
      <c r="AA88" s="17">
        <v>6.3128280026417596E-3</v>
      </c>
      <c r="AB88" s="17">
        <v>4.9371716203692802E-2</v>
      </c>
      <c r="AC88" s="17">
        <v>1.8714961817169098E-2</v>
      </c>
      <c r="AD88" s="17">
        <v>1.06975850285118E-2</v>
      </c>
      <c r="AE88" s="17"/>
      <c r="AF88" s="17">
        <v>2.9833643771425399E-2</v>
      </c>
    </row>
    <row r="89" spans="2:32" x14ac:dyDescent="0.2">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row>
    <row r="90" spans="2:32" x14ac:dyDescent="0.2">
      <c r="B90" s="6" t="s">
        <v>115</v>
      </c>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row>
    <row r="91" spans="2:32" x14ac:dyDescent="0.2">
      <c r="B91" s="24" t="s">
        <v>70</v>
      </c>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row>
    <row r="92" spans="2:32" x14ac:dyDescent="0.2">
      <c r="B92" t="s">
        <v>112</v>
      </c>
      <c r="C92" s="17">
        <v>0.50367102728275004</v>
      </c>
      <c r="D92" s="17">
        <v>0.51916708248753596</v>
      </c>
      <c r="E92" s="17">
        <v>0.48906948682580897</v>
      </c>
      <c r="F92" s="17"/>
      <c r="G92" s="17">
        <v>0.49928283000858698</v>
      </c>
      <c r="H92" s="17">
        <v>0.57762800398135095</v>
      </c>
      <c r="I92" s="17">
        <v>0.47767319713087902</v>
      </c>
      <c r="J92" s="17">
        <v>0.47388232972730399</v>
      </c>
      <c r="K92" s="17">
        <v>0.48655921583249201</v>
      </c>
      <c r="L92" s="17">
        <v>0.45201603471136298</v>
      </c>
      <c r="M92" s="17"/>
      <c r="N92" s="17">
        <v>0.488354924888449</v>
      </c>
      <c r="O92" s="17">
        <v>0.426717899745651</v>
      </c>
      <c r="P92" s="17">
        <v>0.50864612620802496</v>
      </c>
      <c r="Q92" s="17">
        <v>0.49319467923504801</v>
      </c>
      <c r="R92" s="17">
        <v>0.47470981945381402</v>
      </c>
      <c r="S92" s="17">
        <v>0.58281081527148504</v>
      </c>
      <c r="T92" s="17">
        <v>0.49151480575324102</v>
      </c>
      <c r="U92" s="17">
        <v>0.51552367460872806</v>
      </c>
      <c r="V92" s="17">
        <v>0.53088500915038805</v>
      </c>
      <c r="W92" s="17">
        <v>0.52536951085563</v>
      </c>
      <c r="X92" s="17">
        <v>0.58195520814147905</v>
      </c>
      <c r="Y92" s="17">
        <v>0.49500445681392502</v>
      </c>
      <c r="Z92" s="17"/>
      <c r="AA92" s="17">
        <v>0.60231594957430901</v>
      </c>
      <c r="AB92" s="17">
        <v>0.49644356698845499</v>
      </c>
      <c r="AC92" s="17">
        <v>0.46594888426079001</v>
      </c>
      <c r="AD92" s="17">
        <v>0.43328460226313797</v>
      </c>
      <c r="AE92" s="17"/>
      <c r="AF92" s="17">
        <v>0.47896367736797302</v>
      </c>
    </row>
    <row r="93" spans="2:32" x14ac:dyDescent="0.2">
      <c r="B93" t="s">
        <v>113</v>
      </c>
      <c r="C93" s="17">
        <v>0.309817116133287</v>
      </c>
      <c r="D93" s="17">
        <v>0.33156794304697901</v>
      </c>
      <c r="E93" s="17">
        <v>0.28809095038357901</v>
      </c>
      <c r="F93" s="17"/>
      <c r="G93" s="17">
        <v>0.443061365884653</v>
      </c>
      <c r="H93" s="17">
        <v>0.343244050738156</v>
      </c>
      <c r="I93" s="17">
        <v>0.30595604462660803</v>
      </c>
      <c r="J93" s="17">
        <v>0.25295341026546603</v>
      </c>
      <c r="K93" s="17">
        <v>0.24782861703814901</v>
      </c>
      <c r="L93" s="17">
        <v>0.22339214856295</v>
      </c>
      <c r="M93" s="17"/>
      <c r="N93" s="17">
        <v>0.37749326919298498</v>
      </c>
      <c r="O93" s="17">
        <v>0.271683727025264</v>
      </c>
      <c r="P93" s="17">
        <v>0.28609334134742398</v>
      </c>
      <c r="Q93" s="17">
        <v>0.275948013210779</v>
      </c>
      <c r="R93" s="17">
        <v>0.28464836466065901</v>
      </c>
      <c r="S93" s="17">
        <v>0.299487563589385</v>
      </c>
      <c r="T93" s="17">
        <v>0.27352222116624098</v>
      </c>
      <c r="U93" s="17">
        <v>0.35426530631293301</v>
      </c>
      <c r="V93" s="17">
        <v>0.30860040593613303</v>
      </c>
      <c r="W93" s="17">
        <v>0.34487126492697501</v>
      </c>
      <c r="X93" s="17">
        <v>0.30816267831316402</v>
      </c>
      <c r="Y93" s="17">
        <v>0.28309503642888201</v>
      </c>
      <c r="Z93" s="17"/>
      <c r="AA93" s="17">
        <v>0.39358529755850002</v>
      </c>
      <c r="AB93" s="17">
        <v>0.28353572115917902</v>
      </c>
      <c r="AC93" s="17">
        <v>0.28001728340757398</v>
      </c>
      <c r="AD93" s="17">
        <v>0.27377590996520801</v>
      </c>
      <c r="AE93" s="17"/>
      <c r="AF93" s="17">
        <v>0.309135469484623</v>
      </c>
    </row>
    <row r="94" spans="2:32" x14ac:dyDescent="0.2">
      <c r="B94" t="s">
        <v>114</v>
      </c>
      <c r="C94" s="17">
        <v>0.21724625848312001</v>
      </c>
      <c r="D94" s="17">
        <v>0.238631763720421</v>
      </c>
      <c r="E94" s="17">
        <v>0.195357253000079</v>
      </c>
      <c r="F94" s="17"/>
      <c r="G94" s="17">
        <v>0.25654820696936997</v>
      </c>
      <c r="H94" s="17">
        <v>0.254528896013135</v>
      </c>
      <c r="I94" s="17">
        <v>0.20960128375777101</v>
      </c>
      <c r="J94" s="17">
        <v>0.19683093384481701</v>
      </c>
      <c r="K94" s="17">
        <v>0.17679189818473001</v>
      </c>
      <c r="L94" s="17">
        <v>0.15176164524024799</v>
      </c>
      <c r="M94" s="17"/>
      <c r="N94" s="17">
        <v>0.28837223250025601</v>
      </c>
      <c r="O94" s="17">
        <v>0.194082941240759</v>
      </c>
      <c r="P94" s="17">
        <v>0.21688118673880799</v>
      </c>
      <c r="Q94" s="17">
        <v>0.196124651529276</v>
      </c>
      <c r="R94" s="17">
        <v>0.203530025409628</v>
      </c>
      <c r="S94" s="17">
        <v>0.19846075028082499</v>
      </c>
      <c r="T94" s="17">
        <v>0.196526293605537</v>
      </c>
      <c r="U94" s="17">
        <v>0.21397651898939801</v>
      </c>
      <c r="V94" s="17">
        <v>0.195799625352478</v>
      </c>
      <c r="W94" s="17">
        <v>0.20305121731901099</v>
      </c>
      <c r="X94" s="17">
        <v>0.22693665699323701</v>
      </c>
      <c r="Y94" s="17">
        <v>0.22681319455534199</v>
      </c>
      <c r="Z94" s="17"/>
      <c r="AA94" s="17">
        <v>0.33375737145108703</v>
      </c>
      <c r="AB94" s="17">
        <v>0.23507373101894599</v>
      </c>
      <c r="AC94" s="17">
        <v>0.14962342671812201</v>
      </c>
      <c r="AD94" s="17">
        <v>0.123224366618831</v>
      </c>
      <c r="AE94" s="17"/>
      <c r="AF94" s="17">
        <v>0.16075489509940299</v>
      </c>
    </row>
    <row r="95" spans="2:32" x14ac:dyDescent="0.2">
      <c r="B95" t="s">
        <v>60</v>
      </c>
      <c r="C95" s="17">
        <v>0.36573875867062899</v>
      </c>
      <c r="D95" s="17">
        <v>0.344706543143384</v>
      </c>
      <c r="E95" s="17">
        <v>0.38555768272438801</v>
      </c>
      <c r="F95" s="17"/>
      <c r="G95" s="17">
        <v>0.21774333685883199</v>
      </c>
      <c r="H95" s="17">
        <v>0.28841826328327602</v>
      </c>
      <c r="I95" s="17">
        <v>0.39138866598053801</v>
      </c>
      <c r="J95" s="17">
        <v>0.42748575822533302</v>
      </c>
      <c r="K95" s="17">
        <v>0.47091323210206398</v>
      </c>
      <c r="L95" s="17">
        <v>0.46600288720246602</v>
      </c>
      <c r="M95" s="17"/>
      <c r="N95" s="17">
        <v>0.337742727158239</v>
      </c>
      <c r="O95" s="17">
        <v>0.42903263750486398</v>
      </c>
      <c r="P95" s="17">
        <v>0.39076986871672698</v>
      </c>
      <c r="Q95" s="17">
        <v>0.39301970398737301</v>
      </c>
      <c r="R95" s="17">
        <v>0.38728822792350298</v>
      </c>
      <c r="S95" s="17">
        <v>0.30371540670096703</v>
      </c>
      <c r="T95" s="17">
        <v>0.378766272826983</v>
      </c>
      <c r="U95" s="17">
        <v>0.34159407277863502</v>
      </c>
      <c r="V95" s="17">
        <v>0.34475216273144299</v>
      </c>
      <c r="W95" s="17">
        <v>0.35604267907742598</v>
      </c>
      <c r="X95" s="17">
        <v>0.36375270691700301</v>
      </c>
      <c r="Y95" s="17">
        <v>0.35425280170149598</v>
      </c>
      <c r="Z95" s="17"/>
      <c r="AA95" s="17">
        <v>0.26112162240909398</v>
      </c>
      <c r="AB95" s="17">
        <v>0.39828670391696502</v>
      </c>
      <c r="AC95" s="17">
        <v>0.37523173945660498</v>
      </c>
      <c r="AD95" s="17">
        <v>0.44198215540147201</v>
      </c>
      <c r="AE95" s="17"/>
      <c r="AF95" s="17">
        <v>0.374615665937649</v>
      </c>
    </row>
    <row r="96" spans="2:32" x14ac:dyDescent="0.2">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row>
    <row r="97" spans="2:32" x14ac:dyDescent="0.2">
      <c r="B97" s="6" t="s">
        <v>126</v>
      </c>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row>
    <row r="98" spans="2:32" x14ac:dyDescent="0.2">
      <c r="B98" s="24" t="s">
        <v>127</v>
      </c>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row>
    <row r="99" spans="2:32" x14ac:dyDescent="0.2">
      <c r="B99" t="s">
        <v>116</v>
      </c>
      <c r="C99" s="17">
        <v>0.43770211919328</v>
      </c>
      <c r="D99" s="17">
        <v>0.50722712845514095</v>
      </c>
      <c r="E99" s="17">
        <v>0.38118609101376799</v>
      </c>
      <c r="F99" s="17"/>
      <c r="G99" s="17">
        <v>3.6709236526011402E-3</v>
      </c>
      <c r="H99" s="17">
        <v>0</v>
      </c>
      <c r="I99" s="17">
        <v>0</v>
      </c>
      <c r="J99" s="17">
        <v>3.4935688778197298E-2</v>
      </c>
      <c r="K99" s="17">
        <v>0.33577460420725103</v>
      </c>
      <c r="L99" s="17">
        <v>0.81436589257498004</v>
      </c>
      <c r="M99" s="17"/>
      <c r="N99" s="17">
        <v>0.327469965916587</v>
      </c>
      <c r="O99" s="17">
        <v>0.50566410612781898</v>
      </c>
      <c r="P99" s="17">
        <v>0.47046264156936901</v>
      </c>
      <c r="Q99" s="17">
        <v>0.49253045844104898</v>
      </c>
      <c r="R99" s="17">
        <v>0.38327713271653902</v>
      </c>
      <c r="S99" s="17">
        <v>0.38191024503167698</v>
      </c>
      <c r="T99" s="17">
        <v>0.431139924609314</v>
      </c>
      <c r="U99" s="17">
        <v>0.45540652385867397</v>
      </c>
      <c r="V99" s="17">
        <v>0.438202066480394</v>
      </c>
      <c r="W99" s="17">
        <v>0.46234966798585098</v>
      </c>
      <c r="X99" s="17">
        <v>0.48066345278370998</v>
      </c>
      <c r="Y99" s="17">
        <v>0.35284829494939202</v>
      </c>
      <c r="Z99" s="17"/>
      <c r="AA99" s="17">
        <v>0.58842496349223805</v>
      </c>
      <c r="AB99" s="17">
        <v>0.50493638561224397</v>
      </c>
      <c r="AC99" s="17">
        <v>0.36336507166416798</v>
      </c>
      <c r="AD99" s="17">
        <v>0.29682249958286699</v>
      </c>
      <c r="AE99" s="17"/>
      <c r="AF99" s="17">
        <v>0.29847854463120399</v>
      </c>
    </row>
    <row r="100" spans="2:32" x14ac:dyDescent="0.2">
      <c r="B100" t="s">
        <v>117</v>
      </c>
      <c r="C100" s="17">
        <v>0.15239877006035299</v>
      </c>
      <c r="D100" s="17">
        <v>0.126285246119971</v>
      </c>
      <c r="E100" s="17">
        <v>0.17380700290662099</v>
      </c>
      <c r="F100" s="17"/>
      <c r="G100" s="17">
        <v>8.6679473679729502E-2</v>
      </c>
      <c r="H100" s="17">
        <v>0.21975782822397599</v>
      </c>
      <c r="I100" s="17">
        <v>0.36314469277392603</v>
      </c>
      <c r="J100" s="17">
        <v>0.43963187863251901</v>
      </c>
      <c r="K100" s="17">
        <v>0.28559830286502402</v>
      </c>
      <c r="L100" s="17">
        <v>3.9393322324351998E-2</v>
      </c>
      <c r="M100" s="17"/>
      <c r="N100" s="17">
        <v>0.124804718622488</v>
      </c>
      <c r="O100" s="17">
        <v>0.13436742989087</v>
      </c>
      <c r="P100" s="17">
        <v>0.16282485766013399</v>
      </c>
      <c r="Q100" s="17">
        <v>0.11579908804434499</v>
      </c>
      <c r="R100" s="17">
        <v>0.14952009370321701</v>
      </c>
      <c r="S100" s="17">
        <v>0.174015405597785</v>
      </c>
      <c r="T100" s="17">
        <v>0.149589077420578</v>
      </c>
      <c r="U100" s="17">
        <v>0.14016108484079801</v>
      </c>
      <c r="V100" s="17">
        <v>0.206765953522521</v>
      </c>
      <c r="W100" s="17">
        <v>0.14111690407435101</v>
      </c>
      <c r="X100" s="17">
        <v>0.13462955324239001</v>
      </c>
      <c r="Y100" s="17">
        <v>0.273074166600491</v>
      </c>
      <c r="Z100" s="17"/>
      <c r="AA100" s="17">
        <v>6.5466587519492497E-2</v>
      </c>
      <c r="AB100" s="17">
        <v>8.8211918052320704E-2</v>
      </c>
      <c r="AC100" s="17">
        <v>0.13313305519811899</v>
      </c>
      <c r="AD100" s="17">
        <v>0.29185435049881098</v>
      </c>
      <c r="AE100" s="17"/>
      <c r="AF100" s="17">
        <v>0.48013793184453901</v>
      </c>
    </row>
    <row r="101" spans="2:32" x14ac:dyDescent="0.2">
      <c r="B101" t="s">
        <v>118</v>
      </c>
      <c r="C101" s="17">
        <v>9.3565307814189994E-2</v>
      </c>
      <c r="D101" s="17">
        <v>9.0314143249277806E-2</v>
      </c>
      <c r="E101" s="17">
        <v>9.5938730196960295E-2</v>
      </c>
      <c r="F101" s="17"/>
      <c r="G101" s="17">
        <v>0.52312227345977103</v>
      </c>
      <c r="H101" s="17">
        <v>7.4369306198886695E-2</v>
      </c>
      <c r="I101" s="17">
        <v>1.31285532623203E-2</v>
      </c>
      <c r="J101" s="17">
        <v>4.25430419670371E-2</v>
      </c>
      <c r="K101" s="17">
        <v>0</v>
      </c>
      <c r="L101" s="17">
        <v>1.12400432705811E-3</v>
      </c>
      <c r="M101" s="17"/>
      <c r="N101" s="17">
        <v>0.18361424428008699</v>
      </c>
      <c r="O101" s="17">
        <v>8.1829042231037694E-2</v>
      </c>
      <c r="P101" s="17">
        <v>6.8658128140098196E-2</v>
      </c>
      <c r="Q101" s="17">
        <v>3.9405863159146702E-2</v>
      </c>
      <c r="R101" s="17">
        <v>9.1114816859544798E-2</v>
      </c>
      <c r="S101" s="17">
        <v>0.11288709266770899</v>
      </c>
      <c r="T101" s="17">
        <v>0.113083601574298</v>
      </c>
      <c r="U101" s="17">
        <v>7.0884210124758498E-2</v>
      </c>
      <c r="V101" s="17">
        <v>8.9724429381096801E-2</v>
      </c>
      <c r="W101" s="17">
        <v>9.3712380913041696E-2</v>
      </c>
      <c r="X101" s="17">
        <v>4.6022135514062798E-2</v>
      </c>
      <c r="Y101" s="17">
        <v>0.12514884060171899</v>
      </c>
      <c r="Z101" s="17"/>
      <c r="AA101" s="17">
        <v>0.109276804935138</v>
      </c>
      <c r="AB101" s="17">
        <v>0.15884855571165499</v>
      </c>
      <c r="AC101" s="17">
        <v>9.0224411026624707E-2</v>
      </c>
      <c r="AD101" s="17">
        <v>3.1894009224982901E-2</v>
      </c>
      <c r="AE101" s="17"/>
      <c r="AF101" s="17">
        <v>7.2242353826876493E-2</v>
      </c>
    </row>
    <row r="102" spans="2:32" x14ac:dyDescent="0.2">
      <c r="B102" t="s">
        <v>119</v>
      </c>
      <c r="C102" s="17">
        <v>8.63754628519246E-2</v>
      </c>
      <c r="D102" s="17">
        <v>9.5771071151333695E-2</v>
      </c>
      <c r="E102" s="17">
        <v>7.6842616674855202E-2</v>
      </c>
      <c r="F102" s="17"/>
      <c r="G102" s="17">
        <v>0.21438879381673201</v>
      </c>
      <c r="H102" s="17">
        <v>0.25595808456027902</v>
      </c>
      <c r="I102" s="17">
        <v>0.17819838557489601</v>
      </c>
      <c r="J102" s="17">
        <v>0.13017280078674701</v>
      </c>
      <c r="K102" s="17">
        <v>6.0262292989806503E-2</v>
      </c>
      <c r="L102" s="17">
        <v>7.6122551667468499E-3</v>
      </c>
      <c r="M102" s="17"/>
      <c r="N102" s="17">
        <v>0.17042340154628299</v>
      </c>
      <c r="O102" s="17">
        <v>9.1164529475164E-2</v>
      </c>
      <c r="P102" s="17">
        <v>3.4559643434598102E-2</v>
      </c>
      <c r="Q102" s="17">
        <v>9.0120757768478194E-2</v>
      </c>
      <c r="R102" s="17">
        <v>6.1809631722519E-2</v>
      </c>
      <c r="S102" s="17">
        <v>5.45818140156192E-2</v>
      </c>
      <c r="T102" s="17">
        <v>0.100680840984121</v>
      </c>
      <c r="U102" s="17">
        <v>8.6156591911928204E-2</v>
      </c>
      <c r="V102" s="17">
        <v>8.7167695283626903E-2</v>
      </c>
      <c r="W102" s="17">
        <v>8.1748981599005094E-2</v>
      </c>
      <c r="X102" s="17">
        <v>4.9318631815691599E-2</v>
      </c>
      <c r="Y102" s="17">
        <v>9.2850054418731801E-2</v>
      </c>
      <c r="Z102" s="17"/>
      <c r="AA102" s="17">
        <v>5.9801556168950797E-2</v>
      </c>
      <c r="AB102" s="17">
        <v>7.1977274518730094E-2</v>
      </c>
      <c r="AC102" s="17">
        <v>7.5617935083257704E-2</v>
      </c>
      <c r="AD102" s="17">
        <v>0.12862178056891399</v>
      </c>
      <c r="AE102" s="17"/>
      <c r="AF102" s="17">
        <v>7.2339098196186405E-2</v>
      </c>
    </row>
    <row r="103" spans="2:32" x14ac:dyDescent="0.2">
      <c r="B103" t="s">
        <v>120</v>
      </c>
      <c r="C103" s="17">
        <v>6.6863314736963303E-2</v>
      </c>
      <c r="D103" s="17">
        <v>2.16763262660132E-2</v>
      </c>
      <c r="E103" s="17">
        <v>0.103680292588293</v>
      </c>
      <c r="F103" s="17"/>
      <c r="G103" s="17">
        <v>3.29095524225438E-2</v>
      </c>
      <c r="H103" s="17">
        <v>0.13100249727135299</v>
      </c>
      <c r="I103" s="17">
        <v>0.285284351804171</v>
      </c>
      <c r="J103" s="17">
        <v>0.227474283797061</v>
      </c>
      <c r="K103" s="17">
        <v>7.2478893484406795E-2</v>
      </c>
      <c r="L103" s="17">
        <v>1.1635332249823599E-2</v>
      </c>
      <c r="M103" s="17"/>
      <c r="N103" s="17">
        <v>7.0200588421719695E-2</v>
      </c>
      <c r="O103" s="17">
        <v>3.7160821231284301E-2</v>
      </c>
      <c r="P103" s="17">
        <v>5.8394863526994002E-2</v>
      </c>
      <c r="Q103" s="17">
        <v>8.5769842037503902E-2</v>
      </c>
      <c r="R103" s="17">
        <v>9.9370335195837101E-2</v>
      </c>
      <c r="S103" s="17">
        <v>7.0281816934587502E-2</v>
      </c>
      <c r="T103" s="17">
        <v>5.5967209700927799E-2</v>
      </c>
      <c r="U103" s="17">
        <v>8.0482560553063201E-2</v>
      </c>
      <c r="V103" s="17">
        <v>6.4544946137028797E-2</v>
      </c>
      <c r="W103" s="17">
        <v>4.3003274071068999E-2</v>
      </c>
      <c r="X103" s="17">
        <v>0.121720199793276</v>
      </c>
      <c r="Y103" s="17">
        <v>3.3516743467049998E-2</v>
      </c>
      <c r="Z103" s="17"/>
      <c r="AA103" s="17">
        <v>4.7485638094908703E-2</v>
      </c>
      <c r="AB103" s="17">
        <v>3.6787159596830397E-2</v>
      </c>
      <c r="AC103" s="17">
        <v>8.5130800595542705E-2</v>
      </c>
      <c r="AD103" s="17">
        <v>9.6753347348442098E-2</v>
      </c>
      <c r="AE103" s="17"/>
      <c r="AF103" s="17">
        <v>6.5209887753883006E-2</v>
      </c>
    </row>
    <row r="104" spans="2:32" x14ac:dyDescent="0.2">
      <c r="B104" t="s">
        <v>121</v>
      </c>
      <c r="C104" s="17">
        <v>5.3690902101436899E-2</v>
      </c>
      <c r="D104" s="17">
        <v>5.9947409206598801E-2</v>
      </c>
      <c r="E104" s="17">
        <v>4.8801790845851602E-2</v>
      </c>
      <c r="F104" s="17"/>
      <c r="G104" s="17">
        <v>2.30986783210228E-2</v>
      </c>
      <c r="H104" s="17">
        <v>1.93392744975345E-2</v>
      </c>
      <c r="I104" s="17">
        <v>9.21419530677141E-3</v>
      </c>
      <c r="J104" s="17">
        <v>7.6419599893244997E-2</v>
      </c>
      <c r="K104" s="17">
        <v>0.11198196867735501</v>
      </c>
      <c r="L104" s="17">
        <v>4.94597271327177E-2</v>
      </c>
      <c r="M104" s="17"/>
      <c r="N104" s="17">
        <v>4.8073595923708898E-2</v>
      </c>
      <c r="O104" s="17">
        <v>6.3547063685303398E-2</v>
      </c>
      <c r="P104" s="17">
        <v>9.2284018840459101E-2</v>
      </c>
      <c r="Q104" s="17">
        <v>5.5570110351558601E-2</v>
      </c>
      <c r="R104" s="17">
        <v>6.3716525893296697E-2</v>
      </c>
      <c r="S104" s="17">
        <v>4.07372964524505E-2</v>
      </c>
      <c r="T104" s="17">
        <v>4.4932781615748298E-2</v>
      </c>
      <c r="U104" s="17">
        <v>9.0292173368664394E-2</v>
      </c>
      <c r="V104" s="17">
        <v>3.8489955778673E-2</v>
      </c>
      <c r="W104" s="17">
        <v>2.3252051248391001E-2</v>
      </c>
      <c r="X104" s="17">
        <v>7.7618212304180006E-2</v>
      </c>
      <c r="Y104" s="17">
        <v>0</v>
      </c>
      <c r="Z104" s="17"/>
      <c r="AA104" s="17">
        <v>7.54506265597506E-2</v>
      </c>
      <c r="AB104" s="17">
        <v>5.7622206335917699E-2</v>
      </c>
      <c r="AC104" s="17">
        <v>5.9199501385041202E-2</v>
      </c>
      <c r="AD104" s="17">
        <v>2.7351475487025101E-2</v>
      </c>
      <c r="AE104" s="17"/>
      <c r="AF104" s="17">
        <v>3.2754213319900298E-2</v>
      </c>
    </row>
    <row r="105" spans="2:32" x14ac:dyDescent="0.2">
      <c r="B105" t="s">
        <v>122</v>
      </c>
      <c r="C105" s="17">
        <v>3.9997152820840903E-2</v>
      </c>
      <c r="D105" s="17">
        <v>4.5448475447797898E-2</v>
      </c>
      <c r="E105" s="17">
        <v>3.5697878775997102E-2</v>
      </c>
      <c r="F105" s="17"/>
      <c r="G105" s="17">
        <v>0</v>
      </c>
      <c r="H105" s="17">
        <v>6.77284969374103E-3</v>
      </c>
      <c r="I105" s="17">
        <v>1.09413008554779E-2</v>
      </c>
      <c r="J105" s="17">
        <v>5.4508394437001902E-3</v>
      </c>
      <c r="K105" s="17">
        <v>8.5778464224158496E-2</v>
      </c>
      <c r="L105" s="17">
        <v>5.2133463483091599E-2</v>
      </c>
      <c r="M105" s="17"/>
      <c r="N105" s="17">
        <v>2.2400899743501498E-2</v>
      </c>
      <c r="O105" s="17">
        <v>4.7035652241629297E-2</v>
      </c>
      <c r="P105" s="17">
        <v>1.7427521759318401E-2</v>
      </c>
      <c r="Q105" s="17">
        <v>3.7501761676149097E-2</v>
      </c>
      <c r="R105" s="17">
        <v>5.3264827314655101E-2</v>
      </c>
      <c r="S105" s="17">
        <v>4.5493148625204198E-2</v>
      </c>
      <c r="T105" s="17">
        <v>4.2753891425366397E-2</v>
      </c>
      <c r="U105" s="17">
        <v>3.6210321196309202E-2</v>
      </c>
      <c r="V105" s="17">
        <v>3.8918304929974501E-2</v>
      </c>
      <c r="W105" s="17">
        <v>5.7886382925428803E-2</v>
      </c>
      <c r="X105" s="17">
        <v>3.5767891777110997E-2</v>
      </c>
      <c r="Y105" s="17">
        <v>4.8850207657008302E-2</v>
      </c>
      <c r="Z105" s="17"/>
      <c r="AA105" s="17">
        <v>3.9848353176976797E-2</v>
      </c>
      <c r="AB105" s="17">
        <v>4.2696072977445099E-2</v>
      </c>
      <c r="AC105" s="17">
        <v>3.2318458235843103E-2</v>
      </c>
      <c r="AD105" s="17">
        <v>4.1711552288303699E-2</v>
      </c>
      <c r="AE105" s="17"/>
      <c r="AF105" s="17">
        <v>3.0306690257065699E-2</v>
      </c>
    </row>
    <row r="106" spans="2:32" x14ac:dyDescent="0.2">
      <c r="B106" t="s">
        <v>123</v>
      </c>
      <c r="C106" s="17">
        <v>3.9195507919276701E-2</v>
      </c>
      <c r="D106" s="17">
        <v>3.0914525571414098E-2</v>
      </c>
      <c r="E106" s="17">
        <v>4.6306505554863799E-2</v>
      </c>
      <c r="F106" s="17"/>
      <c r="G106" s="17">
        <v>0</v>
      </c>
      <c r="H106" s="17">
        <v>6.77284969374103E-3</v>
      </c>
      <c r="I106" s="17">
        <v>0</v>
      </c>
      <c r="J106" s="17">
        <v>8.6324517247021396E-3</v>
      </c>
      <c r="K106" s="17">
        <v>6.30522503841138E-2</v>
      </c>
      <c r="L106" s="17">
        <v>5.9218560991470201E-2</v>
      </c>
      <c r="M106" s="17"/>
      <c r="N106" s="17">
        <v>2.1855637237192201E-2</v>
      </c>
      <c r="O106" s="17">
        <v>5.4425116070141902E-2</v>
      </c>
      <c r="P106" s="17">
        <v>7.3406785161741303E-2</v>
      </c>
      <c r="Q106" s="17">
        <v>2.86293199484942E-2</v>
      </c>
      <c r="R106" s="17">
        <v>5.4085213686774401E-2</v>
      </c>
      <c r="S106" s="17">
        <v>2.0882472002119599E-2</v>
      </c>
      <c r="T106" s="17">
        <v>5.3572477203176101E-2</v>
      </c>
      <c r="U106" s="17">
        <v>5.4084067917337803E-2</v>
      </c>
      <c r="V106" s="17">
        <v>4.1072986817053903E-2</v>
      </c>
      <c r="W106" s="17">
        <v>2.2259710851743102E-2</v>
      </c>
      <c r="X106" s="17">
        <v>1.7639074808046901E-2</v>
      </c>
      <c r="Y106" s="17">
        <v>0</v>
      </c>
      <c r="Z106" s="17"/>
      <c r="AA106" s="17">
        <v>2.47902794868353E-2</v>
      </c>
      <c r="AB106" s="17">
        <v>5.1544885849634202E-2</v>
      </c>
      <c r="AC106" s="17">
        <v>4.2117463424551402E-2</v>
      </c>
      <c r="AD106" s="17">
        <v>3.9589148245824102E-2</v>
      </c>
      <c r="AE106" s="17"/>
      <c r="AF106" s="17">
        <v>2.8435492500633399E-2</v>
      </c>
    </row>
    <row r="107" spans="2:32" x14ac:dyDescent="0.2">
      <c r="B107" t="s">
        <v>124</v>
      </c>
      <c r="C107" s="17">
        <v>2.63447213899228E-2</v>
      </c>
      <c r="D107" s="17">
        <v>1.04948576315845E-2</v>
      </c>
      <c r="E107" s="17">
        <v>3.9672744385068501E-2</v>
      </c>
      <c r="F107" s="17"/>
      <c r="G107" s="17">
        <v>2.8295290632017401E-2</v>
      </c>
      <c r="H107" s="17">
        <v>0.15260857512561099</v>
      </c>
      <c r="I107" s="17">
        <v>0.15199878788989701</v>
      </c>
      <c r="J107" s="17">
        <v>1.34286707247752E-2</v>
      </c>
      <c r="K107" s="17">
        <v>3.3572074887548899E-3</v>
      </c>
      <c r="L107" s="17">
        <v>2.8101773437089199E-3</v>
      </c>
      <c r="M107" s="17"/>
      <c r="N107" s="17">
        <v>4.0918948442275803E-2</v>
      </c>
      <c r="O107" s="17">
        <v>2.1455816794391101E-2</v>
      </c>
      <c r="P107" s="17">
        <v>1.5558507294957301E-2</v>
      </c>
      <c r="Q107" s="17">
        <v>2.9199432945330901E-2</v>
      </c>
      <c r="R107" s="17">
        <v>3.2896617069127998E-2</v>
      </c>
      <c r="S107" s="17">
        <v>3.4455999220237697E-2</v>
      </c>
      <c r="T107" s="17">
        <v>2.0168318550977098E-2</v>
      </c>
      <c r="U107" s="17">
        <v>3.3148925272312398E-2</v>
      </c>
      <c r="V107" s="17">
        <v>9.6510621430175008E-3</v>
      </c>
      <c r="W107" s="17">
        <v>4.33473722444951E-2</v>
      </c>
      <c r="X107" s="17">
        <v>2.4878283241210001E-2</v>
      </c>
      <c r="Y107" s="17">
        <v>0</v>
      </c>
      <c r="Z107" s="17"/>
      <c r="AA107" s="17">
        <v>1.4145866584087801E-2</v>
      </c>
      <c r="AB107" s="17">
        <v>1.6485747429853599E-2</v>
      </c>
      <c r="AC107" s="17">
        <v>2.8707252780489498E-2</v>
      </c>
      <c r="AD107" s="17">
        <v>4.3571838023211101E-2</v>
      </c>
      <c r="AE107" s="17"/>
      <c r="AF107" s="17">
        <v>1.6155115509110099E-2</v>
      </c>
    </row>
    <row r="108" spans="2:32" x14ac:dyDescent="0.2">
      <c r="B108" t="s">
        <v>125</v>
      </c>
      <c r="C108" s="17">
        <v>1.2900331084721901E-2</v>
      </c>
      <c r="D108" s="17">
        <v>9.0706594515176601E-3</v>
      </c>
      <c r="E108" s="17">
        <v>1.4975646528284601E-2</v>
      </c>
      <c r="F108" s="17"/>
      <c r="G108" s="17">
        <v>1.5729059051906399E-2</v>
      </c>
      <c r="H108" s="17">
        <v>7.8524155181798807E-3</v>
      </c>
      <c r="I108" s="17">
        <v>5.2862018422374799E-2</v>
      </c>
      <c r="J108" s="17">
        <v>2.4920238603217699E-2</v>
      </c>
      <c r="K108" s="17">
        <v>1.8318561295637501E-2</v>
      </c>
      <c r="L108" s="17">
        <v>3.84231153018165E-3</v>
      </c>
      <c r="M108" s="17"/>
      <c r="N108" s="17">
        <v>2.3732643909606999E-2</v>
      </c>
      <c r="O108" s="17">
        <v>1.9410619888135E-2</v>
      </c>
      <c r="P108" s="17">
        <v>0</v>
      </c>
      <c r="Q108" s="17">
        <v>2.9892257758609399E-2</v>
      </c>
      <c r="R108" s="17">
        <v>6.5407400320771896E-3</v>
      </c>
      <c r="S108" s="17">
        <v>1.3446974446264E-2</v>
      </c>
      <c r="T108" s="17">
        <v>6.6466689826849201E-3</v>
      </c>
      <c r="U108" s="17">
        <v>1.2084502865811199E-2</v>
      </c>
      <c r="V108" s="17">
        <v>1.2658273194823899E-2</v>
      </c>
      <c r="W108" s="17">
        <v>7.1524145558001196E-3</v>
      </c>
      <c r="X108" s="17">
        <v>0</v>
      </c>
      <c r="Y108" s="17">
        <v>0</v>
      </c>
      <c r="Z108" s="17"/>
      <c r="AA108" s="17">
        <v>1.19334607705827E-2</v>
      </c>
      <c r="AB108" s="17">
        <v>6.5753787407228804E-3</v>
      </c>
      <c r="AC108" s="17">
        <v>1.8351151473492401E-2</v>
      </c>
      <c r="AD108" s="17">
        <v>1.5448000056782899E-2</v>
      </c>
      <c r="AE108" s="17"/>
      <c r="AF108" s="17">
        <v>2.8466757828724501E-2</v>
      </c>
    </row>
    <row r="109" spans="2:32" x14ac:dyDescent="0.2">
      <c r="B109" t="s">
        <v>60</v>
      </c>
      <c r="C109" s="17">
        <v>0.103458780984393</v>
      </c>
      <c r="D109" s="17">
        <v>0.110414217645789</v>
      </c>
      <c r="E109" s="17">
        <v>9.8277506149954799E-2</v>
      </c>
      <c r="F109" s="17"/>
      <c r="G109" s="17">
        <v>0.20865000841929801</v>
      </c>
      <c r="H109" s="17">
        <v>0.26664350425825101</v>
      </c>
      <c r="I109" s="17">
        <v>0.103395773503431</v>
      </c>
      <c r="J109" s="17">
        <v>0.15176661354997401</v>
      </c>
      <c r="K109" s="17">
        <v>7.8628717106433904E-2</v>
      </c>
      <c r="L109" s="17">
        <v>4.2930634273944501E-2</v>
      </c>
      <c r="M109" s="17"/>
      <c r="N109" s="17">
        <v>0.116004193625299</v>
      </c>
      <c r="O109" s="17">
        <v>5.2888795037134902E-2</v>
      </c>
      <c r="P109" s="17">
        <v>0.113157975178401</v>
      </c>
      <c r="Q109" s="17">
        <v>0.127968873124882</v>
      </c>
      <c r="R109" s="17">
        <v>0.10938062070997601</v>
      </c>
      <c r="S109" s="17">
        <v>0.137389433370953</v>
      </c>
      <c r="T109" s="17">
        <v>0.111662024423526</v>
      </c>
      <c r="U109" s="17">
        <v>7.8779397115362901E-2</v>
      </c>
      <c r="V109" s="17">
        <v>7.7383569939175403E-2</v>
      </c>
      <c r="W109" s="17">
        <v>0.101031746044319</v>
      </c>
      <c r="X109" s="17">
        <v>0.14127979376187499</v>
      </c>
      <c r="Y109" s="17">
        <v>0.108028300373072</v>
      </c>
      <c r="Z109" s="17"/>
      <c r="AA109" s="17">
        <v>7.1641369490697299E-2</v>
      </c>
      <c r="AB109" s="17">
        <v>8.1114973559267195E-2</v>
      </c>
      <c r="AC109" s="17">
        <v>0.159789986901054</v>
      </c>
      <c r="AD109" s="17">
        <v>0.11431290126872901</v>
      </c>
      <c r="AE109" s="17"/>
      <c r="AF109" s="17">
        <v>5.0178832939146399E-2</v>
      </c>
    </row>
    <row r="110" spans="2:32" x14ac:dyDescent="0.2">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row>
    <row r="111" spans="2:32" x14ac:dyDescent="0.2">
      <c r="B111" s="6" t="s">
        <v>136</v>
      </c>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row>
    <row r="112" spans="2:32" x14ac:dyDescent="0.2">
      <c r="B112" s="24" t="s">
        <v>127</v>
      </c>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row>
    <row r="113" spans="2:32" x14ac:dyDescent="0.2">
      <c r="B113" t="s">
        <v>128</v>
      </c>
      <c r="C113" s="17">
        <v>0.20008237101485701</v>
      </c>
      <c r="D113" s="17">
        <v>0.19754908753261899</v>
      </c>
      <c r="E113" s="17">
        <v>0.20112524603885301</v>
      </c>
      <c r="F113" s="17"/>
      <c r="G113" s="17">
        <v>0.77761342867360705</v>
      </c>
      <c r="H113" s="17">
        <v>0.45622901533086901</v>
      </c>
      <c r="I113" s="17">
        <v>0.27074950428484401</v>
      </c>
      <c r="J113" s="17">
        <v>0.225859022182576</v>
      </c>
      <c r="K113" s="17">
        <v>4.0988029773699503E-2</v>
      </c>
      <c r="L113" s="17">
        <v>7.3084846936577602E-3</v>
      </c>
      <c r="M113" s="17"/>
      <c r="N113" s="17">
        <v>0.35516179525257902</v>
      </c>
      <c r="O113" s="17">
        <v>0.14764224461296699</v>
      </c>
      <c r="P113" s="17">
        <v>0.188711227275457</v>
      </c>
      <c r="Q113" s="17">
        <v>0.13212359475993399</v>
      </c>
      <c r="R113" s="17">
        <v>0.204155266592112</v>
      </c>
      <c r="S113" s="17">
        <v>0.229187402808885</v>
      </c>
      <c r="T113" s="17">
        <v>0.21995359526664601</v>
      </c>
      <c r="U113" s="17">
        <v>0.145955561257261</v>
      </c>
      <c r="V113" s="17">
        <v>0.16269861776003799</v>
      </c>
      <c r="W113" s="17">
        <v>0.238974876809707</v>
      </c>
      <c r="X113" s="17">
        <v>0.13291995619931399</v>
      </c>
      <c r="Y113" s="17">
        <v>0.25966113988410999</v>
      </c>
      <c r="Z113" s="17"/>
      <c r="AA113" s="17">
        <v>0.18430265274356999</v>
      </c>
      <c r="AB113" s="17">
        <v>0.19969362256394499</v>
      </c>
      <c r="AC113" s="17">
        <v>0.25179554277901101</v>
      </c>
      <c r="AD113" s="17">
        <v>0.18431956493677401</v>
      </c>
      <c r="AE113" s="17"/>
      <c r="AF113" s="17">
        <v>0.157024337121765</v>
      </c>
    </row>
    <row r="114" spans="2:32" x14ac:dyDescent="0.2">
      <c r="B114" t="s">
        <v>129</v>
      </c>
      <c r="C114" s="17">
        <v>6.4693116109752993E-2</v>
      </c>
      <c r="D114" s="17">
        <v>5.6475557774188903E-2</v>
      </c>
      <c r="E114" s="17">
        <v>7.1899363519563594E-2</v>
      </c>
      <c r="F114" s="17"/>
      <c r="G114" s="17">
        <v>0.109687548663847</v>
      </c>
      <c r="H114" s="17">
        <v>0.20417698719958799</v>
      </c>
      <c r="I114" s="17">
        <v>0.230481963701826</v>
      </c>
      <c r="J114" s="17">
        <v>0.112371081358519</v>
      </c>
      <c r="K114" s="17">
        <v>4.6185039362540099E-2</v>
      </c>
      <c r="L114" s="17">
        <v>6.8583302060862298E-3</v>
      </c>
      <c r="M114" s="17"/>
      <c r="N114" s="17">
        <v>0.161220896489287</v>
      </c>
      <c r="O114" s="17">
        <v>5.82566390560528E-2</v>
      </c>
      <c r="P114" s="17">
        <v>5.6690119711255503E-2</v>
      </c>
      <c r="Q114" s="17">
        <v>5.4737988513510298E-2</v>
      </c>
      <c r="R114" s="17">
        <v>5.9547032096476701E-2</v>
      </c>
      <c r="S114" s="17">
        <v>8.3331976337256003E-2</v>
      </c>
      <c r="T114" s="17">
        <v>3.3835256222811298E-2</v>
      </c>
      <c r="U114" s="17">
        <v>4.53045272748838E-2</v>
      </c>
      <c r="V114" s="17">
        <v>7.3585679235046997E-2</v>
      </c>
      <c r="W114" s="17">
        <v>1.9455420093648298E-2</v>
      </c>
      <c r="X114" s="17">
        <v>3.3472656772589399E-2</v>
      </c>
      <c r="Y114" s="17">
        <v>6.7121526668787707E-2</v>
      </c>
      <c r="Z114" s="17"/>
      <c r="AA114" s="17">
        <v>4.6369555115797503E-2</v>
      </c>
      <c r="AB114" s="17">
        <v>6.4033500703036497E-2</v>
      </c>
      <c r="AC114" s="17">
        <v>6.4342261661994804E-2</v>
      </c>
      <c r="AD114" s="17">
        <v>8.2611607721369495E-2</v>
      </c>
      <c r="AE114" s="17"/>
      <c r="AF114" s="17">
        <v>7.7209575584940904E-2</v>
      </c>
    </row>
    <row r="115" spans="2:32" x14ac:dyDescent="0.2">
      <c r="B115" t="s">
        <v>130</v>
      </c>
      <c r="C115" s="17">
        <v>5.1376430809903499E-2</v>
      </c>
      <c r="D115" s="17">
        <v>4.9356433473143599E-2</v>
      </c>
      <c r="E115" s="17">
        <v>5.3353699333066398E-2</v>
      </c>
      <c r="F115" s="17"/>
      <c r="G115" s="17">
        <v>2.0543633484315201E-2</v>
      </c>
      <c r="H115" s="17">
        <v>0.14787418707438599</v>
      </c>
      <c r="I115" s="17">
        <v>8.2733454181453295E-2</v>
      </c>
      <c r="J115" s="17">
        <v>0.13253381855267701</v>
      </c>
      <c r="K115" s="17">
        <v>8.67834858332001E-2</v>
      </c>
      <c r="L115" s="17">
        <v>1.6218956186610099E-2</v>
      </c>
      <c r="M115" s="17"/>
      <c r="N115" s="17">
        <v>4.4367260460162497E-2</v>
      </c>
      <c r="O115" s="17">
        <v>2.5387891119916701E-2</v>
      </c>
      <c r="P115" s="17">
        <v>6.5092610173575302E-2</v>
      </c>
      <c r="Q115" s="17">
        <v>7.5519308391099202E-2</v>
      </c>
      <c r="R115" s="17">
        <v>6.8270628513247902E-2</v>
      </c>
      <c r="S115" s="17">
        <v>6.2091987735922498E-2</v>
      </c>
      <c r="T115" s="17">
        <v>3.7052663989599798E-2</v>
      </c>
      <c r="U115" s="17">
        <v>6.9279880372408106E-2</v>
      </c>
      <c r="V115" s="17">
        <v>5.5608687947022603E-2</v>
      </c>
      <c r="W115" s="17">
        <v>2.26648476590223E-2</v>
      </c>
      <c r="X115" s="17">
        <v>8.8692435296370095E-2</v>
      </c>
      <c r="Y115" s="17">
        <v>0</v>
      </c>
      <c r="Z115" s="17"/>
      <c r="AA115" s="17">
        <v>3.81438512953629E-2</v>
      </c>
      <c r="AB115" s="17">
        <v>5.3962094539232702E-2</v>
      </c>
      <c r="AC115" s="17">
        <v>3.2023352419451798E-2</v>
      </c>
      <c r="AD115" s="17">
        <v>7.3627189561262907E-2</v>
      </c>
      <c r="AE115" s="17"/>
      <c r="AF115" s="17">
        <v>5.43717820692005E-2</v>
      </c>
    </row>
    <row r="116" spans="2:32" x14ac:dyDescent="0.2">
      <c r="B116" t="s">
        <v>131</v>
      </c>
      <c r="C116" s="17">
        <v>5.5371762196720901E-2</v>
      </c>
      <c r="D116" s="17">
        <v>5.7540985205347298E-2</v>
      </c>
      <c r="E116" s="17">
        <v>5.38899441523377E-2</v>
      </c>
      <c r="F116" s="17"/>
      <c r="G116" s="17">
        <v>9.3819941544428399E-3</v>
      </c>
      <c r="H116" s="17">
        <v>2.1991926685480601E-2</v>
      </c>
      <c r="I116" s="17">
        <v>6.0459486275946599E-2</v>
      </c>
      <c r="J116" s="17">
        <v>8.0251022477862796E-2</v>
      </c>
      <c r="K116" s="17">
        <v>0.12606427394952399</v>
      </c>
      <c r="L116" s="17">
        <v>4.5664093818473299E-2</v>
      </c>
      <c r="M116" s="17"/>
      <c r="N116" s="17">
        <v>5.1978119661793901E-2</v>
      </c>
      <c r="O116" s="17">
        <v>7.4142854569198502E-2</v>
      </c>
      <c r="P116" s="17">
        <v>3.1003127932373399E-2</v>
      </c>
      <c r="Q116" s="17">
        <v>3.6012479993018098E-2</v>
      </c>
      <c r="R116" s="17">
        <v>3.6090852245201401E-2</v>
      </c>
      <c r="S116" s="17">
        <v>4.9622864669568299E-2</v>
      </c>
      <c r="T116" s="17">
        <v>5.6447653919917101E-2</v>
      </c>
      <c r="U116" s="17">
        <v>0.11585076895256</v>
      </c>
      <c r="V116" s="17">
        <v>4.95230128835858E-2</v>
      </c>
      <c r="W116" s="17">
        <v>6.5082023807138206E-2</v>
      </c>
      <c r="X116" s="17">
        <v>9.1036679455101105E-2</v>
      </c>
      <c r="Y116" s="17">
        <v>0</v>
      </c>
      <c r="Z116" s="17"/>
      <c r="AA116" s="17">
        <v>3.6983154644678398E-2</v>
      </c>
      <c r="AB116" s="17">
        <v>6.3572148663299702E-2</v>
      </c>
      <c r="AC116" s="17">
        <v>5.3983761116381299E-2</v>
      </c>
      <c r="AD116" s="17">
        <v>6.55117425950862E-2</v>
      </c>
      <c r="AE116" s="17"/>
      <c r="AF116" s="17">
        <v>6.9200326847222604E-2</v>
      </c>
    </row>
    <row r="117" spans="2:32" x14ac:dyDescent="0.2">
      <c r="B117" t="s">
        <v>132</v>
      </c>
      <c r="C117" s="17">
        <v>0.58867152933522304</v>
      </c>
      <c r="D117" s="17">
        <v>0.60929230461696904</v>
      </c>
      <c r="E117" s="17">
        <v>0.57250012602677103</v>
      </c>
      <c r="F117" s="17"/>
      <c r="G117" s="17">
        <v>4.2476710683978097E-2</v>
      </c>
      <c r="H117" s="17">
        <v>7.8471364793706894E-2</v>
      </c>
      <c r="I117" s="17">
        <v>0.23015534772561</v>
      </c>
      <c r="J117" s="17">
        <v>0.34105500351041401</v>
      </c>
      <c r="K117" s="17">
        <v>0.65342556479201197</v>
      </c>
      <c r="L117" s="17">
        <v>0.91703805528962101</v>
      </c>
      <c r="M117" s="17"/>
      <c r="N117" s="17">
        <v>0.381234004043702</v>
      </c>
      <c r="O117" s="17">
        <v>0.65380269678893199</v>
      </c>
      <c r="P117" s="17">
        <v>0.60584803056613201</v>
      </c>
      <c r="Q117" s="17">
        <v>0.64535058223682196</v>
      </c>
      <c r="R117" s="17">
        <v>0.59005925192423203</v>
      </c>
      <c r="S117" s="17">
        <v>0.53407037277244696</v>
      </c>
      <c r="T117" s="17">
        <v>0.61383705669390198</v>
      </c>
      <c r="U117" s="17">
        <v>0.57830719523621699</v>
      </c>
      <c r="V117" s="17">
        <v>0.61686968157733402</v>
      </c>
      <c r="W117" s="17">
        <v>0.64458992571553897</v>
      </c>
      <c r="X117" s="17">
        <v>0.56534239256758301</v>
      </c>
      <c r="Y117" s="17">
        <v>0.63970058998005297</v>
      </c>
      <c r="Z117" s="17"/>
      <c r="AA117" s="17">
        <v>0.66613169880705703</v>
      </c>
      <c r="AB117" s="17">
        <v>0.58831496627350599</v>
      </c>
      <c r="AC117" s="17">
        <v>0.54044563846079396</v>
      </c>
      <c r="AD117" s="17">
        <v>0.546679168903488</v>
      </c>
      <c r="AE117" s="17"/>
      <c r="AF117" s="17">
        <v>0.59005794792217703</v>
      </c>
    </row>
    <row r="118" spans="2:32" x14ac:dyDescent="0.2">
      <c r="B118" t="s">
        <v>92</v>
      </c>
      <c r="C118" s="17">
        <v>3.9804790533541697E-2</v>
      </c>
      <c r="D118" s="17">
        <v>2.9785631397732298E-2</v>
      </c>
      <c r="E118" s="17">
        <v>4.7231620929407997E-2</v>
      </c>
      <c r="F118" s="17"/>
      <c r="G118" s="17">
        <v>4.0296684339809097E-2</v>
      </c>
      <c r="H118" s="17">
        <v>9.1256518915969795E-2</v>
      </c>
      <c r="I118" s="17">
        <v>0.12542024383031999</v>
      </c>
      <c r="J118" s="17">
        <v>0.10793005191795101</v>
      </c>
      <c r="K118" s="17">
        <v>4.6553606289024399E-2</v>
      </c>
      <c r="L118" s="17">
        <v>6.91207980555128E-3</v>
      </c>
      <c r="M118" s="17"/>
      <c r="N118" s="17">
        <v>6.0379240924757103E-3</v>
      </c>
      <c r="O118" s="17">
        <v>4.0767673852933298E-2</v>
      </c>
      <c r="P118" s="17">
        <v>5.26548843412077E-2</v>
      </c>
      <c r="Q118" s="17">
        <v>5.6256046105616103E-2</v>
      </c>
      <c r="R118" s="17">
        <v>4.1876968628729298E-2</v>
      </c>
      <c r="S118" s="17">
        <v>4.1695395675921003E-2</v>
      </c>
      <c r="T118" s="17">
        <v>3.8873773907124001E-2</v>
      </c>
      <c r="U118" s="17">
        <v>4.5302066906670303E-2</v>
      </c>
      <c r="V118" s="17">
        <v>4.1714320596972797E-2</v>
      </c>
      <c r="W118" s="17">
        <v>9.2329059149455894E-3</v>
      </c>
      <c r="X118" s="17">
        <v>8.8535879709041906E-2</v>
      </c>
      <c r="Y118" s="17">
        <v>3.3516743467049998E-2</v>
      </c>
      <c r="Z118" s="17"/>
      <c r="AA118" s="17">
        <v>2.8069087393534999E-2</v>
      </c>
      <c r="AB118" s="17">
        <v>3.0423667256979699E-2</v>
      </c>
      <c r="AC118" s="17">
        <v>5.7409443562367102E-2</v>
      </c>
      <c r="AD118" s="17">
        <v>4.7250726282018901E-2</v>
      </c>
      <c r="AE118" s="17"/>
      <c r="AF118" s="17">
        <v>5.21360304546944E-2</v>
      </c>
    </row>
    <row r="119" spans="2:32" x14ac:dyDescent="0.2">
      <c r="B119" t="s">
        <v>133</v>
      </c>
      <c r="C119" s="17">
        <v>0.26477548712461002</v>
      </c>
      <c r="D119" s="17">
        <v>0.25402464530680802</v>
      </c>
      <c r="E119" s="17">
        <v>0.27302460955841701</v>
      </c>
      <c r="F119" s="17"/>
      <c r="G119" s="17">
        <v>0.88730097733745505</v>
      </c>
      <c r="H119" s="17">
        <v>0.660406002530457</v>
      </c>
      <c r="I119" s="17">
        <v>0.50123146798666995</v>
      </c>
      <c r="J119" s="17">
        <v>0.33823010354109501</v>
      </c>
      <c r="K119" s="17">
        <v>8.7173069136239706E-2</v>
      </c>
      <c r="L119" s="17">
        <v>1.4166814899744E-2</v>
      </c>
      <c r="M119" s="17"/>
      <c r="N119" s="17">
        <v>0.51638269174186602</v>
      </c>
      <c r="O119" s="17">
        <v>0.20589888366901901</v>
      </c>
      <c r="P119" s="17">
        <v>0.24540134698671201</v>
      </c>
      <c r="Q119" s="17">
        <v>0.18686158327344399</v>
      </c>
      <c r="R119" s="17">
        <v>0.26370229868858902</v>
      </c>
      <c r="S119" s="17">
        <v>0.31251937914614097</v>
      </c>
      <c r="T119" s="17">
        <v>0.25378885148945701</v>
      </c>
      <c r="U119" s="17">
        <v>0.19126008853214499</v>
      </c>
      <c r="V119" s="17">
        <v>0.23628429699508499</v>
      </c>
      <c r="W119" s="17">
        <v>0.25843029690335501</v>
      </c>
      <c r="X119" s="17">
        <v>0.166392612971904</v>
      </c>
      <c r="Y119" s="17">
        <v>0.326782666552898</v>
      </c>
      <c r="Z119" s="17"/>
      <c r="AA119" s="17">
        <v>0.23067220785936701</v>
      </c>
      <c r="AB119" s="17">
        <v>0.263727123266982</v>
      </c>
      <c r="AC119" s="17">
        <v>0.31613780444100598</v>
      </c>
      <c r="AD119" s="17">
        <v>0.26693117265814398</v>
      </c>
      <c r="AE119" s="17"/>
      <c r="AF119" s="17">
        <v>0.23423391270670599</v>
      </c>
    </row>
    <row r="120" spans="2:32" x14ac:dyDescent="0.2">
      <c r="B120" t="s">
        <v>134</v>
      </c>
      <c r="C120" s="17">
        <v>0.64404329153194395</v>
      </c>
      <c r="D120" s="17">
        <v>0.66683328982231604</v>
      </c>
      <c r="E120" s="17">
        <v>0.62639007017910897</v>
      </c>
      <c r="F120" s="17"/>
      <c r="G120" s="17">
        <v>5.1858704838420901E-2</v>
      </c>
      <c r="H120" s="17">
        <v>0.100463291479188</v>
      </c>
      <c r="I120" s="17">
        <v>0.29061483400155702</v>
      </c>
      <c r="J120" s="17">
        <v>0.42130602598827699</v>
      </c>
      <c r="K120" s="17">
        <v>0.77948983874153599</v>
      </c>
      <c r="L120" s="17">
        <v>0.96270214910809504</v>
      </c>
      <c r="M120" s="17"/>
      <c r="N120" s="17">
        <v>0.433212123705496</v>
      </c>
      <c r="O120" s="17">
        <v>0.72794555135813099</v>
      </c>
      <c r="P120" s="17">
        <v>0.63685115849850504</v>
      </c>
      <c r="Q120" s="17">
        <v>0.68136306222984</v>
      </c>
      <c r="R120" s="17">
        <v>0.62615010416943395</v>
      </c>
      <c r="S120" s="17">
        <v>0.58369323744201496</v>
      </c>
      <c r="T120" s="17">
        <v>0.670284710613819</v>
      </c>
      <c r="U120" s="17">
        <v>0.69415796418877695</v>
      </c>
      <c r="V120" s="17">
        <v>0.66639269446091998</v>
      </c>
      <c r="W120" s="17">
        <v>0.70967194952267698</v>
      </c>
      <c r="X120" s="17">
        <v>0.65637907202268397</v>
      </c>
      <c r="Y120" s="17">
        <v>0.63970058998005297</v>
      </c>
      <c r="Z120" s="17"/>
      <c r="AA120" s="17">
        <v>0.70311485345173497</v>
      </c>
      <c r="AB120" s="17">
        <v>0.65188711493680596</v>
      </c>
      <c r="AC120" s="17">
        <v>0.594429399577175</v>
      </c>
      <c r="AD120" s="17">
        <v>0.61219091149857496</v>
      </c>
      <c r="AE120" s="17"/>
      <c r="AF120" s="17">
        <v>0.65925827476940002</v>
      </c>
    </row>
    <row r="121" spans="2:32" x14ac:dyDescent="0.2">
      <c r="B121" t="s">
        <v>135</v>
      </c>
      <c r="C121" s="17">
        <v>-0.37926780440733399</v>
      </c>
      <c r="D121" s="17">
        <v>-0.41280864451550803</v>
      </c>
      <c r="E121" s="17">
        <v>-0.35336546062069202</v>
      </c>
      <c r="F121" s="17"/>
      <c r="G121" s="17">
        <v>0.83544227249903402</v>
      </c>
      <c r="H121" s="17">
        <v>0.55994271105126903</v>
      </c>
      <c r="I121" s="17">
        <v>0.21061663398511299</v>
      </c>
      <c r="J121" s="17">
        <v>-8.3075922447181899E-2</v>
      </c>
      <c r="K121" s="17">
        <v>-0.69231676960529598</v>
      </c>
      <c r="L121" s="17">
        <v>-0.94853533420835101</v>
      </c>
      <c r="M121" s="17"/>
      <c r="N121" s="17">
        <v>8.3170568036369505E-2</v>
      </c>
      <c r="O121" s="17">
        <v>-0.52204666768911101</v>
      </c>
      <c r="P121" s="17">
        <v>-0.39144981151179298</v>
      </c>
      <c r="Q121" s="17">
        <v>-0.49450147895639601</v>
      </c>
      <c r="R121" s="17">
        <v>-0.36244780548084499</v>
      </c>
      <c r="S121" s="17">
        <v>-0.27117385829587398</v>
      </c>
      <c r="T121" s="17">
        <v>-0.41649585912436099</v>
      </c>
      <c r="U121" s="17">
        <v>-0.50289787565663202</v>
      </c>
      <c r="V121" s="17">
        <v>-0.43010839746583501</v>
      </c>
      <c r="W121" s="17">
        <v>-0.45124165261932198</v>
      </c>
      <c r="X121" s="17">
        <v>-0.48998645905077998</v>
      </c>
      <c r="Y121" s="17">
        <v>-0.31291792342715502</v>
      </c>
      <c r="Z121" s="17"/>
      <c r="AA121" s="17">
        <v>-0.47244264559236798</v>
      </c>
      <c r="AB121" s="17">
        <v>-0.38815999166982401</v>
      </c>
      <c r="AC121" s="17">
        <v>-0.27829159513616902</v>
      </c>
      <c r="AD121" s="17">
        <v>-0.34525973884043099</v>
      </c>
      <c r="AE121" s="17"/>
      <c r="AF121" s="17">
        <v>-0.42502436206269401</v>
      </c>
    </row>
    <row r="122" spans="2:32" x14ac:dyDescent="0.2">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row>
    <row r="123" spans="2:32" x14ac:dyDescent="0.2">
      <c r="B123" s="6" t="s">
        <v>147</v>
      </c>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row>
    <row r="124" spans="2:32" x14ac:dyDescent="0.2">
      <c r="B124" s="24" t="s">
        <v>146</v>
      </c>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row>
    <row r="125" spans="2:32" x14ac:dyDescent="0.2">
      <c r="B125" t="s">
        <v>143</v>
      </c>
      <c r="C125" s="17">
        <v>0.17854253957139599</v>
      </c>
      <c r="D125" s="17">
        <v>0.14211662485184701</v>
      </c>
      <c r="E125" s="17">
        <v>0.207978162716528</v>
      </c>
      <c r="F125" s="17"/>
      <c r="G125" s="17">
        <v>9.2180615600348903E-2</v>
      </c>
      <c r="H125" s="17">
        <v>0.184146357264178</v>
      </c>
      <c r="I125" s="17">
        <v>0.153602756560209</v>
      </c>
      <c r="J125" s="17">
        <v>0.34058765813929198</v>
      </c>
      <c r="K125" s="17">
        <v>0.21750862302917301</v>
      </c>
      <c r="L125" s="17">
        <v>0.14548295493065</v>
      </c>
      <c r="M125" s="17"/>
      <c r="N125" s="17">
        <v>0.18484802481801199</v>
      </c>
      <c r="O125" s="17">
        <v>0.15934630283458601</v>
      </c>
      <c r="P125" s="17">
        <v>0.216490352058926</v>
      </c>
      <c r="Q125" s="17">
        <v>0.21864177363370599</v>
      </c>
      <c r="R125" s="17">
        <v>0.15280735107994001</v>
      </c>
      <c r="S125" s="17">
        <v>0.16859034131612999</v>
      </c>
      <c r="T125" s="17">
        <v>0.154858412837555</v>
      </c>
      <c r="U125" s="17">
        <v>0.119166773250667</v>
      </c>
      <c r="V125" s="17">
        <v>0.176074542935925</v>
      </c>
      <c r="W125" s="17">
        <v>0.16701114769414899</v>
      </c>
      <c r="X125" s="17">
        <v>0.23198699620254901</v>
      </c>
      <c r="Y125" s="17">
        <v>0.19437526673292499</v>
      </c>
      <c r="Z125" s="17"/>
      <c r="AA125" s="17">
        <v>9.6415532600494402E-2</v>
      </c>
      <c r="AB125" s="17">
        <v>0.14578842996996999</v>
      </c>
      <c r="AC125" s="17">
        <v>0.23043679554663499</v>
      </c>
      <c r="AD125" s="17">
        <v>0.237374611001619</v>
      </c>
      <c r="AE125" s="17"/>
      <c r="AF125" s="17">
        <v>0.254526766854131</v>
      </c>
    </row>
    <row r="126" spans="2:32" x14ac:dyDescent="0.2">
      <c r="B126" t="s">
        <v>144</v>
      </c>
      <c r="C126" s="17">
        <v>0.73987133820808604</v>
      </c>
      <c r="D126" s="17">
        <v>0.78985121125028601</v>
      </c>
      <c r="E126" s="17">
        <v>0.69889727725981499</v>
      </c>
      <c r="F126" s="17"/>
      <c r="G126" s="17">
        <v>0.85310589133422998</v>
      </c>
      <c r="H126" s="17">
        <v>0.72823128564361295</v>
      </c>
      <c r="I126" s="17">
        <v>0.74694359398572696</v>
      </c>
      <c r="J126" s="17">
        <v>0.51514721266896402</v>
      </c>
      <c r="K126" s="17">
        <v>0.70544352248264697</v>
      </c>
      <c r="L126" s="17">
        <v>0.78293528712850102</v>
      </c>
      <c r="M126" s="17"/>
      <c r="N126" s="17">
        <v>0.71380239618931796</v>
      </c>
      <c r="O126" s="17">
        <v>0.77547390255443804</v>
      </c>
      <c r="P126" s="17">
        <v>0.73016283109580205</v>
      </c>
      <c r="Q126" s="17">
        <v>0.69521097551468403</v>
      </c>
      <c r="R126" s="17">
        <v>0.74188082955756596</v>
      </c>
      <c r="S126" s="17">
        <v>0.69090689830004803</v>
      </c>
      <c r="T126" s="17">
        <v>0.77074852705567398</v>
      </c>
      <c r="U126" s="17">
        <v>0.81725658801210199</v>
      </c>
      <c r="V126" s="17">
        <v>0.75632635811903703</v>
      </c>
      <c r="W126" s="17">
        <v>0.76740309361334302</v>
      </c>
      <c r="X126" s="17">
        <v>0.69016591119368897</v>
      </c>
      <c r="Y126" s="17">
        <v>0.69248456488342003</v>
      </c>
      <c r="Z126" s="17"/>
      <c r="AA126" s="17">
        <v>0.848746080673484</v>
      </c>
      <c r="AB126" s="17">
        <v>0.76990075097004196</v>
      </c>
      <c r="AC126" s="17">
        <v>0.68136967601696496</v>
      </c>
      <c r="AD126" s="17">
        <v>0.66396325819255897</v>
      </c>
      <c r="AE126" s="17"/>
      <c r="AF126" s="17">
        <v>0.66164767390254198</v>
      </c>
    </row>
    <row r="127" spans="2:32" x14ac:dyDescent="0.2">
      <c r="B127" t="s">
        <v>92</v>
      </c>
      <c r="C127" s="17">
        <v>8.1586122220518503E-2</v>
      </c>
      <c r="D127" s="17">
        <v>6.8032163897866094E-2</v>
      </c>
      <c r="E127" s="17">
        <v>9.3124560023657293E-2</v>
      </c>
      <c r="F127" s="17"/>
      <c r="G127" s="17">
        <v>5.4713493065420699E-2</v>
      </c>
      <c r="H127" s="17">
        <v>8.7622357092209294E-2</v>
      </c>
      <c r="I127" s="17">
        <v>9.9453649454064597E-2</v>
      </c>
      <c r="J127" s="17">
        <v>0.144265129191744</v>
      </c>
      <c r="K127" s="17">
        <v>7.7047854488180398E-2</v>
      </c>
      <c r="L127" s="17">
        <v>7.1581757940849394E-2</v>
      </c>
      <c r="M127" s="17"/>
      <c r="N127" s="17">
        <v>0.10134957899267</v>
      </c>
      <c r="O127" s="17">
        <v>6.5179794610975506E-2</v>
      </c>
      <c r="P127" s="17">
        <v>5.3346816845272003E-2</v>
      </c>
      <c r="Q127" s="17">
        <v>8.6147250851609194E-2</v>
      </c>
      <c r="R127" s="17">
        <v>0.10531181936249399</v>
      </c>
      <c r="S127" s="17">
        <v>0.14050276038382201</v>
      </c>
      <c r="T127" s="17">
        <v>7.43930601067712E-2</v>
      </c>
      <c r="U127" s="17">
        <v>6.3576638737231295E-2</v>
      </c>
      <c r="V127" s="17">
        <v>6.7599098945038599E-2</v>
      </c>
      <c r="W127" s="17">
        <v>6.5585758692507504E-2</v>
      </c>
      <c r="X127" s="17">
        <v>7.7847092603762005E-2</v>
      </c>
      <c r="Y127" s="17">
        <v>0.113140168383655</v>
      </c>
      <c r="Z127" s="17"/>
      <c r="AA127" s="17">
        <v>5.4838386726021301E-2</v>
      </c>
      <c r="AB127" s="17">
        <v>8.4310819059988107E-2</v>
      </c>
      <c r="AC127" s="17">
        <v>8.8193528436399896E-2</v>
      </c>
      <c r="AD127" s="17">
        <v>9.8662130805822396E-2</v>
      </c>
      <c r="AE127" s="17"/>
      <c r="AF127" s="17">
        <v>8.38255592433267E-2</v>
      </c>
    </row>
    <row r="128" spans="2:32" x14ac:dyDescent="0.2">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row>
    <row r="129" spans="2:32" x14ac:dyDescent="0.2">
      <c r="B129" s="6" t="s">
        <v>148</v>
      </c>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row>
    <row r="130" spans="2:32" x14ac:dyDescent="0.2">
      <c r="B130" s="24" t="s">
        <v>146</v>
      </c>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row>
    <row r="131" spans="2:32" x14ac:dyDescent="0.2">
      <c r="B131" t="s">
        <v>143</v>
      </c>
      <c r="C131" s="17">
        <v>9.2537685730557803E-2</v>
      </c>
      <c r="D131" s="17">
        <v>8.3027699832620802E-2</v>
      </c>
      <c r="E131" s="17">
        <v>0.100831429211724</v>
      </c>
      <c r="F131" s="17"/>
      <c r="G131" s="17">
        <v>0.131290142442235</v>
      </c>
      <c r="H131" s="17">
        <v>0.124559406154561</v>
      </c>
      <c r="I131" s="17">
        <v>0.187051706824402</v>
      </c>
      <c r="J131" s="17">
        <v>0.14201590490202901</v>
      </c>
      <c r="K131" s="17">
        <v>0.13259595745546399</v>
      </c>
      <c r="L131" s="17">
        <v>5.07657950661159E-2</v>
      </c>
      <c r="M131" s="17"/>
      <c r="N131" s="17">
        <v>0.11625179274453699</v>
      </c>
      <c r="O131" s="17">
        <v>5.9532340575443099E-2</v>
      </c>
      <c r="P131" s="17">
        <v>8.9046613620316697E-2</v>
      </c>
      <c r="Q131" s="17">
        <v>9.8314187865057398E-2</v>
      </c>
      <c r="R131" s="17">
        <v>0.120179444155115</v>
      </c>
      <c r="S131" s="17">
        <v>9.8011334151603596E-2</v>
      </c>
      <c r="T131" s="17">
        <v>8.4201956120038099E-2</v>
      </c>
      <c r="U131" s="17">
        <v>6.5893125521452406E-2</v>
      </c>
      <c r="V131" s="17">
        <v>0.110066259025126</v>
      </c>
      <c r="W131" s="17">
        <v>9.1502139212224803E-2</v>
      </c>
      <c r="X131" s="17">
        <v>4.4115358616651203E-2</v>
      </c>
      <c r="Y131" s="17">
        <v>0.22043977324897801</v>
      </c>
      <c r="Z131" s="17"/>
      <c r="AA131" s="17">
        <v>4.1002763192949897E-2</v>
      </c>
      <c r="AB131" s="17">
        <v>5.4164693254824099E-2</v>
      </c>
      <c r="AC131" s="17">
        <v>9.5040836929873002E-2</v>
      </c>
      <c r="AD131" s="17">
        <v>0.15542262305082599</v>
      </c>
      <c r="AE131" s="17"/>
      <c r="AF131" s="17">
        <v>0.23241148340826201</v>
      </c>
    </row>
    <row r="132" spans="2:32" x14ac:dyDescent="0.2">
      <c r="B132" t="s">
        <v>144</v>
      </c>
      <c r="C132" s="17">
        <v>0.84752999153776198</v>
      </c>
      <c r="D132" s="17">
        <v>0.86815233097732902</v>
      </c>
      <c r="E132" s="17">
        <v>0.82981535398161299</v>
      </c>
      <c r="F132" s="17"/>
      <c r="G132" s="17">
        <v>0.81852740559376902</v>
      </c>
      <c r="H132" s="17">
        <v>0.83299216772220497</v>
      </c>
      <c r="I132" s="17">
        <v>0.72377878230556603</v>
      </c>
      <c r="J132" s="17">
        <v>0.74950815650171498</v>
      </c>
      <c r="K132" s="17">
        <v>0.80508620093523497</v>
      </c>
      <c r="L132" s="17">
        <v>0.89883362384536902</v>
      </c>
      <c r="M132" s="17"/>
      <c r="N132" s="17">
        <v>0.847498258083488</v>
      </c>
      <c r="O132" s="17">
        <v>0.88103758422340905</v>
      </c>
      <c r="P132" s="17">
        <v>0.850524754269813</v>
      </c>
      <c r="Q132" s="17">
        <v>0.85557228044537303</v>
      </c>
      <c r="R132" s="17">
        <v>0.79798952074903695</v>
      </c>
      <c r="S132" s="17">
        <v>0.80785469754007799</v>
      </c>
      <c r="T132" s="17">
        <v>0.84387385613908505</v>
      </c>
      <c r="U132" s="17">
        <v>0.89675124131969597</v>
      </c>
      <c r="V132" s="17">
        <v>0.83276190718109999</v>
      </c>
      <c r="W132" s="17">
        <v>0.84904149184007605</v>
      </c>
      <c r="X132" s="17">
        <v>0.898599898715009</v>
      </c>
      <c r="Y132" s="17">
        <v>0.73714736576183804</v>
      </c>
      <c r="Z132" s="17"/>
      <c r="AA132" s="17">
        <v>0.92511641171228898</v>
      </c>
      <c r="AB132" s="17">
        <v>0.89334845781866401</v>
      </c>
      <c r="AC132" s="17">
        <v>0.83122124192803004</v>
      </c>
      <c r="AD132" s="17">
        <v>0.76585268054211697</v>
      </c>
      <c r="AE132" s="17"/>
      <c r="AF132" s="17">
        <v>0.67975260971854401</v>
      </c>
    </row>
    <row r="133" spans="2:32" x14ac:dyDescent="0.2">
      <c r="B133" t="s">
        <v>92</v>
      </c>
      <c r="C133" s="17">
        <v>5.9932322731680303E-2</v>
      </c>
      <c r="D133" s="17">
        <v>4.88199691900498E-2</v>
      </c>
      <c r="E133" s="17">
        <v>6.9353216806663107E-2</v>
      </c>
      <c r="F133" s="17"/>
      <c r="G133" s="17">
        <v>5.0182451963996302E-2</v>
      </c>
      <c r="H133" s="17">
        <v>4.2448426123234601E-2</v>
      </c>
      <c r="I133" s="17">
        <v>8.9169510870031804E-2</v>
      </c>
      <c r="J133" s="17">
        <v>0.108475938596256</v>
      </c>
      <c r="K133" s="17">
        <v>6.2317841609300602E-2</v>
      </c>
      <c r="L133" s="17">
        <v>5.0400581088515202E-2</v>
      </c>
      <c r="M133" s="17"/>
      <c r="N133" s="17">
        <v>3.6249949171974799E-2</v>
      </c>
      <c r="O133" s="17">
        <v>5.9430075201147903E-2</v>
      </c>
      <c r="P133" s="17">
        <v>6.0428632109869901E-2</v>
      </c>
      <c r="Q133" s="17">
        <v>4.61135316895699E-2</v>
      </c>
      <c r="R133" s="17">
        <v>8.1831035095847798E-2</v>
      </c>
      <c r="S133" s="17">
        <v>9.4133968308318702E-2</v>
      </c>
      <c r="T133" s="17">
        <v>7.1924187740877096E-2</v>
      </c>
      <c r="U133" s="17">
        <v>3.7355633158851903E-2</v>
      </c>
      <c r="V133" s="17">
        <v>5.71718337937746E-2</v>
      </c>
      <c r="W133" s="17">
        <v>5.9456368947699699E-2</v>
      </c>
      <c r="X133" s="17">
        <v>5.7284742668339397E-2</v>
      </c>
      <c r="Y133" s="17">
        <v>4.2412860989184599E-2</v>
      </c>
      <c r="Z133" s="17"/>
      <c r="AA133" s="17">
        <v>3.3880825094761501E-2</v>
      </c>
      <c r="AB133" s="17">
        <v>5.2486848926511703E-2</v>
      </c>
      <c r="AC133" s="17">
        <v>7.3737921142096693E-2</v>
      </c>
      <c r="AD133" s="17">
        <v>7.8724696407056399E-2</v>
      </c>
      <c r="AE133" s="17"/>
      <c r="AF133" s="17">
        <v>8.7835906873193703E-2</v>
      </c>
    </row>
    <row r="134" spans="2:32" x14ac:dyDescent="0.2">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row>
    <row r="135" spans="2:32" x14ac:dyDescent="0.2">
      <c r="B135" s="6" t="s">
        <v>149</v>
      </c>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row>
    <row r="136" spans="2:32" x14ac:dyDescent="0.2">
      <c r="B136" s="24" t="s">
        <v>146</v>
      </c>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row>
    <row r="137" spans="2:32" x14ac:dyDescent="0.2">
      <c r="B137" t="s">
        <v>143</v>
      </c>
      <c r="C137" s="17">
        <v>0.28574863783302601</v>
      </c>
      <c r="D137" s="17">
        <v>0.240007800307071</v>
      </c>
      <c r="E137" s="17">
        <v>0.32186329583689399</v>
      </c>
      <c r="F137" s="17"/>
      <c r="G137" s="17">
        <v>0.19824944103438599</v>
      </c>
      <c r="H137" s="17">
        <v>0.2376790508179</v>
      </c>
      <c r="I137" s="17">
        <v>0.35444277558414999</v>
      </c>
      <c r="J137" s="17">
        <v>0.45022188076736203</v>
      </c>
      <c r="K137" s="17">
        <v>0.32747131475590802</v>
      </c>
      <c r="L137" s="17">
        <v>0.248258252451902</v>
      </c>
      <c r="M137" s="17"/>
      <c r="N137" s="17">
        <v>0.29745276254647601</v>
      </c>
      <c r="O137" s="17">
        <v>0.29813751138183098</v>
      </c>
      <c r="P137" s="17">
        <v>0.26253216408846403</v>
      </c>
      <c r="Q137" s="17">
        <v>0.312040117635208</v>
      </c>
      <c r="R137" s="17">
        <v>0.25634695990310902</v>
      </c>
      <c r="S137" s="17">
        <v>0.30361129769064998</v>
      </c>
      <c r="T137" s="17">
        <v>0.22688592187565099</v>
      </c>
      <c r="U137" s="17">
        <v>0.22129192689058799</v>
      </c>
      <c r="V137" s="17">
        <v>0.320490487989808</v>
      </c>
      <c r="W137" s="17">
        <v>0.28883552857783301</v>
      </c>
      <c r="X137" s="17">
        <v>0.30516813102673601</v>
      </c>
      <c r="Y137" s="17">
        <v>0.28899815169326698</v>
      </c>
      <c r="Z137" s="17"/>
      <c r="AA137" s="17">
        <v>0.19411137714528201</v>
      </c>
      <c r="AB137" s="17">
        <v>0.28414269304705603</v>
      </c>
      <c r="AC137" s="17">
        <v>0.28323329992846202</v>
      </c>
      <c r="AD137" s="17">
        <v>0.36267702937160601</v>
      </c>
      <c r="AE137" s="17"/>
      <c r="AF137" s="17">
        <v>0.62673868404655597</v>
      </c>
    </row>
    <row r="138" spans="2:32" x14ac:dyDescent="0.2">
      <c r="B138" t="s">
        <v>144</v>
      </c>
      <c r="C138" s="17">
        <v>0.64629905078023597</v>
      </c>
      <c r="D138" s="17">
        <v>0.70673083336037601</v>
      </c>
      <c r="E138" s="17">
        <v>0.60051805309134598</v>
      </c>
      <c r="F138" s="17"/>
      <c r="G138" s="17">
        <v>0.67194908853736202</v>
      </c>
      <c r="H138" s="17">
        <v>0.70959346749632801</v>
      </c>
      <c r="I138" s="17">
        <v>0.58137066441781504</v>
      </c>
      <c r="J138" s="17">
        <v>0.46114163193823499</v>
      </c>
      <c r="K138" s="17">
        <v>0.62482315093622198</v>
      </c>
      <c r="L138" s="17">
        <v>0.68335499005002298</v>
      </c>
      <c r="M138" s="17"/>
      <c r="N138" s="17">
        <v>0.64121659137220599</v>
      </c>
      <c r="O138" s="17">
        <v>0.62581725482299599</v>
      </c>
      <c r="P138" s="17">
        <v>0.69505533138084696</v>
      </c>
      <c r="Q138" s="17">
        <v>0.61696941344724299</v>
      </c>
      <c r="R138" s="17">
        <v>0.62135754820053002</v>
      </c>
      <c r="S138" s="17">
        <v>0.60840095874202205</v>
      </c>
      <c r="T138" s="17">
        <v>0.71582986297955997</v>
      </c>
      <c r="U138" s="17">
        <v>0.76735693383011505</v>
      </c>
      <c r="V138" s="17">
        <v>0.624685287504536</v>
      </c>
      <c r="W138" s="17">
        <v>0.61963570250132305</v>
      </c>
      <c r="X138" s="17">
        <v>0.66309050545978099</v>
      </c>
      <c r="Y138" s="17">
        <v>0.59878198487629497</v>
      </c>
      <c r="Z138" s="17"/>
      <c r="AA138" s="17">
        <v>0.75536599704889096</v>
      </c>
      <c r="AB138" s="17">
        <v>0.65827802826273296</v>
      </c>
      <c r="AC138" s="17">
        <v>0.62811008028505499</v>
      </c>
      <c r="AD138" s="17">
        <v>0.55904055017250998</v>
      </c>
      <c r="AE138" s="17"/>
      <c r="AF138" s="17">
        <v>0.312441174241889</v>
      </c>
    </row>
    <row r="139" spans="2:32" x14ac:dyDescent="0.2">
      <c r="B139" t="s">
        <v>92</v>
      </c>
      <c r="C139" s="17">
        <v>6.7952311386738601E-2</v>
      </c>
      <c r="D139" s="17">
        <v>5.3261366332552899E-2</v>
      </c>
      <c r="E139" s="17">
        <v>7.7618651071760303E-2</v>
      </c>
      <c r="F139" s="17"/>
      <c r="G139" s="17">
        <v>0.12980147042825299</v>
      </c>
      <c r="H139" s="17">
        <v>5.2727481685771002E-2</v>
      </c>
      <c r="I139" s="17">
        <v>6.4186559998035103E-2</v>
      </c>
      <c r="J139" s="17">
        <v>8.8636487294402905E-2</v>
      </c>
      <c r="K139" s="17">
        <v>4.7705534307870001E-2</v>
      </c>
      <c r="L139" s="17">
        <v>6.8386757498074699E-2</v>
      </c>
      <c r="M139" s="17"/>
      <c r="N139" s="17">
        <v>6.1330646081318198E-2</v>
      </c>
      <c r="O139" s="17">
        <v>7.6045233795172598E-2</v>
      </c>
      <c r="P139" s="17">
        <v>4.2412504530689302E-2</v>
      </c>
      <c r="Q139" s="17">
        <v>7.0990468917548705E-2</v>
      </c>
      <c r="R139" s="17">
        <v>0.12229549189636101</v>
      </c>
      <c r="S139" s="17">
        <v>8.7987743567328802E-2</v>
      </c>
      <c r="T139" s="17">
        <v>5.7284215144788299E-2</v>
      </c>
      <c r="U139" s="17">
        <v>1.13511392792976E-2</v>
      </c>
      <c r="V139" s="17">
        <v>5.4824224505656702E-2</v>
      </c>
      <c r="W139" s="17">
        <v>9.1528768920843107E-2</v>
      </c>
      <c r="X139" s="17">
        <v>3.1741363513483098E-2</v>
      </c>
      <c r="Y139" s="17">
        <v>0.11221986343043799</v>
      </c>
      <c r="Z139" s="17"/>
      <c r="AA139" s="17">
        <v>5.05226258058269E-2</v>
      </c>
      <c r="AB139" s="17">
        <v>5.7579278690211101E-2</v>
      </c>
      <c r="AC139" s="17">
        <v>8.8656619786482496E-2</v>
      </c>
      <c r="AD139" s="17">
        <v>7.8282420455883794E-2</v>
      </c>
      <c r="AE139" s="17"/>
      <c r="AF139" s="17">
        <v>6.0820141711554303E-2</v>
      </c>
    </row>
    <row r="140" spans="2:32" x14ac:dyDescent="0.2">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row>
    <row r="141" spans="2:32" x14ac:dyDescent="0.2">
      <c r="B141" s="6" t="s">
        <v>150</v>
      </c>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row>
    <row r="142" spans="2:32" x14ac:dyDescent="0.2">
      <c r="B142" s="24" t="s">
        <v>146</v>
      </c>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row>
    <row r="143" spans="2:32" x14ac:dyDescent="0.2">
      <c r="B143" t="s">
        <v>143</v>
      </c>
      <c r="C143" s="17">
        <v>0.38436751070575298</v>
      </c>
      <c r="D143" s="17">
        <v>0.32430348899796602</v>
      </c>
      <c r="E143" s="17">
        <v>0.43145702016340398</v>
      </c>
      <c r="F143" s="17"/>
      <c r="G143" s="17">
        <v>0.30859265430807598</v>
      </c>
      <c r="H143" s="17">
        <v>0.364267456280992</v>
      </c>
      <c r="I143" s="17">
        <v>0.54653255104808296</v>
      </c>
      <c r="J143" s="17">
        <v>0.48662791257767202</v>
      </c>
      <c r="K143" s="17">
        <v>0.42484998774926003</v>
      </c>
      <c r="L143" s="17">
        <v>0.34300701485096202</v>
      </c>
      <c r="M143" s="17"/>
      <c r="N143" s="17">
        <v>0.32221769824857499</v>
      </c>
      <c r="O143" s="17">
        <v>0.37394878145128402</v>
      </c>
      <c r="P143" s="17">
        <v>0.39531301790699103</v>
      </c>
      <c r="Q143" s="17">
        <v>0.37704909744793302</v>
      </c>
      <c r="R143" s="17">
        <v>0.47977645041121098</v>
      </c>
      <c r="S143" s="17">
        <v>0.35549699839785898</v>
      </c>
      <c r="T143" s="17">
        <v>0.37222857679188698</v>
      </c>
      <c r="U143" s="17">
        <v>0.29839311739044599</v>
      </c>
      <c r="V143" s="17">
        <v>0.42638246229766502</v>
      </c>
      <c r="W143" s="17">
        <v>0.40935104113494097</v>
      </c>
      <c r="X143" s="17">
        <v>0.402470366517371</v>
      </c>
      <c r="Y143" s="17">
        <v>0.33150628157919299</v>
      </c>
      <c r="Z143" s="17"/>
      <c r="AA143" s="17">
        <v>0.30665211952037202</v>
      </c>
      <c r="AB143" s="17">
        <v>0.36925681528534998</v>
      </c>
      <c r="AC143" s="17">
        <v>0.39062218034405899</v>
      </c>
      <c r="AD143" s="17">
        <v>0.45558156140026002</v>
      </c>
      <c r="AE143" s="17"/>
      <c r="AF143" s="17">
        <v>0.71743300545472599</v>
      </c>
    </row>
    <row r="144" spans="2:32" x14ac:dyDescent="0.2">
      <c r="B144" t="s">
        <v>144</v>
      </c>
      <c r="C144" s="17">
        <v>0.549719841455658</v>
      </c>
      <c r="D144" s="17">
        <v>0.62160088112929102</v>
      </c>
      <c r="E144" s="17">
        <v>0.49403700334955802</v>
      </c>
      <c r="F144" s="17"/>
      <c r="G144" s="17">
        <v>0.62102603444254401</v>
      </c>
      <c r="H144" s="17">
        <v>0.57192756771479103</v>
      </c>
      <c r="I144" s="17">
        <v>0.39955438750198302</v>
      </c>
      <c r="J144" s="17">
        <v>0.40355802440240401</v>
      </c>
      <c r="K144" s="17">
        <v>0.52966084545479097</v>
      </c>
      <c r="L144" s="17">
        <v>0.59040763283668096</v>
      </c>
      <c r="M144" s="17"/>
      <c r="N144" s="17">
        <v>0.59277320930344801</v>
      </c>
      <c r="O144" s="17">
        <v>0.549199258088931</v>
      </c>
      <c r="P144" s="17">
        <v>0.56246713284997096</v>
      </c>
      <c r="Q144" s="17">
        <v>0.54743950635352601</v>
      </c>
      <c r="R144" s="17">
        <v>0.46838807938404597</v>
      </c>
      <c r="S144" s="17">
        <v>0.53446133993747202</v>
      </c>
      <c r="T144" s="17">
        <v>0.57755563376889596</v>
      </c>
      <c r="U144" s="17">
        <v>0.66398923506234298</v>
      </c>
      <c r="V144" s="17">
        <v>0.52937900062292798</v>
      </c>
      <c r="W144" s="17">
        <v>0.53223433868001502</v>
      </c>
      <c r="X144" s="17">
        <v>0.52667980531937097</v>
      </c>
      <c r="Y144" s="17">
        <v>0.55627385499036897</v>
      </c>
      <c r="Z144" s="17"/>
      <c r="AA144" s="17">
        <v>0.64245717302072003</v>
      </c>
      <c r="AB144" s="17">
        <v>0.574086379205207</v>
      </c>
      <c r="AC144" s="17">
        <v>0.53504780845324795</v>
      </c>
      <c r="AD144" s="17">
        <v>0.46436146792050598</v>
      </c>
      <c r="AE144" s="17"/>
      <c r="AF144" s="17">
        <v>0.223474456870177</v>
      </c>
    </row>
    <row r="145" spans="2:32" x14ac:dyDescent="0.2">
      <c r="B145" t="s">
        <v>92</v>
      </c>
      <c r="C145" s="17">
        <v>6.5912647838588995E-2</v>
      </c>
      <c r="D145" s="17">
        <v>5.4095629872742503E-2</v>
      </c>
      <c r="E145" s="17">
        <v>7.4505976487037995E-2</v>
      </c>
      <c r="F145" s="17"/>
      <c r="G145" s="17">
        <v>7.0381311249379505E-2</v>
      </c>
      <c r="H145" s="17">
        <v>6.3804976004217598E-2</v>
      </c>
      <c r="I145" s="17">
        <v>5.3913061449933401E-2</v>
      </c>
      <c r="J145" s="17">
        <v>0.109814063019924</v>
      </c>
      <c r="K145" s="17">
        <v>4.5489166795949797E-2</v>
      </c>
      <c r="L145" s="17">
        <v>6.6585352312357196E-2</v>
      </c>
      <c r="M145" s="17"/>
      <c r="N145" s="17">
        <v>8.5009092447976595E-2</v>
      </c>
      <c r="O145" s="17">
        <v>7.6851960459785401E-2</v>
      </c>
      <c r="P145" s="17">
        <v>4.2219849243037601E-2</v>
      </c>
      <c r="Q145" s="17">
        <v>7.5511396198540304E-2</v>
      </c>
      <c r="R145" s="17">
        <v>5.1835470204743099E-2</v>
      </c>
      <c r="S145" s="17">
        <v>0.110041661664668</v>
      </c>
      <c r="T145" s="17">
        <v>5.0215789439217E-2</v>
      </c>
      <c r="U145" s="17">
        <v>3.7617647547210802E-2</v>
      </c>
      <c r="V145" s="17">
        <v>4.42385370794064E-2</v>
      </c>
      <c r="W145" s="17">
        <v>5.8414620185043203E-2</v>
      </c>
      <c r="X145" s="17">
        <v>7.0849828163257106E-2</v>
      </c>
      <c r="Y145" s="17">
        <v>0.11221986343043799</v>
      </c>
      <c r="Z145" s="17"/>
      <c r="AA145" s="17">
        <v>5.0890707458908099E-2</v>
      </c>
      <c r="AB145" s="17">
        <v>5.6656805509443499E-2</v>
      </c>
      <c r="AC145" s="17">
        <v>7.4330011202693003E-2</v>
      </c>
      <c r="AD145" s="17">
        <v>8.0056970679234202E-2</v>
      </c>
      <c r="AE145" s="17"/>
      <c r="AF145" s="17">
        <v>5.9092537675096202E-2</v>
      </c>
    </row>
    <row r="146" spans="2:32" x14ac:dyDescent="0.2">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row>
    <row r="147" spans="2:32" x14ac:dyDescent="0.2">
      <c r="B147" s="6" t="s">
        <v>151</v>
      </c>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row>
    <row r="148" spans="2:32" x14ac:dyDescent="0.2">
      <c r="B148" s="24" t="s">
        <v>146</v>
      </c>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row>
    <row r="149" spans="2:32" x14ac:dyDescent="0.2">
      <c r="B149" t="s">
        <v>143</v>
      </c>
      <c r="C149" s="17">
        <v>7.1286464379372194E-2</v>
      </c>
      <c r="D149" s="17">
        <v>4.6488466478391097E-2</v>
      </c>
      <c r="E149" s="17">
        <v>9.1959597031249299E-2</v>
      </c>
      <c r="F149" s="17"/>
      <c r="G149" s="17">
        <v>0.15342656604742499</v>
      </c>
      <c r="H149" s="17">
        <v>0.248081622730599</v>
      </c>
      <c r="I149" s="17">
        <v>0.235759967951225</v>
      </c>
      <c r="J149" s="17">
        <v>4.3339345964047801E-2</v>
      </c>
      <c r="K149" s="17">
        <v>5.9799529707165802E-2</v>
      </c>
      <c r="L149" s="17">
        <v>2.99579171906167E-2</v>
      </c>
      <c r="M149" s="17"/>
      <c r="N149" s="17">
        <v>7.4189603426267806E-2</v>
      </c>
      <c r="O149" s="17">
        <v>4.3429092043850002E-2</v>
      </c>
      <c r="P149" s="17">
        <v>7.1492346798227399E-2</v>
      </c>
      <c r="Q149" s="17">
        <v>8.4427978920607494E-2</v>
      </c>
      <c r="R149" s="17">
        <v>7.4427785966817997E-2</v>
      </c>
      <c r="S149" s="17">
        <v>6.5590766081971494E-2</v>
      </c>
      <c r="T149" s="17">
        <v>7.19740035052122E-2</v>
      </c>
      <c r="U149" s="17">
        <v>6.6130904423478007E-2</v>
      </c>
      <c r="V149" s="17">
        <v>9.2382003072451799E-2</v>
      </c>
      <c r="W149" s="17">
        <v>9.0723893761271199E-2</v>
      </c>
      <c r="X149" s="17">
        <v>5.1411418002004598E-2</v>
      </c>
      <c r="Y149" s="17">
        <v>4.2412860989184599E-2</v>
      </c>
      <c r="Z149" s="17"/>
      <c r="AA149" s="17">
        <v>4.6786606814961898E-2</v>
      </c>
      <c r="AB149" s="17">
        <v>4.6576771235090297E-2</v>
      </c>
      <c r="AC149" s="17">
        <v>5.6208432453600903E-2</v>
      </c>
      <c r="AD149" s="17">
        <v>0.113257773025734</v>
      </c>
      <c r="AE149" s="17"/>
      <c r="AF149" s="17">
        <v>7.0486022817835003E-2</v>
      </c>
    </row>
    <row r="150" spans="2:32" x14ac:dyDescent="0.2">
      <c r="B150" t="s">
        <v>144</v>
      </c>
      <c r="C150" s="17">
        <v>0.87897693683467204</v>
      </c>
      <c r="D150" s="17">
        <v>0.90550550497078197</v>
      </c>
      <c r="E150" s="17">
        <v>0.856610072707368</v>
      </c>
      <c r="F150" s="17"/>
      <c r="G150" s="17">
        <v>0.73414216566666901</v>
      </c>
      <c r="H150" s="17">
        <v>0.70830037705785898</v>
      </c>
      <c r="I150" s="17">
        <v>0.68857409763578104</v>
      </c>
      <c r="J150" s="17">
        <v>0.89263902995255096</v>
      </c>
      <c r="K150" s="17">
        <v>0.90965745281642796</v>
      </c>
      <c r="L150" s="17">
        <v>0.92378005113304595</v>
      </c>
      <c r="M150" s="17"/>
      <c r="N150" s="17">
        <v>0.88078762636917196</v>
      </c>
      <c r="O150" s="17">
        <v>0.91364097242942199</v>
      </c>
      <c r="P150" s="17">
        <v>0.86879868305264696</v>
      </c>
      <c r="Q150" s="17">
        <v>0.88010831124553002</v>
      </c>
      <c r="R150" s="17">
        <v>0.89345500741023698</v>
      </c>
      <c r="S150" s="17">
        <v>0.85574157362709102</v>
      </c>
      <c r="T150" s="17">
        <v>0.89553812278984701</v>
      </c>
      <c r="U150" s="17">
        <v>0.910873149148689</v>
      </c>
      <c r="V150" s="17">
        <v>0.84056792115089496</v>
      </c>
      <c r="W150" s="17">
        <v>0.86843661870253896</v>
      </c>
      <c r="X150" s="17">
        <v>0.86157579775534099</v>
      </c>
      <c r="Y150" s="17">
        <v>0.88778013656956101</v>
      </c>
      <c r="Z150" s="17"/>
      <c r="AA150" s="17">
        <v>0.91780914892815002</v>
      </c>
      <c r="AB150" s="17">
        <v>0.90913686593162701</v>
      </c>
      <c r="AC150" s="17">
        <v>0.88745788224247002</v>
      </c>
      <c r="AD150" s="17">
        <v>0.825058125350428</v>
      </c>
      <c r="AE150" s="17"/>
      <c r="AF150" s="17">
        <v>0.85332617860240001</v>
      </c>
    </row>
    <row r="151" spans="2:32" x14ac:dyDescent="0.2">
      <c r="B151" t="s">
        <v>92</v>
      </c>
      <c r="C151" s="17">
        <v>4.9736598785956002E-2</v>
      </c>
      <c r="D151" s="17">
        <v>4.80060285508268E-2</v>
      </c>
      <c r="E151" s="17">
        <v>5.1430330261382898E-2</v>
      </c>
      <c r="F151" s="17"/>
      <c r="G151" s="17">
        <v>0.11243126828590599</v>
      </c>
      <c r="H151" s="17">
        <v>4.36180002115414E-2</v>
      </c>
      <c r="I151" s="17">
        <v>7.5665934412994698E-2</v>
      </c>
      <c r="J151" s="17">
        <v>6.4021624083401105E-2</v>
      </c>
      <c r="K151" s="17">
        <v>3.05430174764065E-2</v>
      </c>
      <c r="L151" s="17">
        <v>4.62620316763378E-2</v>
      </c>
      <c r="M151" s="17"/>
      <c r="N151" s="17">
        <v>4.5022770204559998E-2</v>
      </c>
      <c r="O151" s="17">
        <v>4.29299355267279E-2</v>
      </c>
      <c r="P151" s="17">
        <v>5.9708970149125899E-2</v>
      </c>
      <c r="Q151" s="17">
        <v>3.5463709833862399E-2</v>
      </c>
      <c r="R151" s="17">
        <v>3.2117206622945101E-2</v>
      </c>
      <c r="S151" s="17">
        <v>7.8667660290937996E-2</v>
      </c>
      <c r="T151" s="17">
        <v>3.2487873704940697E-2</v>
      </c>
      <c r="U151" s="17">
        <v>2.2995946427833099E-2</v>
      </c>
      <c r="V151" s="17">
        <v>6.70500757766537E-2</v>
      </c>
      <c r="W151" s="17">
        <v>4.0839487536189899E-2</v>
      </c>
      <c r="X151" s="17">
        <v>8.7012784242654698E-2</v>
      </c>
      <c r="Y151" s="17">
        <v>6.9807002441253901E-2</v>
      </c>
      <c r="Z151" s="17"/>
      <c r="AA151" s="17">
        <v>3.5404244256887603E-2</v>
      </c>
      <c r="AB151" s="17">
        <v>4.42863628332823E-2</v>
      </c>
      <c r="AC151" s="17">
        <v>5.6333685303928703E-2</v>
      </c>
      <c r="AD151" s="17">
        <v>6.1684101623837202E-2</v>
      </c>
      <c r="AE151" s="17"/>
      <c r="AF151" s="17">
        <v>7.6187798579764696E-2</v>
      </c>
    </row>
    <row r="152" spans="2:32" x14ac:dyDescent="0.2">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row>
    <row r="153" spans="2:32" x14ac:dyDescent="0.2">
      <c r="B153" s="6" t="s">
        <v>152</v>
      </c>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row>
    <row r="154" spans="2:32" x14ac:dyDescent="0.2">
      <c r="B154" s="24" t="s">
        <v>146</v>
      </c>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row>
    <row r="155" spans="2:32" x14ac:dyDescent="0.2">
      <c r="B155" t="s">
        <v>143</v>
      </c>
      <c r="C155" s="17">
        <v>0.17809493624108999</v>
      </c>
      <c r="D155" s="17">
        <v>0.12113539599505301</v>
      </c>
      <c r="E155" s="17">
        <v>0.22437242297019799</v>
      </c>
      <c r="F155" s="17"/>
      <c r="G155" s="17">
        <v>0.133504294293215</v>
      </c>
      <c r="H155" s="17">
        <v>0.29295866953546801</v>
      </c>
      <c r="I155" s="17">
        <v>0.47292636980157898</v>
      </c>
      <c r="J155" s="17">
        <v>0.297800955841583</v>
      </c>
      <c r="K155" s="17">
        <v>0.17790567460624901</v>
      </c>
      <c r="L155" s="17">
        <v>0.111709919279737</v>
      </c>
      <c r="M155" s="17"/>
      <c r="N155" s="17">
        <v>0.178953148291043</v>
      </c>
      <c r="O155" s="17">
        <v>0.14460861751774501</v>
      </c>
      <c r="P155" s="17">
        <v>0.18955950064735499</v>
      </c>
      <c r="Q155" s="17">
        <v>0.19305002698397</v>
      </c>
      <c r="R155" s="17">
        <v>0.259412634695871</v>
      </c>
      <c r="S155" s="17">
        <v>0.19042141834663001</v>
      </c>
      <c r="T155" s="17">
        <v>0.13518566308577001</v>
      </c>
      <c r="U155" s="17">
        <v>0.173942609170044</v>
      </c>
      <c r="V155" s="17">
        <v>0.17102512921002699</v>
      </c>
      <c r="W155" s="17">
        <v>0.18152564933724799</v>
      </c>
      <c r="X155" s="17">
        <v>0.18979998192057801</v>
      </c>
      <c r="Y155" s="17">
        <v>0.129079192873987</v>
      </c>
      <c r="Z155" s="17"/>
      <c r="AA155" s="17">
        <v>0.154456121233779</v>
      </c>
      <c r="AB155" s="17">
        <v>0.141490881050397</v>
      </c>
      <c r="AC155" s="17">
        <v>0.19622655410017301</v>
      </c>
      <c r="AD155" s="17">
        <v>0.21094728444699301</v>
      </c>
      <c r="AE155" s="17"/>
      <c r="AF155" s="17">
        <v>0.184756740453308</v>
      </c>
    </row>
    <row r="156" spans="2:32" x14ac:dyDescent="0.2">
      <c r="B156" t="s">
        <v>144</v>
      </c>
      <c r="C156" s="17">
        <v>0.774958272017645</v>
      </c>
      <c r="D156" s="17">
        <v>0.830518227809387</v>
      </c>
      <c r="E156" s="17">
        <v>0.72956172636169203</v>
      </c>
      <c r="F156" s="17"/>
      <c r="G156" s="17">
        <v>0.80083855963777695</v>
      </c>
      <c r="H156" s="17">
        <v>0.63837130297011702</v>
      </c>
      <c r="I156" s="17">
        <v>0.43768956459715702</v>
      </c>
      <c r="J156" s="17">
        <v>0.64617926429509198</v>
      </c>
      <c r="K156" s="17">
        <v>0.79837349778431399</v>
      </c>
      <c r="L156" s="17">
        <v>0.84415014827052703</v>
      </c>
      <c r="M156" s="17"/>
      <c r="N156" s="17">
        <v>0.77676119466718896</v>
      </c>
      <c r="O156" s="17">
        <v>0.80506801487372204</v>
      </c>
      <c r="P156" s="17">
        <v>0.77739097768438503</v>
      </c>
      <c r="Q156" s="17">
        <v>0.78415718249060096</v>
      </c>
      <c r="R156" s="17">
        <v>0.697773596049856</v>
      </c>
      <c r="S156" s="17">
        <v>0.73820874444622997</v>
      </c>
      <c r="T156" s="17">
        <v>0.82931880959273097</v>
      </c>
      <c r="U156" s="17">
        <v>0.80086624559026898</v>
      </c>
      <c r="V156" s="17">
        <v>0.75883694580199401</v>
      </c>
      <c r="W156" s="17">
        <v>0.77537604636084401</v>
      </c>
      <c r="X156" s="17">
        <v>0.74433670921713302</v>
      </c>
      <c r="Y156" s="17">
        <v>0.80111380468475901</v>
      </c>
      <c r="Z156" s="17"/>
      <c r="AA156" s="17">
        <v>0.80979905096530902</v>
      </c>
      <c r="AB156" s="17">
        <v>0.82222870092973999</v>
      </c>
      <c r="AC156" s="17">
        <v>0.76227099554381905</v>
      </c>
      <c r="AD156" s="17">
        <v>0.72500029161468604</v>
      </c>
      <c r="AE156" s="17"/>
      <c r="AF156" s="17">
        <v>0.76008295197560405</v>
      </c>
    </row>
    <row r="157" spans="2:32" x14ac:dyDescent="0.2">
      <c r="B157" t="s">
        <v>92</v>
      </c>
      <c r="C157" s="17">
        <v>4.6946791741265301E-2</v>
      </c>
      <c r="D157" s="17">
        <v>4.8346376195559697E-2</v>
      </c>
      <c r="E157" s="17">
        <v>4.6065850668110399E-2</v>
      </c>
      <c r="F157" s="17"/>
      <c r="G157" s="17">
        <v>6.5657146069007799E-2</v>
      </c>
      <c r="H157" s="17">
        <v>6.8670027494414504E-2</v>
      </c>
      <c r="I157" s="17">
        <v>8.9384065601263898E-2</v>
      </c>
      <c r="J157" s="17">
        <v>5.6019779863325E-2</v>
      </c>
      <c r="K157" s="17">
        <v>2.3720827609437101E-2</v>
      </c>
      <c r="L157" s="17">
        <v>4.4139932449736199E-2</v>
      </c>
      <c r="M157" s="17"/>
      <c r="N157" s="17">
        <v>4.4285657041767401E-2</v>
      </c>
      <c r="O157" s="17">
        <v>5.0323367608532399E-2</v>
      </c>
      <c r="P157" s="17">
        <v>3.3049521668259897E-2</v>
      </c>
      <c r="Q157" s="17">
        <v>2.27927905254291E-2</v>
      </c>
      <c r="R157" s="17">
        <v>4.2813769254273097E-2</v>
      </c>
      <c r="S157" s="17">
        <v>7.1369837207139894E-2</v>
      </c>
      <c r="T157" s="17">
        <v>3.54955273214985E-2</v>
      </c>
      <c r="U157" s="17">
        <v>2.5191145239687102E-2</v>
      </c>
      <c r="V157" s="17">
        <v>7.0137924987979799E-2</v>
      </c>
      <c r="W157" s="17">
        <v>4.3098304301908398E-2</v>
      </c>
      <c r="X157" s="17">
        <v>6.5863308862289E-2</v>
      </c>
      <c r="Y157" s="17">
        <v>6.9807002441253901E-2</v>
      </c>
      <c r="Z157" s="17"/>
      <c r="AA157" s="17">
        <v>3.5744827800911698E-2</v>
      </c>
      <c r="AB157" s="17">
        <v>3.6280418019863703E-2</v>
      </c>
      <c r="AC157" s="17">
        <v>4.1502450356008198E-2</v>
      </c>
      <c r="AD157" s="17">
        <v>6.4052423938320904E-2</v>
      </c>
      <c r="AE157" s="17"/>
      <c r="AF157" s="17">
        <v>5.5160307571087398E-2</v>
      </c>
    </row>
    <row r="158" spans="2:32" x14ac:dyDescent="0.2">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row>
    <row r="159" spans="2:32" x14ac:dyDescent="0.2">
      <c r="B159" s="6" t="s">
        <v>158</v>
      </c>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row>
    <row r="160" spans="2:32" x14ac:dyDescent="0.2">
      <c r="B160" s="24" t="s">
        <v>146</v>
      </c>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row>
    <row r="161" spans="2:32" x14ac:dyDescent="0.2">
      <c r="B161" t="s">
        <v>153</v>
      </c>
      <c r="C161" s="17">
        <v>3.23195829044296E-2</v>
      </c>
      <c r="D161" s="17">
        <v>3.9842734659871801E-2</v>
      </c>
      <c r="E161" s="17">
        <v>2.6350350372097601E-2</v>
      </c>
      <c r="F161" s="17"/>
      <c r="G161" s="17">
        <v>2.4209192132289701E-2</v>
      </c>
      <c r="H161" s="17">
        <v>7.1361222651401005E-2</v>
      </c>
      <c r="I161" s="17">
        <v>5.90243484822668E-2</v>
      </c>
      <c r="J161" s="17">
        <v>2.9438855748510299E-2</v>
      </c>
      <c r="K161" s="17">
        <v>1.76626630786994E-2</v>
      </c>
      <c r="L161" s="17">
        <v>3.0406331425554298E-2</v>
      </c>
      <c r="M161" s="17"/>
      <c r="N161" s="17">
        <v>4.2960530151946702E-2</v>
      </c>
      <c r="O161" s="17">
        <v>4.0866834809731301E-2</v>
      </c>
      <c r="P161" s="17">
        <v>1.43405775366022E-2</v>
      </c>
      <c r="Q161" s="17">
        <v>3.9582764726746503E-2</v>
      </c>
      <c r="R161" s="17">
        <v>3.0323527345556101E-2</v>
      </c>
      <c r="S161" s="17">
        <v>1.2448591825498999E-2</v>
      </c>
      <c r="T161" s="17">
        <v>5.5419712058964198E-2</v>
      </c>
      <c r="U161" s="17">
        <v>4.3624548746241103E-2</v>
      </c>
      <c r="V161" s="17">
        <v>3.8158145040122E-2</v>
      </c>
      <c r="W161" s="17">
        <v>8.0412702214512893E-3</v>
      </c>
      <c r="X161" s="17">
        <v>1.36940990141737E-2</v>
      </c>
      <c r="Y161" s="17">
        <v>4.5832513353381697E-2</v>
      </c>
      <c r="Z161" s="17"/>
      <c r="AA161" s="17">
        <v>2.8998563085875201E-2</v>
      </c>
      <c r="AB161" s="17">
        <v>2.8367323499896801E-2</v>
      </c>
      <c r="AC161" s="17">
        <v>2.97051445092615E-2</v>
      </c>
      <c r="AD161" s="17">
        <v>3.7453715699731702E-2</v>
      </c>
      <c r="AE161" s="17"/>
      <c r="AF161" s="17">
        <v>3.36538562054517E-2</v>
      </c>
    </row>
    <row r="162" spans="2:32" x14ac:dyDescent="0.2">
      <c r="B162" t="s">
        <v>154</v>
      </c>
      <c r="C162" s="17">
        <v>9.8800667046074306E-2</v>
      </c>
      <c r="D162" s="17">
        <v>9.5689154007990607E-2</v>
      </c>
      <c r="E162" s="17">
        <v>0.10189852397855501</v>
      </c>
      <c r="F162" s="17"/>
      <c r="G162" s="17">
        <v>0.29047302888822901</v>
      </c>
      <c r="H162" s="17">
        <v>0.20885676648707599</v>
      </c>
      <c r="I162" s="17">
        <v>0.15265610276582001</v>
      </c>
      <c r="J162" s="17">
        <v>8.8945975601636598E-2</v>
      </c>
      <c r="K162" s="17">
        <v>9.7007443857413805E-2</v>
      </c>
      <c r="L162" s="17">
        <v>6.24822504157381E-2</v>
      </c>
      <c r="M162" s="17"/>
      <c r="N162" s="17">
        <v>0.135368617908836</v>
      </c>
      <c r="O162" s="17">
        <v>9.5131385096182006E-2</v>
      </c>
      <c r="P162" s="17">
        <v>0.104536687196054</v>
      </c>
      <c r="Q162" s="17">
        <v>9.1859533750775907E-2</v>
      </c>
      <c r="R162" s="17">
        <v>9.0670857548431794E-2</v>
      </c>
      <c r="S162" s="17">
        <v>9.5944449473516297E-2</v>
      </c>
      <c r="T162" s="17">
        <v>8.3057562512512104E-2</v>
      </c>
      <c r="U162" s="17">
        <v>7.1088540004349596E-2</v>
      </c>
      <c r="V162" s="17">
        <v>0.143589091372197</v>
      </c>
      <c r="W162" s="17">
        <v>9.4722160458860005E-2</v>
      </c>
      <c r="X162" s="17">
        <v>4.19546108118364E-2</v>
      </c>
      <c r="Y162" s="17">
        <v>8.3848987554690196E-2</v>
      </c>
      <c r="Z162" s="17"/>
      <c r="AA162" s="17">
        <v>9.6318869112412206E-2</v>
      </c>
      <c r="AB162" s="17">
        <v>8.8260983756204406E-2</v>
      </c>
      <c r="AC162" s="17">
        <v>0.103654148985014</v>
      </c>
      <c r="AD162" s="17">
        <v>0.10454048321671799</v>
      </c>
      <c r="AE162" s="17"/>
      <c r="AF162" s="17">
        <v>8.9266427095589101E-2</v>
      </c>
    </row>
    <row r="163" spans="2:32" x14ac:dyDescent="0.2">
      <c r="B163" t="s">
        <v>155</v>
      </c>
      <c r="C163" s="17">
        <v>0.22238532390541299</v>
      </c>
      <c r="D163" s="17">
        <v>0.239500976297435</v>
      </c>
      <c r="E163" s="17">
        <v>0.20963971637157</v>
      </c>
      <c r="F163" s="17"/>
      <c r="G163" s="17">
        <v>0.24916730422495101</v>
      </c>
      <c r="H163" s="17">
        <v>0.19650744510288801</v>
      </c>
      <c r="I163" s="17">
        <v>0.199118456943011</v>
      </c>
      <c r="J163" s="17">
        <v>0.27557915722850401</v>
      </c>
      <c r="K163" s="17">
        <v>0.22856548769667001</v>
      </c>
      <c r="L163" s="17">
        <v>0.21441079020738399</v>
      </c>
      <c r="M163" s="17"/>
      <c r="N163" s="17">
        <v>0.287680026714141</v>
      </c>
      <c r="O163" s="17">
        <v>0.165431984117164</v>
      </c>
      <c r="P163" s="17">
        <v>0.303992783477605</v>
      </c>
      <c r="Q163" s="17">
        <v>0.21592155375152899</v>
      </c>
      <c r="R163" s="17">
        <v>0.23264434406288301</v>
      </c>
      <c r="S163" s="17">
        <v>0.22288744510250699</v>
      </c>
      <c r="T163" s="17">
        <v>0.19933309336528199</v>
      </c>
      <c r="U163" s="17">
        <v>0.32277935613591302</v>
      </c>
      <c r="V163" s="17">
        <v>0.207386064748316</v>
      </c>
      <c r="W163" s="17">
        <v>0.171042023367103</v>
      </c>
      <c r="X163" s="17">
        <v>0.19794977542657899</v>
      </c>
      <c r="Y163" s="17">
        <v>0.25304018415580698</v>
      </c>
      <c r="Z163" s="17"/>
      <c r="AA163" s="17">
        <v>0.222629156837861</v>
      </c>
      <c r="AB163" s="17">
        <v>0.216790804142939</v>
      </c>
      <c r="AC163" s="17">
        <v>0.193028792228713</v>
      </c>
      <c r="AD163" s="17">
        <v>0.24425913385384501</v>
      </c>
      <c r="AE163" s="17"/>
      <c r="AF163" s="17">
        <v>0.186449870406453</v>
      </c>
    </row>
    <row r="164" spans="2:32" x14ac:dyDescent="0.2">
      <c r="B164" t="s">
        <v>156</v>
      </c>
      <c r="C164" s="17">
        <v>0.20565999575485899</v>
      </c>
      <c r="D164" s="17">
        <v>0.20260623635990599</v>
      </c>
      <c r="E164" s="17">
        <v>0.20777240267206401</v>
      </c>
      <c r="F164" s="17"/>
      <c r="G164" s="17">
        <v>0.26448329733345799</v>
      </c>
      <c r="H164" s="17">
        <v>0.18343013670125</v>
      </c>
      <c r="I164" s="17">
        <v>0.23442257822679499</v>
      </c>
      <c r="J164" s="17">
        <v>0.161921160648023</v>
      </c>
      <c r="K164" s="17">
        <v>0.25729622100896099</v>
      </c>
      <c r="L164" s="17">
        <v>0.18952293710000601</v>
      </c>
      <c r="M164" s="17"/>
      <c r="N164" s="17">
        <v>0.21233941928812999</v>
      </c>
      <c r="O164" s="17">
        <v>0.24073624855505099</v>
      </c>
      <c r="P164" s="17">
        <v>0.18834034684429199</v>
      </c>
      <c r="Q164" s="17">
        <v>0.18109698314470901</v>
      </c>
      <c r="R164" s="17">
        <v>0.17428219040815801</v>
      </c>
      <c r="S164" s="17">
        <v>0.23865915441341301</v>
      </c>
      <c r="T164" s="17">
        <v>0.20224745615564699</v>
      </c>
      <c r="U164" s="17">
        <v>0.21024515319180101</v>
      </c>
      <c r="V164" s="17">
        <v>0.17090661263986101</v>
      </c>
      <c r="W164" s="17">
        <v>0.24525678075177201</v>
      </c>
      <c r="X164" s="17">
        <v>0.176807905232088</v>
      </c>
      <c r="Y164" s="17">
        <v>0.24420992719085399</v>
      </c>
      <c r="Z164" s="17"/>
      <c r="AA164" s="17">
        <v>0.20678789480861701</v>
      </c>
      <c r="AB164" s="17">
        <v>0.237073126755728</v>
      </c>
      <c r="AC164" s="17">
        <v>0.223435679021285</v>
      </c>
      <c r="AD164" s="17">
        <v>0.17487878493560299</v>
      </c>
      <c r="AE164" s="17"/>
      <c r="AF164" s="17">
        <v>0.198448542146726</v>
      </c>
    </row>
    <row r="165" spans="2:32" x14ac:dyDescent="0.2">
      <c r="B165" t="s">
        <v>157</v>
      </c>
      <c r="C165" s="17">
        <v>0.121911813979573</v>
      </c>
      <c r="D165" s="17">
        <v>0.12494240005323801</v>
      </c>
      <c r="E165" s="17">
        <v>0.11877257715871101</v>
      </c>
      <c r="F165" s="17"/>
      <c r="G165" s="17">
        <v>9.98671649401007E-2</v>
      </c>
      <c r="H165" s="17">
        <v>0.15041836747602</v>
      </c>
      <c r="I165" s="17">
        <v>0.203551972811088</v>
      </c>
      <c r="J165" s="17">
        <v>0.19208162049907501</v>
      </c>
      <c r="K165" s="17">
        <v>0.108024820226711</v>
      </c>
      <c r="L165" s="17">
        <v>0.10318242571062</v>
      </c>
      <c r="M165" s="17"/>
      <c r="N165" s="17">
        <v>0.119678244434597</v>
      </c>
      <c r="O165" s="17">
        <v>0.131762578467361</v>
      </c>
      <c r="P165" s="17">
        <v>8.9663802891061906E-2</v>
      </c>
      <c r="Q165" s="17">
        <v>0.15631284449675301</v>
      </c>
      <c r="R165" s="17">
        <v>0.16082428371900601</v>
      </c>
      <c r="S165" s="17">
        <v>0.102155585784447</v>
      </c>
      <c r="T165" s="17">
        <v>0.10859389632220701</v>
      </c>
      <c r="U165" s="17">
        <v>6.1044855865405603E-2</v>
      </c>
      <c r="V165" s="17">
        <v>0.105638030792274</v>
      </c>
      <c r="W165" s="17">
        <v>0.13687381551135</v>
      </c>
      <c r="X165" s="17">
        <v>0.13188372895896999</v>
      </c>
      <c r="Y165" s="17">
        <v>0.150354649451066</v>
      </c>
      <c r="Z165" s="17"/>
      <c r="AA165" s="17">
        <v>7.8635872400654505E-2</v>
      </c>
      <c r="AB165" s="17">
        <v>0.11285394152501201</v>
      </c>
      <c r="AC165" s="17">
        <v>0.14568091762534899</v>
      </c>
      <c r="AD165" s="17">
        <v>0.14927865590134001</v>
      </c>
      <c r="AE165" s="17"/>
      <c r="AF165" s="17">
        <v>0.17665823894874899</v>
      </c>
    </row>
    <row r="166" spans="2:32" x14ac:dyDescent="0.2">
      <c r="B166" t="s">
        <v>92</v>
      </c>
      <c r="C166" s="17">
        <v>0.31892261640965103</v>
      </c>
      <c r="D166" s="17">
        <v>0.297418498621558</v>
      </c>
      <c r="E166" s="17">
        <v>0.33556642944700199</v>
      </c>
      <c r="F166" s="17"/>
      <c r="G166" s="17">
        <v>7.1800012480972897E-2</v>
      </c>
      <c r="H166" s="17">
        <v>0.18942606158136499</v>
      </c>
      <c r="I166" s="17">
        <v>0.15122654077101899</v>
      </c>
      <c r="J166" s="17">
        <v>0.25203323027425101</v>
      </c>
      <c r="K166" s="17">
        <v>0.29144336413154498</v>
      </c>
      <c r="L166" s="17">
        <v>0.399995265140698</v>
      </c>
      <c r="M166" s="17"/>
      <c r="N166" s="17">
        <v>0.20197316150234901</v>
      </c>
      <c r="O166" s="17">
        <v>0.32607096895450999</v>
      </c>
      <c r="P166" s="17">
        <v>0.29912580205438499</v>
      </c>
      <c r="Q166" s="17">
        <v>0.31522632012948698</v>
      </c>
      <c r="R166" s="17">
        <v>0.31125479691596503</v>
      </c>
      <c r="S166" s="17">
        <v>0.32790477340061802</v>
      </c>
      <c r="T166" s="17">
        <v>0.351348279585387</v>
      </c>
      <c r="U166" s="17">
        <v>0.29121754605629002</v>
      </c>
      <c r="V166" s="17">
        <v>0.33432205540722898</v>
      </c>
      <c r="W166" s="17">
        <v>0.34406394968946402</v>
      </c>
      <c r="X166" s="17">
        <v>0.43770988055635301</v>
      </c>
      <c r="Y166" s="17">
        <v>0.22271373829420099</v>
      </c>
      <c r="Z166" s="17"/>
      <c r="AA166" s="17">
        <v>0.36662964375458001</v>
      </c>
      <c r="AB166" s="17">
        <v>0.31665382032021999</v>
      </c>
      <c r="AC166" s="17">
        <v>0.30449531763037802</v>
      </c>
      <c r="AD166" s="17">
        <v>0.28958922639276302</v>
      </c>
      <c r="AE166" s="17"/>
      <c r="AF166" s="17">
        <v>0.31552306519703099</v>
      </c>
    </row>
    <row r="167" spans="2:32" x14ac:dyDescent="0.2">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row>
    <row r="168" spans="2:32" x14ac:dyDescent="0.2">
      <c r="B168" s="6" t="s">
        <v>164</v>
      </c>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row>
    <row r="169" spans="2:32" x14ac:dyDescent="0.2">
      <c r="B169" s="24" t="s">
        <v>146</v>
      </c>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row>
    <row r="170" spans="2:32" x14ac:dyDescent="0.2">
      <c r="B170" t="s">
        <v>159</v>
      </c>
      <c r="C170" s="17">
        <v>0.30924100595653098</v>
      </c>
      <c r="D170" s="17">
        <v>0.269807463054339</v>
      </c>
      <c r="E170" s="17">
        <v>0.34192574591075198</v>
      </c>
      <c r="F170" s="17"/>
      <c r="G170" s="17">
        <v>0.317443174136673</v>
      </c>
      <c r="H170" s="17">
        <v>0.36485008534045699</v>
      </c>
      <c r="I170" s="17">
        <v>0.46925877335651001</v>
      </c>
      <c r="J170" s="17">
        <v>0.39175950656602399</v>
      </c>
      <c r="K170" s="17">
        <v>0.41588342738455403</v>
      </c>
      <c r="L170" s="17">
        <v>0.22989762592001101</v>
      </c>
      <c r="M170" s="17"/>
      <c r="N170" s="17">
        <v>0.33919741021303701</v>
      </c>
      <c r="O170" s="17">
        <v>0.276908652918538</v>
      </c>
      <c r="P170" s="17">
        <v>0.30120012286879699</v>
      </c>
      <c r="Q170" s="17">
        <v>0.30779592566662201</v>
      </c>
      <c r="R170" s="17">
        <v>0.33691409221489599</v>
      </c>
      <c r="S170" s="17">
        <v>0.37533275510436198</v>
      </c>
      <c r="T170" s="17">
        <v>0.29802634518030902</v>
      </c>
      <c r="U170" s="17">
        <v>0.352049081717004</v>
      </c>
      <c r="V170" s="17">
        <v>0.28025435227081102</v>
      </c>
      <c r="W170" s="17">
        <v>0.27688707034594101</v>
      </c>
      <c r="X170" s="17">
        <v>0.35742020156583398</v>
      </c>
      <c r="Y170" s="17">
        <v>0.19444230492338699</v>
      </c>
      <c r="Z170" s="17"/>
      <c r="AA170" s="17">
        <v>0.28472025005853602</v>
      </c>
      <c r="AB170" s="17">
        <v>0.33350335175698698</v>
      </c>
      <c r="AC170" s="17">
        <v>0.37029263842807397</v>
      </c>
      <c r="AD170" s="17">
        <v>0.28213052154499701</v>
      </c>
      <c r="AE170" s="17"/>
      <c r="AF170" s="17">
        <v>0.28736793419477702</v>
      </c>
    </row>
    <row r="171" spans="2:32" x14ac:dyDescent="0.2">
      <c r="B171" t="s">
        <v>160</v>
      </c>
      <c r="C171" s="17">
        <v>0.29633546403266497</v>
      </c>
      <c r="D171" s="17">
        <v>0.27101152291389002</v>
      </c>
      <c r="E171" s="17">
        <v>0.31452987962714002</v>
      </c>
      <c r="F171" s="17"/>
      <c r="G171" s="17">
        <v>0.55654311046438698</v>
      </c>
      <c r="H171" s="17">
        <v>0.56043373383032302</v>
      </c>
      <c r="I171" s="17">
        <v>0.58383833403933505</v>
      </c>
      <c r="J171" s="17">
        <v>0.36018438354431698</v>
      </c>
      <c r="K171" s="17">
        <v>0.32400891979003799</v>
      </c>
      <c r="L171" s="17">
        <v>0.182445015974152</v>
      </c>
      <c r="M171" s="17"/>
      <c r="N171" s="17">
        <v>0.37591811966913202</v>
      </c>
      <c r="O171" s="17">
        <v>0.28771984138954998</v>
      </c>
      <c r="P171" s="17">
        <v>0.29143634333802398</v>
      </c>
      <c r="Q171" s="17">
        <v>0.27370393265903598</v>
      </c>
      <c r="R171" s="17">
        <v>0.29163120597220299</v>
      </c>
      <c r="S171" s="17">
        <v>0.34041423052756098</v>
      </c>
      <c r="T171" s="17">
        <v>0.24881767602173999</v>
      </c>
      <c r="U171" s="17">
        <v>0.29542046475400402</v>
      </c>
      <c r="V171" s="17">
        <v>0.319391430523079</v>
      </c>
      <c r="W171" s="17">
        <v>0.257225822597486</v>
      </c>
      <c r="X171" s="17">
        <v>0.26412759343386999</v>
      </c>
      <c r="Y171" s="17">
        <v>0.354974120684931</v>
      </c>
      <c r="Z171" s="17"/>
      <c r="AA171" s="17">
        <v>0.30905950879322103</v>
      </c>
      <c r="AB171" s="17">
        <v>0.27555998978077401</v>
      </c>
      <c r="AC171" s="17">
        <v>0.29906627804091901</v>
      </c>
      <c r="AD171" s="17">
        <v>0.30007502901049199</v>
      </c>
      <c r="AE171" s="17"/>
      <c r="AF171" s="17">
        <v>0.33970246321207598</v>
      </c>
    </row>
    <row r="172" spans="2:32" x14ac:dyDescent="0.2">
      <c r="B172" t="s">
        <v>161</v>
      </c>
      <c r="C172" s="17">
        <v>0.17729695853354099</v>
      </c>
      <c r="D172" s="17">
        <v>0.20842815555833499</v>
      </c>
      <c r="E172" s="17">
        <v>0.15130272912031001</v>
      </c>
      <c r="F172" s="17"/>
      <c r="G172" s="17">
        <v>0.42188459854024601</v>
      </c>
      <c r="H172" s="17">
        <v>0.32762290441668601</v>
      </c>
      <c r="I172" s="17">
        <v>0.231456843194186</v>
      </c>
      <c r="J172" s="17">
        <v>0.19989694260572</v>
      </c>
      <c r="K172" s="17">
        <v>0.20252710696519999</v>
      </c>
      <c r="L172" s="17">
        <v>0.11508808642504099</v>
      </c>
      <c r="M172" s="17"/>
      <c r="N172" s="17">
        <v>0.285409194985698</v>
      </c>
      <c r="O172" s="17">
        <v>0.185757292424753</v>
      </c>
      <c r="P172" s="17">
        <v>0.140651752112331</v>
      </c>
      <c r="Q172" s="17">
        <v>0.21006942890071101</v>
      </c>
      <c r="R172" s="17">
        <v>0.171509729022915</v>
      </c>
      <c r="S172" s="17">
        <v>0.189983143595856</v>
      </c>
      <c r="T172" s="17">
        <v>0.14189876989895001</v>
      </c>
      <c r="U172" s="17">
        <v>0.18392914324642301</v>
      </c>
      <c r="V172" s="17">
        <v>0.12643530787158999</v>
      </c>
      <c r="W172" s="17">
        <v>0.15735098999453001</v>
      </c>
      <c r="X172" s="17">
        <v>0.17714640277996799</v>
      </c>
      <c r="Y172" s="17">
        <v>0.132569214451215</v>
      </c>
      <c r="Z172" s="17"/>
      <c r="AA172" s="17">
        <v>0.14931848817706</v>
      </c>
      <c r="AB172" s="17">
        <v>0.15242509431852799</v>
      </c>
      <c r="AC172" s="17">
        <v>0.23710186582200299</v>
      </c>
      <c r="AD172" s="17">
        <v>0.184038509391872</v>
      </c>
      <c r="AE172" s="17"/>
      <c r="AF172" s="17">
        <v>0.15238031863175</v>
      </c>
    </row>
    <row r="173" spans="2:32" x14ac:dyDescent="0.2">
      <c r="B173" t="s">
        <v>162</v>
      </c>
      <c r="C173" s="17">
        <v>0.166509566254193</v>
      </c>
      <c r="D173" s="17">
        <v>0.16474193278477001</v>
      </c>
      <c r="E173" s="17">
        <v>0.167350959578144</v>
      </c>
      <c r="F173" s="17"/>
      <c r="G173" s="17">
        <v>0.251267585195318</v>
      </c>
      <c r="H173" s="17">
        <v>0.319385893825268</v>
      </c>
      <c r="I173" s="17">
        <v>0.30698258128561201</v>
      </c>
      <c r="J173" s="17">
        <v>0.31544627884661203</v>
      </c>
      <c r="K173" s="17">
        <v>0.178962599035382</v>
      </c>
      <c r="L173" s="17">
        <v>9.0716385274775699E-2</v>
      </c>
      <c r="M173" s="17"/>
      <c r="N173" s="17">
        <v>0.32731621355047902</v>
      </c>
      <c r="O173" s="17">
        <v>0.118706957849988</v>
      </c>
      <c r="P173" s="17">
        <v>0.12557454316606001</v>
      </c>
      <c r="Q173" s="17">
        <v>0.16614605505751001</v>
      </c>
      <c r="R173" s="17">
        <v>0.14058843170407101</v>
      </c>
      <c r="S173" s="17">
        <v>0.170446495185063</v>
      </c>
      <c r="T173" s="17">
        <v>0.16963009824348799</v>
      </c>
      <c r="U173" s="17">
        <v>0.151174389448371</v>
      </c>
      <c r="V173" s="17">
        <v>0.15828066433103599</v>
      </c>
      <c r="W173" s="17">
        <v>0.13154472106228199</v>
      </c>
      <c r="X173" s="17">
        <v>0.20478243042776201</v>
      </c>
      <c r="Y173" s="17">
        <v>0.15003417680473499</v>
      </c>
      <c r="Z173" s="17"/>
      <c r="AA173" s="17">
        <v>0.119783761963005</v>
      </c>
      <c r="AB173" s="17">
        <v>0.13397233525073199</v>
      </c>
      <c r="AC173" s="17">
        <v>0.18663103786768401</v>
      </c>
      <c r="AD173" s="17">
        <v>0.215465727021319</v>
      </c>
      <c r="AE173" s="17"/>
      <c r="AF173" s="17">
        <v>0.179964299936509</v>
      </c>
    </row>
    <row r="174" spans="2:32" x14ac:dyDescent="0.2">
      <c r="B174" t="s">
        <v>163</v>
      </c>
      <c r="C174" s="17">
        <v>0.15377974415905399</v>
      </c>
      <c r="D174" s="17">
        <v>0.17292091117066999</v>
      </c>
      <c r="E174" s="17">
        <v>0.13745596332156099</v>
      </c>
      <c r="F174" s="17"/>
      <c r="G174" s="17">
        <v>0.40898319981104703</v>
      </c>
      <c r="H174" s="17">
        <v>0.244389951815846</v>
      </c>
      <c r="I174" s="17">
        <v>0.182850449215129</v>
      </c>
      <c r="J174" s="17">
        <v>0.21213008802331501</v>
      </c>
      <c r="K174" s="17">
        <v>0.16899023475112801</v>
      </c>
      <c r="L174" s="17">
        <v>9.8867155974863702E-2</v>
      </c>
      <c r="M174" s="17"/>
      <c r="N174" s="17">
        <v>0.21661776140688199</v>
      </c>
      <c r="O174" s="17">
        <v>0.13895445403646001</v>
      </c>
      <c r="P174" s="17">
        <v>0.13717576648400501</v>
      </c>
      <c r="Q174" s="17">
        <v>0.14185458578509799</v>
      </c>
      <c r="R174" s="17">
        <v>0.13615571908672899</v>
      </c>
      <c r="S174" s="17">
        <v>0.17938654017606401</v>
      </c>
      <c r="T174" s="17">
        <v>0.13868705969769601</v>
      </c>
      <c r="U174" s="17">
        <v>0.18534344334809799</v>
      </c>
      <c r="V174" s="17">
        <v>0.126003915942691</v>
      </c>
      <c r="W174" s="17">
        <v>0.17571109354086101</v>
      </c>
      <c r="X174" s="17">
        <v>0.169595343967433</v>
      </c>
      <c r="Y174" s="17">
        <v>9.0170376502519106E-2</v>
      </c>
      <c r="Z174" s="17"/>
      <c r="AA174" s="17">
        <v>0.161733743937439</v>
      </c>
      <c r="AB174" s="17">
        <v>0.16540592351007499</v>
      </c>
      <c r="AC174" s="17">
        <v>0.11342676249625799</v>
      </c>
      <c r="AD174" s="17">
        <v>0.15987006844704299</v>
      </c>
      <c r="AE174" s="17"/>
      <c r="AF174" s="17">
        <v>0.10971957727366299</v>
      </c>
    </row>
    <row r="175" spans="2:32" x14ac:dyDescent="0.2">
      <c r="B175" t="s">
        <v>60</v>
      </c>
      <c r="C175" s="17">
        <v>0.473873282528331</v>
      </c>
      <c r="D175" s="17">
        <v>0.48116879784093097</v>
      </c>
      <c r="E175" s="17">
        <v>0.46912917134139098</v>
      </c>
      <c r="F175" s="17"/>
      <c r="G175" s="17">
        <v>9.7586764911753707E-2</v>
      </c>
      <c r="H175" s="17">
        <v>0.14411506922138301</v>
      </c>
      <c r="I175" s="17">
        <v>0.14963232386108799</v>
      </c>
      <c r="J175" s="17">
        <v>0.330198689738884</v>
      </c>
      <c r="K175" s="17">
        <v>0.40677456128870898</v>
      </c>
      <c r="L175" s="17">
        <v>0.63993059355897997</v>
      </c>
      <c r="M175" s="17"/>
      <c r="N175" s="17">
        <v>0.38318318801546403</v>
      </c>
      <c r="O175" s="17">
        <v>0.51269108489687698</v>
      </c>
      <c r="P175" s="17">
        <v>0.43716669604005298</v>
      </c>
      <c r="Q175" s="17">
        <v>0.47850897816939603</v>
      </c>
      <c r="R175" s="17">
        <v>0.47253053723034399</v>
      </c>
      <c r="S175" s="17">
        <v>0.42444896028197399</v>
      </c>
      <c r="T175" s="17">
        <v>0.48372869761631199</v>
      </c>
      <c r="U175" s="17">
        <v>0.52944570958165205</v>
      </c>
      <c r="V175" s="17">
        <v>0.51775421289662704</v>
      </c>
      <c r="W175" s="17">
        <v>0.472996142794186</v>
      </c>
      <c r="X175" s="17">
        <v>0.48552360508791897</v>
      </c>
      <c r="Y175" s="17">
        <v>0.47466403054089701</v>
      </c>
      <c r="Z175" s="17"/>
      <c r="AA175" s="17">
        <v>0.52806085649890699</v>
      </c>
      <c r="AB175" s="17">
        <v>0.49238258045644501</v>
      </c>
      <c r="AC175" s="17">
        <v>0.44973316759739601</v>
      </c>
      <c r="AD175" s="17">
        <v>0.42847319043541898</v>
      </c>
      <c r="AE175" s="17"/>
      <c r="AF175" s="17">
        <v>0.489085207872686</v>
      </c>
    </row>
    <row r="176" spans="2:32" x14ac:dyDescent="0.2">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row>
    <row r="177" spans="2:32" x14ac:dyDescent="0.2">
      <c r="B177" s="6" t="s">
        <v>179</v>
      </c>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row>
    <row r="178" spans="2:32" x14ac:dyDescent="0.2">
      <c r="B178" s="24" t="s">
        <v>62</v>
      </c>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row>
    <row r="179" spans="2:32" x14ac:dyDescent="0.2">
      <c r="B179" t="s">
        <v>172</v>
      </c>
      <c r="C179" s="17">
        <v>7.9567889689657598E-2</v>
      </c>
      <c r="D179" s="17">
        <v>7.4986416697435998E-2</v>
      </c>
      <c r="E179" s="17">
        <v>8.3103954720052803E-2</v>
      </c>
      <c r="F179" s="17"/>
      <c r="G179" s="17">
        <v>8.5059706301956806E-2</v>
      </c>
      <c r="H179" s="17">
        <v>8.2179307548211594E-2</v>
      </c>
      <c r="I179" s="17">
        <v>6.9002520116304505E-2</v>
      </c>
      <c r="J179" s="17">
        <v>8.7546120374095995E-2</v>
      </c>
      <c r="K179" s="17">
        <v>8.1417674692969205E-2</v>
      </c>
      <c r="L179" s="17">
        <v>7.4665479201339896E-2</v>
      </c>
      <c r="M179" s="17"/>
      <c r="N179" s="17">
        <v>7.2879403455922503E-2</v>
      </c>
      <c r="O179" s="17">
        <v>9.7361714059465906E-2</v>
      </c>
      <c r="P179" s="17">
        <v>6.5269781099285606E-2</v>
      </c>
      <c r="Q179" s="17">
        <v>8.3196415290191103E-2</v>
      </c>
      <c r="R179" s="17">
        <v>7.8447364781244103E-2</v>
      </c>
      <c r="S179" s="17">
        <v>6.0330553513433201E-2</v>
      </c>
      <c r="T179" s="17">
        <v>9.6979754660259501E-2</v>
      </c>
      <c r="U179" s="17">
        <v>4.4086126540563403E-2</v>
      </c>
      <c r="V179" s="17">
        <v>8.4003569349365398E-2</v>
      </c>
      <c r="W179" s="17">
        <v>0.106231687202056</v>
      </c>
      <c r="X179" s="17">
        <v>6.8975918639991807E-2</v>
      </c>
      <c r="Y179" s="17">
        <v>4.3603740396132101E-2</v>
      </c>
      <c r="Z179" s="17"/>
      <c r="AA179" s="17">
        <v>0.106088905924139</v>
      </c>
      <c r="AB179" s="17">
        <v>7.6218890388308994E-2</v>
      </c>
      <c r="AC179" s="17">
        <v>5.61195192563625E-2</v>
      </c>
      <c r="AD179" s="17">
        <v>7.4329932150539804E-2</v>
      </c>
      <c r="AE179" s="17"/>
      <c r="AF179" s="17">
        <v>6.3136449756911905E-2</v>
      </c>
    </row>
    <row r="180" spans="2:32" x14ac:dyDescent="0.2">
      <c r="B180" t="s">
        <v>173</v>
      </c>
      <c r="C180" s="17">
        <v>0.13416673725637601</v>
      </c>
      <c r="D180" s="17">
        <v>0.14861510134263101</v>
      </c>
      <c r="E180" s="17">
        <v>0.11896034622262799</v>
      </c>
      <c r="F180" s="17"/>
      <c r="G180" s="17">
        <v>0.13851123487876699</v>
      </c>
      <c r="H180" s="17">
        <v>0.14863806552747999</v>
      </c>
      <c r="I180" s="17">
        <v>0.11940883672682701</v>
      </c>
      <c r="J180" s="17">
        <v>0.12297037731572399</v>
      </c>
      <c r="K180" s="17">
        <v>0.13135684405047299</v>
      </c>
      <c r="L180" s="17">
        <v>0.142479013884723</v>
      </c>
      <c r="M180" s="17"/>
      <c r="N180" s="17">
        <v>0.15653413150494599</v>
      </c>
      <c r="O180" s="17">
        <v>0.15187421213675301</v>
      </c>
      <c r="P180" s="17">
        <v>0.13206033208678999</v>
      </c>
      <c r="Q180" s="17">
        <v>0.124709299001858</v>
      </c>
      <c r="R180" s="17">
        <v>7.3868132390039504E-2</v>
      </c>
      <c r="S180" s="17">
        <v>0.121549335779175</v>
      </c>
      <c r="T180" s="17">
        <v>0.15076710052793199</v>
      </c>
      <c r="U180" s="17">
        <v>0.17475734221282699</v>
      </c>
      <c r="V180" s="17">
        <v>0.110762680342831</v>
      </c>
      <c r="W180" s="17">
        <v>0.12843888733884601</v>
      </c>
      <c r="X180" s="17">
        <v>0.148849941612893</v>
      </c>
      <c r="Y180" s="17">
        <v>0.145554599428556</v>
      </c>
      <c r="Z180" s="17"/>
      <c r="AA180" s="17">
        <v>0.16999141906957399</v>
      </c>
      <c r="AB180" s="17">
        <v>0.13717905682614601</v>
      </c>
      <c r="AC180" s="17">
        <v>0.12086568792517199</v>
      </c>
      <c r="AD180" s="17">
        <v>0.10373074925282801</v>
      </c>
      <c r="AE180" s="17"/>
      <c r="AF180" s="17">
        <v>0.150625317219101</v>
      </c>
    </row>
    <row r="181" spans="2:32" x14ac:dyDescent="0.2">
      <c r="B181" t="s">
        <v>174</v>
      </c>
      <c r="C181" s="17">
        <v>0.206869608176383</v>
      </c>
      <c r="D181" s="17">
        <v>0.204458189157706</v>
      </c>
      <c r="E181" s="17">
        <v>0.209877326403447</v>
      </c>
      <c r="F181" s="17"/>
      <c r="G181" s="17">
        <v>0.22238622012058801</v>
      </c>
      <c r="H181" s="17">
        <v>0.22283604058267001</v>
      </c>
      <c r="I181" s="17">
        <v>0.23081294820158699</v>
      </c>
      <c r="J181" s="17">
        <v>0.15304132486489</v>
      </c>
      <c r="K181" s="17">
        <v>0.210348951337403</v>
      </c>
      <c r="L181" s="17">
        <v>0.20544854943975799</v>
      </c>
      <c r="M181" s="17"/>
      <c r="N181" s="17">
        <v>0.204950117138265</v>
      </c>
      <c r="O181" s="17">
        <v>0.21159275219738399</v>
      </c>
      <c r="P181" s="17">
        <v>0.223498236948143</v>
      </c>
      <c r="Q181" s="17">
        <v>0.17394764864807999</v>
      </c>
      <c r="R181" s="17">
        <v>0.248479681910072</v>
      </c>
      <c r="S181" s="17">
        <v>0.189717426126436</v>
      </c>
      <c r="T181" s="17">
        <v>0.182391488906127</v>
      </c>
      <c r="U181" s="17">
        <v>0.17811852643134499</v>
      </c>
      <c r="V181" s="17">
        <v>0.246874262570735</v>
      </c>
      <c r="W181" s="17">
        <v>0.203154518826615</v>
      </c>
      <c r="X181" s="17">
        <v>0.172626676212117</v>
      </c>
      <c r="Y181" s="17">
        <v>0.229133819028669</v>
      </c>
      <c r="Z181" s="17"/>
      <c r="AA181" s="17">
        <v>0.250664940648198</v>
      </c>
      <c r="AB181" s="17">
        <v>0.20843820161948001</v>
      </c>
      <c r="AC181" s="17">
        <v>0.18273770693817901</v>
      </c>
      <c r="AD181" s="17">
        <v>0.18111053003913699</v>
      </c>
      <c r="AE181" s="17"/>
      <c r="AF181" s="17">
        <v>0.21379950290279501</v>
      </c>
    </row>
    <row r="182" spans="2:32" x14ac:dyDescent="0.2">
      <c r="B182" t="s">
        <v>175</v>
      </c>
      <c r="C182" s="17">
        <v>0.19250442463218401</v>
      </c>
      <c r="D182" s="17">
        <v>0.191866681986674</v>
      </c>
      <c r="E182" s="17">
        <v>0.19379195324891099</v>
      </c>
      <c r="F182" s="17"/>
      <c r="G182" s="17">
        <v>0.197136122097058</v>
      </c>
      <c r="H182" s="17">
        <v>0.18848617521417901</v>
      </c>
      <c r="I182" s="17">
        <v>0.174497887577098</v>
      </c>
      <c r="J182" s="17">
        <v>0.18830837766084499</v>
      </c>
      <c r="K182" s="17">
        <v>0.19867182476419901</v>
      </c>
      <c r="L182" s="17">
        <v>0.20662973355237299</v>
      </c>
      <c r="M182" s="17"/>
      <c r="N182" s="17">
        <v>0.18339660111301301</v>
      </c>
      <c r="O182" s="17">
        <v>0.20810602704150699</v>
      </c>
      <c r="P182" s="17">
        <v>0.19526488846735299</v>
      </c>
      <c r="Q182" s="17">
        <v>0.16006863020371401</v>
      </c>
      <c r="R182" s="17">
        <v>0.20060126883211701</v>
      </c>
      <c r="S182" s="17">
        <v>0.168971365184824</v>
      </c>
      <c r="T182" s="17">
        <v>0.18808859826914801</v>
      </c>
      <c r="U182" s="17">
        <v>0.17782473150780501</v>
      </c>
      <c r="V182" s="17">
        <v>0.19379488178380599</v>
      </c>
      <c r="W182" s="17">
        <v>0.21178540733249299</v>
      </c>
      <c r="X182" s="17">
        <v>0.25136362683325902</v>
      </c>
      <c r="Y182" s="17">
        <v>0.17942373452084001</v>
      </c>
      <c r="Z182" s="17"/>
      <c r="AA182" s="17">
        <v>0.20384450337600199</v>
      </c>
      <c r="AB182" s="17">
        <v>0.21597976834253099</v>
      </c>
      <c r="AC182" s="17">
        <v>0.20058329509810699</v>
      </c>
      <c r="AD182" s="17">
        <v>0.150414670131853</v>
      </c>
      <c r="AE182" s="17"/>
      <c r="AF182" s="17">
        <v>0.17813960559801101</v>
      </c>
    </row>
    <row r="183" spans="2:32" x14ac:dyDescent="0.2">
      <c r="B183" t="s">
        <v>176</v>
      </c>
      <c r="C183" s="17">
        <v>0.26216055664698201</v>
      </c>
      <c r="D183" s="17">
        <v>0.25241104273005599</v>
      </c>
      <c r="E183" s="17">
        <v>0.27221008764983901</v>
      </c>
      <c r="F183" s="17"/>
      <c r="G183" s="17">
        <v>0.20945845368688701</v>
      </c>
      <c r="H183" s="17">
        <v>0.21231860059205801</v>
      </c>
      <c r="I183" s="17">
        <v>0.28219350857209402</v>
      </c>
      <c r="J183" s="17">
        <v>0.32235273903058798</v>
      </c>
      <c r="K183" s="17">
        <v>0.26800018492907501</v>
      </c>
      <c r="L183" s="17">
        <v>0.26869783534818797</v>
      </c>
      <c r="M183" s="17"/>
      <c r="N183" s="17">
        <v>0.27024651211942402</v>
      </c>
      <c r="O183" s="17">
        <v>0.21207907551222999</v>
      </c>
      <c r="P183" s="17">
        <v>0.26657498359926202</v>
      </c>
      <c r="Q183" s="17">
        <v>0.33647867818238503</v>
      </c>
      <c r="R183" s="17">
        <v>0.29172131924538303</v>
      </c>
      <c r="S183" s="17">
        <v>0.281045157545951</v>
      </c>
      <c r="T183" s="17">
        <v>0.25195307074015</v>
      </c>
      <c r="U183" s="17">
        <v>0.31381414452822098</v>
      </c>
      <c r="V183" s="17">
        <v>0.24871716170514699</v>
      </c>
      <c r="W183" s="17">
        <v>0.21110044693864</v>
      </c>
      <c r="X183" s="17">
        <v>0.21818141669514801</v>
      </c>
      <c r="Y183" s="17">
        <v>0.31552070406899402</v>
      </c>
      <c r="Z183" s="17"/>
      <c r="AA183" s="17">
        <v>0.20634816387989499</v>
      </c>
      <c r="AB183" s="17">
        <v>0.26332774228829298</v>
      </c>
      <c r="AC183" s="17">
        <v>0.28879543934524299</v>
      </c>
      <c r="AD183" s="17">
        <v>0.29429298130791198</v>
      </c>
      <c r="AE183" s="17"/>
      <c r="AF183" s="17">
        <v>0.25823592205309698</v>
      </c>
    </row>
    <row r="184" spans="2:32" x14ac:dyDescent="0.2">
      <c r="B184" t="s">
        <v>177</v>
      </c>
      <c r="C184" s="17">
        <v>8.1725515944548494E-2</v>
      </c>
      <c r="D184" s="17">
        <v>9.0559988796029403E-2</v>
      </c>
      <c r="E184" s="17">
        <v>7.3038422344111301E-2</v>
      </c>
      <c r="F184" s="17"/>
      <c r="G184" s="17">
        <v>8.2752185896025995E-2</v>
      </c>
      <c r="H184" s="17">
        <v>0.100294397269569</v>
      </c>
      <c r="I184" s="17">
        <v>7.7738013622132507E-2</v>
      </c>
      <c r="J184" s="17">
        <v>9.4320535025593302E-2</v>
      </c>
      <c r="K184" s="17">
        <v>6.9201977146370205E-2</v>
      </c>
      <c r="L184" s="17">
        <v>6.7322475612288005E-2</v>
      </c>
      <c r="M184" s="17"/>
      <c r="N184" s="17">
        <v>7.6912094329948694E-2</v>
      </c>
      <c r="O184" s="17">
        <v>8.4373239606756106E-2</v>
      </c>
      <c r="P184" s="17">
        <v>6.5726735601924505E-2</v>
      </c>
      <c r="Q184" s="17">
        <v>7.0020762102667194E-2</v>
      </c>
      <c r="R184" s="17">
        <v>7.6025023504504505E-2</v>
      </c>
      <c r="S184" s="17">
        <v>0.103027817467986</v>
      </c>
      <c r="T184" s="17">
        <v>9.1167501699756404E-2</v>
      </c>
      <c r="U184" s="17">
        <v>7.5111232982408599E-2</v>
      </c>
      <c r="V184" s="17">
        <v>8.5617197388624097E-2</v>
      </c>
      <c r="W184" s="17">
        <v>8.0714706927754301E-2</v>
      </c>
      <c r="X184" s="17">
        <v>9.4362192151105806E-2</v>
      </c>
      <c r="Y184" s="17">
        <v>7.1269077350898699E-2</v>
      </c>
      <c r="Z184" s="17"/>
      <c r="AA184" s="17">
        <v>4.3429645589649901E-2</v>
      </c>
      <c r="AB184" s="17">
        <v>6.2255650603451E-2</v>
      </c>
      <c r="AC184" s="17">
        <v>9.6514382691750195E-2</v>
      </c>
      <c r="AD184" s="17">
        <v>0.131521436103963</v>
      </c>
      <c r="AE184" s="17"/>
      <c r="AF184" s="17">
        <v>8.5818149822806195E-2</v>
      </c>
    </row>
    <row r="185" spans="2:32" x14ac:dyDescent="0.2">
      <c r="B185" t="s">
        <v>92</v>
      </c>
      <c r="C185" s="17">
        <v>4.3005267653869E-2</v>
      </c>
      <c r="D185" s="17">
        <v>3.71025792894671E-2</v>
      </c>
      <c r="E185" s="17">
        <v>4.9017909411010599E-2</v>
      </c>
      <c r="F185" s="17"/>
      <c r="G185" s="17">
        <v>6.4696077018717296E-2</v>
      </c>
      <c r="H185" s="17">
        <v>4.5247413265833702E-2</v>
      </c>
      <c r="I185" s="17">
        <v>4.6346285183957003E-2</v>
      </c>
      <c r="J185" s="17">
        <v>3.14605257282633E-2</v>
      </c>
      <c r="K185" s="17">
        <v>4.1002543079510498E-2</v>
      </c>
      <c r="L185" s="17">
        <v>3.4756912961329302E-2</v>
      </c>
      <c r="M185" s="17"/>
      <c r="N185" s="17">
        <v>3.5081140338481101E-2</v>
      </c>
      <c r="O185" s="17">
        <v>3.4612979445904697E-2</v>
      </c>
      <c r="P185" s="17">
        <v>5.1605042197242802E-2</v>
      </c>
      <c r="Q185" s="17">
        <v>5.1578566571106002E-2</v>
      </c>
      <c r="R185" s="17">
        <v>3.08572093366394E-2</v>
      </c>
      <c r="S185" s="17">
        <v>7.5358344382196199E-2</v>
      </c>
      <c r="T185" s="17">
        <v>3.8652485196626701E-2</v>
      </c>
      <c r="U185" s="17">
        <v>3.6287895796830602E-2</v>
      </c>
      <c r="V185" s="17">
        <v>3.02302468594913E-2</v>
      </c>
      <c r="W185" s="17">
        <v>5.8574345433595097E-2</v>
      </c>
      <c r="X185" s="17">
        <v>4.5640227855484397E-2</v>
      </c>
      <c r="Y185" s="17">
        <v>1.5494325205910099E-2</v>
      </c>
      <c r="Z185" s="17"/>
      <c r="AA185" s="17">
        <v>1.9632421512541701E-2</v>
      </c>
      <c r="AB185" s="17">
        <v>3.6600689931790498E-2</v>
      </c>
      <c r="AC185" s="17">
        <v>5.4383968745187299E-2</v>
      </c>
      <c r="AD185" s="17">
        <v>6.4599701013767899E-2</v>
      </c>
      <c r="AE185" s="17"/>
      <c r="AF185" s="17">
        <v>5.0245052647277903E-2</v>
      </c>
    </row>
    <row r="186" spans="2:32" x14ac:dyDescent="0.2">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row>
    <row r="187" spans="2:32" x14ac:dyDescent="0.2">
      <c r="B187" s="6" t="s">
        <v>180</v>
      </c>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row>
    <row r="188" spans="2:32" x14ac:dyDescent="0.2">
      <c r="B188" s="24" t="s">
        <v>62</v>
      </c>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row>
    <row r="189" spans="2:32" x14ac:dyDescent="0.2">
      <c r="B189" t="s">
        <v>172</v>
      </c>
      <c r="C189" s="17">
        <v>0.19337808576387899</v>
      </c>
      <c r="D189" s="17">
        <v>0.149120446069788</v>
      </c>
      <c r="E189" s="17">
        <v>0.23616718673346301</v>
      </c>
      <c r="F189" s="17"/>
      <c r="G189" s="17">
        <v>0.118834436490363</v>
      </c>
      <c r="H189" s="17">
        <v>0.13181059424941199</v>
      </c>
      <c r="I189" s="17">
        <v>0.13211845339991499</v>
      </c>
      <c r="J189" s="17">
        <v>0.18308364052127599</v>
      </c>
      <c r="K189" s="17">
        <v>0.22940016677585201</v>
      </c>
      <c r="L189" s="17">
        <v>0.32719617252505001</v>
      </c>
      <c r="M189" s="17"/>
      <c r="N189" s="17">
        <v>0.13554651659480799</v>
      </c>
      <c r="O189" s="17">
        <v>0.26841393180606599</v>
      </c>
      <c r="P189" s="17">
        <v>0.191573994302046</v>
      </c>
      <c r="Q189" s="17">
        <v>0.17565758923398</v>
      </c>
      <c r="R189" s="17">
        <v>0.18102498936873901</v>
      </c>
      <c r="S189" s="17">
        <v>0.16178042879817001</v>
      </c>
      <c r="T189" s="17">
        <v>0.18098663482392099</v>
      </c>
      <c r="U189" s="17">
        <v>0.18934484328645401</v>
      </c>
      <c r="V189" s="17">
        <v>0.21303778898443099</v>
      </c>
      <c r="W189" s="17">
        <v>0.24591662535030201</v>
      </c>
      <c r="X189" s="17">
        <v>0.171512316620931</v>
      </c>
      <c r="Y189" s="17">
        <v>0.16445160875985901</v>
      </c>
      <c r="Z189" s="17"/>
      <c r="AA189" s="17">
        <v>0.229154792627907</v>
      </c>
      <c r="AB189" s="17">
        <v>0.22363176358418199</v>
      </c>
      <c r="AC189" s="17">
        <v>0.15398049096663699</v>
      </c>
      <c r="AD189" s="17">
        <v>0.15722011049410101</v>
      </c>
      <c r="AE189" s="17"/>
      <c r="AF189" s="17">
        <v>0.18279692471320899</v>
      </c>
    </row>
    <row r="190" spans="2:32" x14ac:dyDescent="0.2">
      <c r="B190" t="s">
        <v>173</v>
      </c>
      <c r="C190" s="17">
        <v>0.14713080921968799</v>
      </c>
      <c r="D190" s="17">
        <v>0.12682214056115099</v>
      </c>
      <c r="E190" s="17">
        <v>0.165908787279716</v>
      </c>
      <c r="F190" s="17"/>
      <c r="G190" s="17">
        <v>0.191251105706259</v>
      </c>
      <c r="H190" s="17">
        <v>0.12925456022471901</v>
      </c>
      <c r="I190" s="17">
        <v>0.140492991159577</v>
      </c>
      <c r="J190" s="17">
        <v>0.15407468746692801</v>
      </c>
      <c r="K190" s="17">
        <v>0.12957185990095901</v>
      </c>
      <c r="L190" s="17">
        <v>0.14389802835183399</v>
      </c>
      <c r="M190" s="17"/>
      <c r="N190" s="17">
        <v>0.18121133012342799</v>
      </c>
      <c r="O190" s="17">
        <v>0.14689979961100399</v>
      </c>
      <c r="P190" s="17">
        <v>0.17755275555182901</v>
      </c>
      <c r="Q190" s="17">
        <v>0.13868460676591099</v>
      </c>
      <c r="R190" s="17">
        <v>0.129926088692849</v>
      </c>
      <c r="S190" s="17">
        <v>0.134304676793876</v>
      </c>
      <c r="T190" s="17">
        <v>0.136264974483877</v>
      </c>
      <c r="U190" s="17">
        <v>0.12792031406611801</v>
      </c>
      <c r="V190" s="17">
        <v>0.14475247326052601</v>
      </c>
      <c r="W190" s="17">
        <v>0.14082778390682099</v>
      </c>
      <c r="X190" s="17">
        <v>0.14262717447628001</v>
      </c>
      <c r="Y190" s="17">
        <v>0.101960722162012</v>
      </c>
      <c r="Z190" s="17"/>
      <c r="AA190" s="17">
        <v>0.1891999822864</v>
      </c>
      <c r="AB190" s="17">
        <v>0.147050525542645</v>
      </c>
      <c r="AC190" s="17">
        <v>0.14036846055646801</v>
      </c>
      <c r="AD190" s="17">
        <v>0.106489170014403</v>
      </c>
      <c r="AE190" s="17"/>
      <c r="AF190" s="17">
        <v>0.15507303444214601</v>
      </c>
    </row>
    <row r="191" spans="2:32" x14ac:dyDescent="0.2">
      <c r="B191" t="s">
        <v>174</v>
      </c>
      <c r="C191" s="17">
        <v>0.17018025571992801</v>
      </c>
      <c r="D191" s="17">
        <v>0.17388419238764999</v>
      </c>
      <c r="E191" s="17">
        <v>0.16710033467652899</v>
      </c>
      <c r="F191" s="17"/>
      <c r="G191" s="17">
        <v>0.20928072923489999</v>
      </c>
      <c r="H191" s="17">
        <v>0.225807469707864</v>
      </c>
      <c r="I191" s="17">
        <v>0.16918871677200001</v>
      </c>
      <c r="J191" s="17">
        <v>0.14289753033875699</v>
      </c>
      <c r="K191" s="17">
        <v>0.163632353691744</v>
      </c>
      <c r="L191" s="17">
        <v>0.12620976743965701</v>
      </c>
      <c r="M191" s="17"/>
      <c r="N191" s="17">
        <v>0.15854868499267599</v>
      </c>
      <c r="O191" s="17">
        <v>0.156067965893632</v>
      </c>
      <c r="P191" s="17">
        <v>0.18538590528495699</v>
      </c>
      <c r="Q191" s="17">
        <v>0.157652442952082</v>
      </c>
      <c r="R191" s="17">
        <v>0.18576906107479499</v>
      </c>
      <c r="S191" s="17">
        <v>0.177019649269509</v>
      </c>
      <c r="T191" s="17">
        <v>0.156644748126892</v>
      </c>
      <c r="U191" s="17">
        <v>0.179183675050756</v>
      </c>
      <c r="V191" s="17">
        <v>0.17646697077870899</v>
      </c>
      <c r="W191" s="17">
        <v>0.171508778427649</v>
      </c>
      <c r="X191" s="17">
        <v>0.223134392908485</v>
      </c>
      <c r="Y191" s="17">
        <v>0.13453514007744399</v>
      </c>
      <c r="Z191" s="17"/>
      <c r="AA191" s="17">
        <v>0.191105082575588</v>
      </c>
      <c r="AB191" s="17">
        <v>0.16780140313339201</v>
      </c>
      <c r="AC191" s="17">
        <v>0.16418092633661599</v>
      </c>
      <c r="AD191" s="17">
        <v>0.15678317130389999</v>
      </c>
      <c r="AE191" s="17"/>
      <c r="AF191" s="17">
        <v>0.176385366623656</v>
      </c>
    </row>
    <row r="192" spans="2:32" x14ac:dyDescent="0.2">
      <c r="B192" t="s">
        <v>175</v>
      </c>
      <c r="C192" s="17">
        <v>0.16197077476015201</v>
      </c>
      <c r="D192" s="17">
        <v>0.16158243873797301</v>
      </c>
      <c r="E192" s="17">
        <v>0.16330848708583201</v>
      </c>
      <c r="F192" s="17"/>
      <c r="G192" s="17">
        <v>0.13713823258889199</v>
      </c>
      <c r="H192" s="17">
        <v>0.18930698923497699</v>
      </c>
      <c r="I192" s="17">
        <v>0.18053030160792399</v>
      </c>
      <c r="J192" s="17">
        <v>0.17650974723229201</v>
      </c>
      <c r="K192" s="17">
        <v>0.1429694394954</v>
      </c>
      <c r="L192" s="17">
        <v>0.14203024865067701</v>
      </c>
      <c r="M192" s="17"/>
      <c r="N192" s="17">
        <v>0.180301333744637</v>
      </c>
      <c r="O192" s="17">
        <v>0.14358558195252699</v>
      </c>
      <c r="P192" s="17">
        <v>0.14846192243228001</v>
      </c>
      <c r="Q192" s="17">
        <v>0.16034881039016</v>
      </c>
      <c r="R192" s="17">
        <v>0.145899061303851</v>
      </c>
      <c r="S192" s="17">
        <v>0.19138871566363999</v>
      </c>
      <c r="T192" s="17">
        <v>0.187539900155654</v>
      </c>
      <c r="U192" s="17">
        <v>0.18467988654397299</v>
      </c>
      <c r="V192" s="17">
        <v>0.15891952041288601</v>
      </c>
      <c r="W192" s="17">
        <v>0.13355712584167001</v>
      </c>
      <c r="X192" s="17">
        <v>0.148214627487217</v>
      </c>
      <c r="Y192" s="17">
        <v>0.16733549408142201</v>
      </c>
      <c r="Z192" s="17"/>
      <c r="AA192" s="17">
        <v>0.15388989505204201</v>
      </c>
      <c r="AB192" s="17">
        <v>0.17583177565482799</v>
      </c>
      <c r="AC192" s="17">
        <v>0.16995931561112201</v>
      </c>
      <c r="AD192" s="17">
        <v>0.15069126700976601</v>
      </c>
      <c r="AE192" s="17"/>
      <c r="AF192" s="17">
        <v>0.13402565370466801</v>
      </c>
    </row>
    <row r="193" spans="2:32" x14ac:dyDescent="0.2">
      <c r="B193" t="s">
        <v>176</v>
      </c>
      <c r="C193" s="17">
        <v>0.23438439550076401</v>
      </c>
      <c r="D193" s="17">
        <v>0.27498218956327197</v>
      </c>
      <c r="E193" s="17">
        <v>0.194708966029359</v>
      </c>
      <c r="F193" s="17"/>
      <c r="G193" s="17">
        <v>0.24024849053285099</v>
      </c>
      <c r="H193" s="17">
        <v>0.221772235393179</v>
      </c>
      <c r="I193" s="17">
        <v>0.265175897874176</v>
      </c>
      <c r="J193" s="17">
        <v>0.24486628031364699</v>
      </c>
      <c r="K193" s="17">
        <v>0.24375782780608701</v>
      </c>
      <c r="L193" s="17">
        <v>0.200894410664195</v>
      </c>
      <c r="M193" s="17"/>
      <c r="N193" s="17">
        <v>0.258284644834604</v>
      </c>
      <c r="O193" s="17">
        <v>0.20245177543860601</v>
      </c>
      <c r="P193" s="17">
        <v>0.23510390763585001</v>
      </c>
      <c r="Q193" s="17">
        <v>0.27290350697001098</v>
      </c>
      <c r="R193" s="17">
        <v>0.28414511880376198</v>
      </c>
      <c r="S193" s="17">
        <v>0.21193631124558701</v>
      </c>
      <c r="T193" s="17">
        <v>0.22435484152179699</v>
      </c>
      <c r="U193" s="17">
        <v>0.23896866368160299</v>
      </c>
      <c r="V193" s="17">
        <v>0.220649538923059</v>
      </c>
      <c r="W193" s="17">
        <v>0.19832345208930899</v>
      </c>
      <c r="X193" s="17">
        <v>0.20582905424745501</v>
      </c>
      <c r="Y193" s="17">
        <v>0.32173856182810101</v>
      </c>
      <c r="Z193" s="17"/>
      <c r="AA193" s="17">
        <v>0.181682356637758</v>
      </c>
      <c r="AB193" s="17">
        <v>0.22312754342743199</v>
      </c>
      <c r="AC193" s="17">
        <v>0.25444486808099898</v>
      </c>
      <c r="AD193" s="17">
        <v>0.283870276131443</v>
      </c>
      <c r="AE193" s="17"/>
      <c r="AF193" s="17">
        <v>0.237225408470987</v>
      </c>
    </row>
    <row r="194" spans="2:32" x14ac:dyDescent="0.2">
      <c r="B194" t="s">
        <v>177</v>
      </c>
      <c r="C194" s="17">
        <v>6.6137866237375803E-2</v>
      </c>
      <c r="D194" s="17">
        <v>8.4816753960612404E-2</v>
      </c>
      <c r="E194" s="17">
        <v>4.7755312428271801E-2</v>
      </c>
      <c r="F194" s="17"/>
      <c r="G194" s="17">
        <v>5.4105023343475202E-2</v>
      </c>
      <c r="H194" s="17">
        <v>7.8401258066911395E-2</v>
      </c>
      <c r="I194" s="17">
        <v>7.4385458333751306E-2</v>
      </c>
      <c r="J194" s="17">
        <v>8.0812441913917496E-2</v>
      </c>
      <c r="K194" s="17">
        <v>5.9698177259471498E-2</v>
      </c>
      <c r="L194" s="17">
        <v>4.9828143678815801E-2</v>
      </c>
      <c r="M194" s="17"/>
      <c r="N194" s="17">
        <v>5.4325712208434601E-2</v>
      </c>
      <c r="O194" s="17">
        <v>5.8349037415039398E-2</v>
      </c>
      <c r="P194" s="17">
        <v>4.8262121398664599E-2</v>
      </c>
      <c r="Q194" s="17">
        <v>6.3019325868844803E-2</v>
      </c>
      <c r="R194" s="17">
        <v>5.77440508771098E-2</v>
      </c>
      <c r="S194" s="17">
        <v>8.1516506786704399E-2</v>
      </c>
      <c r="T194" s="17">
        <v>8.8371272171614002E-2</v>
      </c>
      <c r="U194" s="17">
        <v>3.6734849266889802E-2</v>
      </c>
      <c r="V194" s="17">
        <v>7.0970020601741304E-2</v>
      </c>
      <c r="W194" s="17">
        <v>7.3682753145293295E-2</v>
      </c>
      <c r="X194" s="17">
        <v>8.4240309868425303E-2</v>
      </c>
      <c r="Y194" s="17">
        <v>9.4779150031704298E-2</v>
      </c>
      <c r="Z194" s="17"/>
      <c r="AA194" s="17">
        <v>4.1694308978987897E-2</v>
      </c>
      <c r="AB194" s="17">
        <v>3.9583802051743E-2</v>
      </c>
      <c r="AC194" s="17">
        <v>9.1054049713916702E-2</v>
      </c>
      <c r="AD194" s="17">
        <v>9.8399960161976399E-2</v>
      </c>
      <c r="AE194" s="17"/>
      <c r="AF194" s="17">
        <v>8.1980965078004495E-2</v>
      </c>
    </row>
    <row r="195" spans="2:32" x14ac:dyDescent="0.2">
      <c r="B195" t="s">
        <v>92</v>
      </c>
      <c r="C195" s="17">
        <v>2.6817812798212701E-2</v>
      </c>
      <c r="D195" s="17">
        <v>2.8791838719553001E-2</v>
      </c>
      <c r="E195" s="17">
        <v>2.5050925766829601E-2</v>
      </c>
      <c r="F195" s="17"/>
      <c r="G195" s="17">
        <v>4.9141982103260103E-2</v>
      </c>
      <c r="H195" s="17">
        <v>2.3646893122936899E-2</v>
      </c>
      <c r="I195" s="17">
        <v>3.8108180852657297E-2</v>
      </c>
      <c r="J195" s="17">
        <v>1.7755672213183801E-2</v>
      </c>
      <c r="K195" s="17">
        <v>3.0970175070487299E-2</v>
      </c>
      <c r="L195" s="17">
        <v>9.9432286897701908E-3</v>
      </c>
      <c r="M195" s="17"/>
      <c r="N195" s="17">
        <v>3.1781777501412499E-2</v>
      </c>
      <c r="O195" s="17">
        <v>2.42319078831261E-2</v>
      </c>
      <c r="P195" s="17">
        <v>1.36593933943733E-2</v>
      </c>
      <c r="Q195" s="17">
        <v>3.1733717819011797E-2</v>
      </c>
      <c r="R195" s="17">
        <v>1.54916298788938E-2</v>
      </c>
      <c r="S195" s="17">
        <v>4.20537114425137E-2</v>
      </c>
      <c r="T195" s="17">
        <v>2.58376287162447E-2</v>
      </c>
      <c r="U195" s="17">
        <v>4.3167768104206999E-2</v>
      </c>
      <c r="V195" s="17">
        <v>1.52036870386483E-2</v>
      </c>
      <c r="W195" s="17">
        <v>3.6183481238954998E-2</v>
      </c>
      <c r="X195" s="17">
        <v>2.4442124391207101E-2</v>
      </c>
      <c r="Y195" s="17">
        <v>1.5199323059456701E-2</v>
      </c>
      <c r="Z195" s="17"/>
      <c r="AA195" s="17">
        <v>1.32735818413176E-2</v>
      </c>
      <c r="AB195" s="17">
        <v>2.29731866057768E-2</v>
      </c>
      <c r="AC195" s="17">
        <v>2.60118887342419E-2</v>
      </c>
      <c r="AD195" s="17">
        <v>4.6546044884411303E-2</v>
      </c>
      <c r="AE195" s="17"/>
      <c r="AF195" s="17">
        <v>3.2512646967329299E-2</v>
      </c>
    </row>
    <row r="196" spans="2:32" x14ac:dyDescent="0.2">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row>
    <row r="197" spans="2:32" x14ac:dyDescent="0.2">
      <c r="B197" s="6" t="s">
        <v>181</v>
      </c>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row>
    <row r="198" spans="2:32" x14ac:dyDescent="0.2">
      <c r="B198" s="24" t="s">
        <v>62</v>
      </c>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row>
    <row r="199" spans="2:32" x14ac:dyDescent="0.2">
      <c r="B199" t="s">
        <v>172</v>
      </c>
      <c r="C199" s="17">
        <v>4.3532129765090502E-3</v>
      </c>
      <c r="D199" s="17">
        <v>6.0630660992255399E-3</v>
      </c>
      <c r="E199" s="17">
        <v>2.7110312677485699E-3</v>
      </c>
      <c r="F199" s="17"/>
      <c r="G199" s="17">
        <v>4.6735939165134998E-3</v>
      </c>
      <c r="H199" s="17">
        <v>1.02049766685499E-2</v>
      </c>
      <c r="I199" s="17">
        <v>6.3608144460652596E-3</v>
      </c>
      <c r="J199" s="17">
        <v>2.4312098659227599E-3</v>
      </c>
      <c r="K199" s="17">
        <v>1.33840120721316E-3</v>
      </c>
      <c r="L199" s="17">
        <v>1.3205891113945399E-3</v>
      </c>
      <c r="M199" s="17"/>
      <c r="N199" s="17">
        <v>1.03628939711019E-2</v>
      </c>
      <c r="O199" s="17">
        <v>5.9122442466083098E-3</v>
      </c>
      <c r="P199" s="17">
        <v>0</v>
      </c>
      <c r="Q199" s="17">
        <v>2.03022073589979E-3</v>
      </c>
      <c r="R199" s="17">
        <v>0</v>
      </c>
      <c r="S199" s="17">
        <v>3.8232352872617798E-3</v>
      </c>
      <c r="T199" s="17">
        <v>8.7091760620837799E-3</v>
      </c>
      <c r="U199" s="17">
        <v>0</v>
      </c>
      <c r="V199" s="17">
        <v>8.2886950894289595E-3</v>
      </c>
      <c r="W199" s="17">
        <v>0</v>
      </c>
      <c r="X199" s="17">
        <v>0</v>
      </c>
      <c r="Y199" s="17">
        <v>0</v>
      </c>
      <c r="Z199" s="17"/>
      <c r="AA199" s="17">
        <v>5.2365717895141804E-3</v>
      </c>
      <c r="AB199" s="17">
        <v>3.9051643794634099E-3</v>
      </c>
      <c r="AC199" s="17">
        <v>6.9271041398467799E-3</v>
      </c>
      <c r="AD199" s="17">
        <v>1.66064144710894E-3</v>
      </c>
      <c r="AE199" s="17"/>
      <c r="AF199" s="17">
        <v>6.8483623081779599E-3</v>
      </c>
    </row>
    <row r="200" spans="2:32" x14ac:dyDescent="0.2">
      <c r="B200" t="s">
        <v>173</v>
      </c>
      <c r="C200" s="17">
        <v>2.9425796478642199E-2</v>
      </c>
      <c r="D200" s="17">
        <v>3.7489353502265697E-2</v>
      </c>
      <c r="E200" s="17">
        <v>2.1734041118294901E-2</v>
      </c>
      <c r="F200" s="17"/>
      <c r="G200" s="17">
        <v>5.1274282302639598E-2</v>
      </c>
      <c r="H200" s="17">
        <v>3.9218109980457203E-2</v>
      </c>
      <c r="I200" s="17">
        <v>2.7187124614291201E-2</v>
      </c>
      <c r="J200" s="17">
        <v>1.9126221403889799E-2</v>
      </c>
      <c r="K200" s="17">
        <v>3.2144162864632203E-2</v>
      </c>
      <c r="L200" s="17">
        <v>1.52834033258126E-2</v>
      </c>
      <c r="M200" s="17"/>
      <c r="N200" s="17">
        <v>5.1502108656165398E-2</v>
      </c>
      <c r="O200" s="17">
        <v>1.81217177697547E-2</v>
      </c>
      <c r="P200" s="17">
        <v>2.08958237165606E-2</v>
      </c>
      <c r="Q200" s="17">
        <v>1.6574243132251702E-2</v>
      </c>
      <c r="R200" s="17">
        <v>2.1658338220504999E-2</v>
      </c>
      <c r="S200" s="17">
        <v>2.8348706221006499E-2</v>
      </c>
      <c r="T200" s="17">
        <v>2.56247401105868E-2</v>
      </c>
      <c r="U200" s="17">
        <v>4.4566860781778003E-2</v>
      </c>
      <c r="V200" s="17">
        <v>2.2136508129858599E-2</v>
      </c>
      <c r="W200" s="17">
        <v>4.5365737248335099E-2</v>
      </c>
      <c r="X200" s="17">
        <v>2.62769515533532E-2</v>
      </c>
      <c r="Y200" s="17">
        <v>3.1988417002927101E-2</v>
      </c>
      <c r="Z200" s="17"/>
      <c r="AA200" s="17">
        <v>4.2964845878895298E-2</v>
      </c>
      <c r="AB200" s="17">
        <v>2.9015209992275099E-2</v>
      </c>
      <c r="AC200" s="17">
        <v>2.0994252122353299E-2</v>
      </c>
      <c r="AD200" s="17">
        <v>2.2226100347435499E-2</v>
      </c>
      <c r="AE200" s="17"/>
      <c r="AF200" s="17">
        <v>2.6729928080986402E-2</v>
      </c>
    </row>
    <row r="201" spans="2:32" x14ac:dyDescent="0.2">
      <c r="B201" t="s">
        <v>174</v>
      </c>
      <c r="C201" s="17">
        <v>0.114455487606812</v>
      </c>
      <c r="D201" s="17">
        <v>0.119426085392496</v>
      </c>
      <c r="E201" s="17">
        <v>0.109436919275433</v>
      </c>
      <c r="F201" s="17"/>
      <c r="G201" s="17">
        <v>0.17346895046140601</v>
      </c>
      <c r="H201" s="17">
        <v>0.15502332478613201</v>
      </c>
      <c r="I201" s="17">
        <v>0.11314510590200499</v>
      </c>
      <c r="J201" s="17">
        <v>0.10878464265069</v>
      </c>
      <c r="K201" s="17">
        <v>7.2288097203678098E-2</v>
      </c>
      <c r="L201" s="17">
        <v>7.6106724149463595E-2</v>
      </c>
      <c r="M201" s="17"/>
      <c r="N201" s="17">
        <v>0.198054505427529</v>
      </c>
      <c r="O201" s="17">
        <v>9.6231152300233505E-2</v>
      </c>
      <c r="P201" s="17">
        <v>0.11503261745694</v>
      </c>
      <c r="Q201" s="17">
        <v>6.2357530925755002E-2</v>
      </c>
      <c r="R201" s="17">
        <v>9.2510815404301699E-2</v>
      </c>
      <c r="S201" s="17">
        <v>9.2962757093677406E-2</v>
      </c>
      <c r="T201" s="17">
        <v>0.13596381265220001</v>
      </c>
      <c r="U201" s="17">
        <v>0.118621583310246</v>
      </c>
      <c r="V201" s="17">
        <v>0.10907392440746</v>
      </c>
      <c r="W201" s="17">
        <v>0.10680150308999101</v>
      </c>
      <c r="X201" s="17">
        <v>9.4655736642219296E-2</v>
      </c>
      <c r="Y201" s="17">
        <v>8.6628034276948401E-2</v>
      </c>
      <c r="Z201" s="17"/>
      <c r="AA201" s="17">
        <v>0.16543256398173201</v>
      </c>
      <c r="AB201" s="17">
        <v>0.122390767699526</v>
      </c>
      <c r="AC201" s="17">
        <v>9.2310291871100694E-2</v>
      </c>
      <c r="AD201" s="17">
        <v>6.7191119922647702E-2</v>
      </c>
      <c r="AE201" s="17"/>
      <c r="AF201" s="17">
        <v>8.2567578010289702E-2</v>
      </c>
    </row>
    <row r="202" spans="2:32" x14ac:dyDescent="0.2">
      <c r="B202" t="s">
        <v>175</v>
      </c>
      <c r="C202" s="17">
        <v>0.29446650548976699</v>
      </c>
      <c r="D202" s="17">
        <v>0.29807355917808898</v>
      </c>
      <c r="E202" s="17">
        <v>0.28958124849330602</v>
      </c>
      <c r="F202" s="17"/>
      <c r="G202" s="17">
        <v>0.32886244596398101</v>
      </c>
      <c r="H202" s="17">
        <v>0.33873402803488101</v>
      </c>
      <c r="I202" s="17">
        <v>0.31912765674147198</v>
      </c>
      <c r="J202" s="17">
        <v>0.27318881811566698</v>
      </c>
      <c r="K202" s="17">
        <v>0.25342930329972901</v>
      </c>
      <c r="L202" s="17">
        <v>0.26025353921005101</v>
      </c>
      <c r="M202" s="17"/>
      <c r="N202" s="17">
        <v>0.29553800265799901</v>
      </c>
      <c r="O202" s="17">
        <v>0.30756775061815</v>
      </c>
      <c r="P202" s="17">
        <v>0.34476634839389397</v>
      </c>
      <c r="Q202" s="17">
        <v>0.30497376083771599</v>
      </c>
      <c r="R202" s="17">
        <v>0.25275081591307602</v>
      </c>
      <c r="S202" s="17">
        <v>0.29597789932263602</v>
      </c>
      <c r="T202" s="17">
        <v>0.30877239668800999</v>
      </c>
      <c r="U202" s="17">
        <v>0.28605467609896501</v>
      </c>
      <c r="V202" s="17">
        <v>0.29518775250057799</v>
      </c>
      <c r="W202" s="17">
        <v>0.27031433612033801</v>
      </c>
      <c r="X202" s="17">
        <v>0.23120589440365599</v>
      </c>
      <c r="Y202" s="17">
        <v>0.30850587107028998</v>
      </c>
      <c r="Z202" s="17"/>
      <c r="AA202" s="17">
        <v>0.34063168369018798</v>
      </c>
      <c r="AB202" s="17">
        <v>0.31181490719143901</v>
      </c>
      <c r="AC202" s="17">
        <v>0.29651935949015701</v>
      </c>
      <c r="AD202" s="17">
        <v>0.22783932872955401</v>
      </c>
      <c r="AE202" s="17"/>
      <c r="AF202" s="17">
        <v>0.22433798122065801</v>
      </c>
    </row>
    <row r="203" spans="2:32" x14ac:dyDescent="0.2">
      <c r="B203" t="s">
        <v>176</v>
      </c>
      <c r="C203" s="17">
        <v>0.476730640828612</v>
      </c>
      <c r="D203" s="17">
        <v>0.466674183312137</v>
      </c>
      <c r="E203" s="17">
        <v>0.48740007990093098</v>
      </c>
      <c r="F203" s="17"/>
      <c r="G203" s="17">
        <v>0.34873533229134601</v>
      </c>
      <c r="H203" s="17">
        <v>0.37509987126884797</v>
      </c>
      <c r="I203" s="17">
        <v>0.45529145588751802</v>
      </c>
      <c r="J203" s="17">
        <v>0.50794394803145904</v>
      </c>
      <c r="K203" s="17">
        <v>0.56401693581559398</v>
      </c>
      <c r="L203" s="17">
        <v>0.57822088552782402</v>
      </c>
      <c r="M203" s="17"/>
      <c r="N203" s="17">
        <v>0.402784674191355</v>
      </c>
      <c r="O203" s="17">
        <v>0.51131992829877604</v>
      </c>
      <c r="P203" s="17">
        <v>0.451215925285953</v>
      </c>
      <c r="Q203" s="17">
        <v>0.55157627765875705</v>
      </c>
      <c r="R203" s="17">
        <v>0.52624241565298402</v>
      </c>
      <c r="S203" s="17">
        <v>0.48724898484092199</v>
      </c>
      <c r="T203" s="17">
        <v>0.42213526243259297</v>
      </c>
      <c r="U203" s="17">
        <v>0.43532362609680098</v>
      </c>
      <c r="V203" s="17">
        <v>0.47648112966627298</v>
      </c>
      <c r="W203" s="17">
        <v>0.47287885961019599</v>
      </c>
      <c r="X203" s="17">
        <v>0.55127541455000395</v>
      </c>
      <c r="Y203" s="17">
        <v>0.45750052195942698</v>
      </c>
      <c r="Z203" s="17"/>
      <c r="AA203" s="17">
        <v>0.41163062879585999</v>
      </c>
      <c r="AB203" s="17">
        <v>0.48102282381873002</v>
      </c>
      <c r="AC203" s="17">
        <v>0.493402461418676</v>
      </c>
      <c r="AD203" s="17">
        <v>0.52835596128699003</v>
      </c>
      <c r="AE203" s="17"/>
      <c r="AF203" s="17">
        <v>0.55303413931626499</v>
      </c>
    </row>
    <row r="204" spans="2:32" x14ac:dyDescent="0.2">
      <c r="B204" t="s">
        <v>177</v>
      </c>
      <c r="C204" s="17">
        <v>5.9552342228146003E-2</v>
      </c>
      <c r="D204" s="17">
        <v>5.5813079383040698E-2</v>
      </c>
      <c r="E204" s="17">
        <v>6.3552534183138498E-2</v>
      </c>
      <c r="F204" s="17"/>
      <c r="G204" s="17">
        <v>6.9196112855464995E-2</v>
      </c>
      <c r="H204" s="17">
        <v>5.6900299769397297E-2</v>
      </c>
      <c r="I204" s="17">
        <v>5.3057950916205597E-2</v>
      </c>
      <c r="J204" s="17">
        <v>7.0747455533191395E-2</v>
      </c>
      <c r="K204" s="17">
        <v>5.6520123812978301E-2</v>
      </c>
      <c r="L204" s="17">
        <v>5.3525257854854499E-2</v>
      </c>
      <c r="M204" s="17"/>
      <c r="N204" s="17">
        <v>2.3178864645122099E-2</v>
      </c>
      <c r="O204" s="17">
        <v>4.65103520001399E-2</v>
      </c>
      <c r="P204" s="17">
        <v>3.6918818527187501E-2</v>
      </c>
      <c r="Q204" s="17">
        <v>4.9030652485868E-2</v>
      </c>
      <c r="R204" s="17">
        <v>6.9813431449845795E-2</v>
      </c>
      <c r="S204" s="17">
        <v>6.48996287618923E-2</v>
      </c>
      <c r="T204" s="17">
        <v>7.3937873739550602E-2</v>
      </c>
      <c r="U204" s="17">
        <v>0.110478715634949</v>
      </c>
      <c r="V204" s="17">
        <v>7.3312896597443195E-2</v>
      </c>
      <c r="W204" s="17">
        <v>8.3363659365926601E-2</v>
      </c>
      <c r="X204" s="17">
        <v>7.8123070869013794E-2</v>
      </c>
      <c r="Y204" s="17">
        <v>7.8138993661847206E-2</v>
      </c>
      <c r="Z204" s="17"/>
      <c r="AA204" s="17">
        <v>2.0795843385128701E-2</v>
      </c>
      <c r="AB204" s="17">
        <v>3.6410464668930602E-2</v>
      </c>
      <c r="AC204" s="17">
        <v>6.5927964429904798E-2</v>
      </c>
      <c r="AD204" s="17">
        <v>0.120761997270237</v>
      </c>
      <c r="AE204" s="17"/>
      <c r="AF204" s="17">
        <v>8.2587606049521603E-2</v>
      </c>
    </row>
    <row r="205" spans="2:32" x14ac:dyDescent="0.2">
      <c r="B205" t="s">
        <v>92</v>
      </c>
      <c r="C205" s="17">
        <v>2.1016014391511802E-2</v>
      </c>
      <c r="D205" s="17">
        <v>1.6460673132746899E-2</v>
      </c>
      <c r="E205" s="17">
        <v>2.5584145761148199E-2</v>
      </c>
      <c r="F205" s="17"/>
      <c r="G205" s="17">
        <v>2.3789282208648999E-2</v>
      </c>
      <c r="H205" s="17">
        <v>2.4819389491735299E-2</v>
      </c>
      <c r="I205" s="17">
        <v>2.5829891492442102E-2</v>
      </c>
      <c r="J205" s="17">
        <v>1.7777704399179899E-2</v>
      </c>
      <c r="K205" s="17">
        <v>2.0262975796175701E-2</v>
      </c>
      <c r="L205" s="17">
        <v>1.52896008206E-2</v>
      </c>
      <c r="M205" s="17"/>
      <c r="N205" s="17">
        <v>1.85789504507274E-2</v>
      </c>
      <c r="O205" s="17">
        <v>1.4336854766338E-2</v>
      </c>
      <c r="P205" s="17">
        <v>3.11704666194654E-2</v>
      </c>
      <c r="Q205" s="17">
        <v>1.3457314223751999E-2</v>
      </c>
      <c r="R205" s="17">
        <v>3.7024183359287699E-2</v>
      </c>
      <c r="S205" s="17">
        <v>2.67387884726034E-2</v>
      </c>
      <c r="T205" s="17">
        <v>2.4856738314975899E-2</v>
      </c>
      <c r="U205" s="17">
        <v>4.9545380772620098E-3</v>
      </c>
      <c r="V205" s="17">
        <v>1.5519093608957601E-2</v>
      </c>
      <c r="W205" s="17">
        <v>2.1275904565213801E-2</v>
      </c>
      <c r="X205" s="17">
        <v>1.8462931981753299E-2</v>
      </c>
      <c r="Y205" s="17">
        <v>3.7238162028560402E-2</v>
      </c>
      <c r="Z205" s="17"/>
      <c r="AA205" s="17">
        <v>1.3307862478682099E-2</v>
      </c>
      <c r="AB205" s="17">
        <v>1.5440662249635599E-2</v>
      </c>
      <c r="AC205" s="17">
        <v>2.3918566527960799E-2</v>
      </c>
      <c r="AD205" s="17">
        <v>3.1964850996026299E-2</v>
      </c>
      <c r="AE205" s="17"/>
      <c r="AF205" s="17">
        <v>2.38944050141018E-2</v>
      </c>
    </row>
    <row r="206" spans="2:32" x14ac:dyDescent="0.2">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row>
    <row r="207" spans="2:32" x14ac:dyDescent="0.2">
      <c r="B207" s="6" t="s">
        <v>182</v>
      </c>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row>
    <row r="208" spans="2:32" x14ac:dyDescent="0.2">
      <c r="B208" s="24" t="s">
        <v>62</v>
      </c>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row>
    <row r="209" spans="2:32" x14ac:dyDescent="0.2">
      <c r="B209" t="s">
        <v>172</v>
      </c>
      <c r="C209" s="17">
        <v>5.0786588531580804E-3</v>
      </c>
      <c r="D209" s="17">
        <v>6.2312717876499201E-3</v>
      </c>
      <c r="E209" s="17">
        <v>3.9843569939579703E-3</v>
      </c>
      <c r="F209" s="17"/>
      <c r="G209" s="17">
        <v>9.9226788157504402E-3</v>
      </c>
      <c r="H209" s="17">
        <v>1.1404018429475801E-2</v>
      </c>
      <c r="I209" s="17">
        <v>3.7715468493468201E-3</v>
      </c>
      <c r="J209" s="17">
        <v>5.4173172644132904E-3</v>
      </c>
      <c r="K209" s="17">
        <v>1.33840120721316E-3</v>
      </c>
      <c r="L209" s="17">
        <v>0</v>
      </c>
      <c r="M209" s="17"/>
      <c r="N209" s="17">
        <v>6.8908248048892397E-3</v>
      </c>
      <c r="O209" s="17">
        <v>7.2162959283777603E-3</v>
      </c>
      <c r="P209" s="17">
        <v>0</v>
      </c>
      <c r="Q209" s="17">
        <v>2.03022073589979E-3</v>
      </c>
      <c r="R209" s="17">
        <v>0</v>
      </c>
      <c r="S209" s="17">
        <v>4.7101877836960501E-3</v>
      </c>
      <c r="T209" s="17">
        <v>1.11173854049216E-2</v>
      </c>
      <c r="U209" s="17">
        <v>8.3468576897010108E-3</v>
      </c>
      <c r="V209" s="17">
        <v>3.6506940222245901E-3</v>
      </c>
      <c r="W209" s="17">
        <v>1.04884784984764E-2</v>
      </c>
      <c r="X209" s="17">
        <v>0</v>
      </c>
      <c r="Y209" s="17">
        <v>0</v>
      </c>
      <c r="Z209" s="17"/>
      <c r="AA209" s="17">
        <v>5.6650612557644199E-3</v>
      </c>
      <c r="AB209" s="17">
        <v>2.85846099004488E-3</v>
      </c>
      <c r="AC209" s="17">
        <v>4.6556882893462196E-3</v>
      </c>
      <c r="AD209" s="17">
        <v>7.19929915154014E-3</v>
      </c>
      <c r="AE209" s="17"/>
      <c r="AF209" s="17">
        <v>8.6604884724507704E-3</v>
      </c>
    </row>
    <row r="210" spans="2:32" x14ac:dyDescent="0.2">
      <c r="B210" t="s">
        <v>173</v>
      </c>
      <c r="C210" s="17">
        <v>1.9908630523295501E-2</v>
      </c>
      <c r="D210" s="17">
        <v>2.25785957994637E-2</v>
      </c>
      <c r="E210" s="17">
        <v>1.7421954588665502E-2</v>
      </c>
      <c r="F210" s="17"/>
      <c r="G210" s="17">
        <v>3.4260664600531399E-2</v>
      </c>
      <c r="H210" s="17">
        <v>3.5113696841157803E-2</v>
      </c>
      <c r="I210" s="17">
        <v>1.821227590772E-2</v>
      </c>
      <c r="J210" s="17">
        <v>1.2846711580892701E-2</v>
      </c>
      <c r="K210" s="17">
        <v>1.5001860437119E-2</v>
      </c>
      <c r="L210" s="17">
        <v>8.3825407452967193E-3</v>
      </c>
      <c r="M210" s="17"/>
      <c r="N210" s="17">
        <v>4.69515837575896E-2</v>
      </c>
      <c r="O210" s="17">
        <v>7.2396355710289701E-3</v>
      </c>
      <c r="P210" s="17">
        <v>2.4525289251369799E-2</v>
      </c>
      <c r="Q210" s="17">
        <v>4.3829153498415197E-3</v>
      </c>
      <c r="R210" s="17">
        <v>1.4668921701050599E-2</v>
      </c>
      <c r="S210" s="17">
        <v>1.8576621072869899E-2</v>
      </c>
      <c r="T210" s="17">
        <v>1.8069910002092401E-2</v>
      </c>
      <c r="U210" s="17">
        <v>2.0186382894740298E-2</v>
      </c>
      <c r="V210" s="17">
        <v>2.17444593736166E-2</v>
      </c>
      <c r="W210" s="17">
        <v>2.4721954965332599E-2</v>
      </c>
      <c r="X210" s="17">
        <v>3.3736285345902701E-3</v>
      </c>
      <c r="Y210" s="17">
        <v>1.00473802712599E-2</v>
      </c>
      <c r="Z210" s="17"/>
      <c r="AA210" s="17">
        <v>3.5376744880993599E-2</v>
      </c>
      <c r="AB210" s="17">
        <v>1.25063693838602E-2</v>
      </c>
      <c r="AC210" s="17">
        <v>1.79093893916283E-2</v>
      </c>
      <c r="AD210" s="17">
        <v>1.0755692770195901E-2</v>
      </c>
      <c r="AE210" s="17"/>
      <c r="AF210" s="17">
        <v>1.6384883514351901E-2</v>
      </c>
    </row>
    <row r="211" spans="2:32" x14ac:dyDescent="0.2">
      <c r="B211" t="s">
        <v>174</v>
      </c>
      <c r="C211" s="17">
        <v>7.3694306253201197E-2</v>
      </c>
      <c r="D211" s="17">
        <v>8.3442801408167594E-2</v>
      </c>
      <c r="E211" s="17">
        <v>6.3299366997993697E-2</v>
      </c>
      <c r="F211" s="17"/>
      <c r="G211" s="17">
        <v>0.14929894637803001</v>
      </c>
      <c r="H211" s="17">
        <v>9.9130955623695505E-2</v>
      </c>
      <c r="I211" s="17">
        <v>7.0026260238201299E-2</v>
      </c>
      <c r="J211" s="17">
        <v>5.9332109654775103E-2</v>
      </c>
      <c r="K211" s="17">
        <v>3.96346922867441E-2</v>
      </c>
      <c r="L211" s="17">
        <v>4.0186424611089601E-2</v>
      </c>
      <c r="M211" s="17"/>
      <c r="N211" s="17">
        <v>0.14811071874484699</v>
      </c>
      <c r="O211" s="17">
        <v>5.3804990707708097E-2</v>
      </c>
      <c r="P211" s="17">
        <v>6.7028502350443206E-2</v>
      </c>
      <c r="Q211" s="17">
        <v>4.3628765409890503E-2</v>
      </c>
      <c r="R211" s="17">
        <v>3.34674825335649E-2</v>
      </c>
      <c r="S211" s="17">
        <v>6.7635832183530101E-2</v>
      </c>
      <c r="T211" s="17">
        <v>9.4788450623332299E-2</v>
      </c>
      <c r="U211" s="17">
        <v>6.0169782575981497E-2</v>
      </c>
      <c r="V211" s="17">
        <v>5.8556646987037803E-2</v>
      </c>
      <c r="W211" s="17">
        <v>9.6277297682665394E-2</v>
      </c>
      <c r="X211" s="17">
        <v>3.5313420996341903E-2</v>
      </c>
      <c r="Y211" s="17">
        <v>4.6263563539403398E-2</v>
      </c>
      <c r="Z211" s="17"/>
      <c r="AA211" s="17">
        <v>0.11239371903177001</v>
      </c>
      <c r="AB211" s="17">
        <v>7.00194688108981E-2</v>
      </c>
      <c r="AC211" s="17">
        <v>6.0716092111025001E-2</v>
      </c>
      <c r="AD211" s="17">
        <v>4.8138295549666102E-2</v>
      </c>
      <c r="AE211" s="17"/>
      <c r="AF211" s="17">
        <v>6.00971501822734E-2</v>
      </c>
    </row>
    <row r="212" spans="2:32" x14ac:dyDescent="0.2">
      <c r="B212" t="s">
        <v>175</v>
      </c>
      <c r="C212" s="17">
        <v>0.18057073449908101</v>
      </c>
      <c r="D212" s="17">
        <v>0.189567584907673</v>
      </c>
      <c r="E212" s="17">
        <v>0.17140679639096701</v>
      </c>
      <c r="F212" s="17"/>
      <c r="G212" s="17">
        <v>0.235714949144397</v>
      </c>
      <c r="H212" s="17">
        <v>0.21172083509763101</v>
      </c>
      <c r="I212" s="17">
        <v>0.17145132775053801</v>
      </c>
      <c r="J212" s="17">
        <v>0.141457693192233</v>
      </c>
      <c r="K212" s="17">
        <v>0.15250664154837801</v>
      </c>
      <c r="L212" s="17">
        <v>0.176538595848754</v>
      </c>
      <c r="M212" s="17"/>
      <c r="N212" s="17">
        <v>0.22509468663505899</v>
      </c>
      <c r="O212" s="17">
        <v>0.18334986777039999</v>
      </c>
      <c r="P212" s="17">
        <v>0.17857388935694299</v>
      </c>
      <c r="Q212" s="17">
        <v>0.150083411883916</v>
      </c>
      <c r="R212" s="17">
        <v>0.148344729344175</v>
      </c>
      <c r="S212" s="17">
        <v>0.19292268462574599</v>
      </c>
      <c r="T212" s="17">
        <v>0.17683306067382101</v>
      </c>
      <c r="U212" s="17">
        <v>0.16672543623160799</v>
      </c>
      <c r="V212" s="17">
        <v>0.163787154980399</v>
      </c>
      <c r="W212" s="17">
        <v>0.18126866412220299</v>
      </c>
      <c r="X212" s="17">
        <v>0.18445677365676399</v>
      </c>
      <c r="Y212" s="17">
        <v>0.17712384604453901</v>
      </c>
      <c r="Z212" s="17"/>
      <c r="AA212" s="17">
        <v>0.23298009873454401</v>
      </c>
      <c r="AB212" s="17">
        <v>0.203187077607352</v>
      </c>
      <c r="AC212" s="17">
        <v>0.16642384647089101</v>
      </c>
      <c r="AD212" s="17">
        <v>0.112651371300031</v>
      </c>
      <c r="AE212" s="17"/>
      <c r="AF212" s="17">
        <v>0.130035371868474</v>
      </c>
    </row>
    <row r="213" spans="2:32" x14ac:dyDescent="0.2">
      <c r="B213" t="s">
        <v>176</v>
      </c>
      <c r="C213" s="17">
        <v>0.460488196184968</v>
      </c>
      <c r="D213" s="17">
        <v>0.44669878804146801</v>
      </c>
      <c r="E213" s="17">
        <v>0.47460111847651099</v>
      </c>
      <c r="F213" s="17"/>
      <c r="G213" s="17">
        <v>0.31768557309061501</v>
      </c>
      <c r="H213" s="17">
        <v>0.36910395591451201</v>
      </c>
      <c r="I213" s="17">
        <v>0.45577174071128301</v>
      </c>
      <c r="J213" s="17">
        <v>0.474336660814073</v>
      </c>
      <c r="K213" s="17">
        <v>0.52071576123428898</v>
      </c>
      <c r="L213" s="17">
        <v>0.58211906548860204</v>
      </c>
      <c r="M213" s="17"/>
      <c r="N213" s="17">
        <v>0.39688582333193501</v>
      </c>
      <c r="O213" s="17">
        <v>0.50022029486056696</v>
      </c>
      <c r="P213" s="17">
        <v>0.476270086853191</v>
      </c>
      <c r="Q213" s="17">
        <v>0.50087561541657699</v>
      </c>
      <c r="R213" s="17">
        <v>0.44331380202693699</v>
      </c>
      <c r="S213" s="17">
        <v>0.44168634400507101</v>
      </c>
      <c r="T213" s="17">
        <v>0.45481879929659103</v>
      </c>
      <c r="U213" s="17">
        <v>0.42536406859214398</v>
      </c>
      <c r="V213" s="17">
        <v>0.45694809327182301</v>
      </c>
      <c r="W213" s="17">
        <v>0.48813870889044703</v>
      </c>
      <c r="X213" s="17">
        <v>0.50455340253033198</v>
      </c>
      <c r="Y213" s="17">
        <v>0.43687450141719902</v>
      </c>
      <c r="Z213" s="17"/>
      <c r="AA213" s="17">
        <v>0.47213199578854198</v>
      </c>
      <c r="AB213" s="17">
        <v>0.50337830196808797</v>
      </c>
      <c r="AC213" s="17">
        <v>0.44039676355119201</v>
      </c>
      <c r="AD213" s="17">
        <v>0.422285416912838</v>
      </c>
      <c r="AE213" s="17"/>
      <c r="AF213" s="17">
        <v>0.46089594205018702</v>
      </c>
    </row>
    <row r="214" spans="2:32" x14ac:dyDescent="0.2">
      <c r="B214" t="s">
        <v>177</v>
      </c>
      <c r="C214" s="17">
        <v>0.23021459599583</v>
      </c>
      <c r="D214" s="17">
        <v>0.22348310539768201</v>
      </c>
      <c r="E214" s="17">
        <v>0.23814403892859701</v>
      </c>
      <c r="F214" s="17"/>
      <c r="G214" s="17">
        <v>0.202253998424891</v>
      </c>
      <c r="H214" s="17">
        <v>0.23835524756502699</v>
      </c>
      <c r="I214" s="17">
        <v>0.24861210293771499</v>
      </c>
      <c r="J214" s="17">
        <v>0.278338922647137</v>
      </c>
      <c r="K214" s="17">
        <v>0.25038615766335598</v>
      </c>
      <c r="L214" s="17">
        <v>0.17456856489292799</v>
      </c>
      <c r="M214" s="17"/>
      <c r="N214" s="17">
        <v>0.15567892598665101</v>
      </c>
      <c r="O214" s="17">
        <v>0.21410991398303</v>
      </c>
      <c r="P214" s="17">
        <v>0.218553652659914</v>
      </c>
      <c r="Q214" s="17">
        <v>0.27614409941586898</v>
      </c>
      <c r="R214" s="17">
        <v>0.322769523764663</v>
      </c>
      <c r="S214" s="17">
        <v>0.23248354805768601</v>
      </c>
      <c r="T214" s="17">
        <v>0.199178585010585</v>
      </c>
      <c r="U214" s="17">
        <v>0.303038306432177</v>
      </c>
      <c r="V214" s="17">
        <v>0.27286155375771098</v>
      </c>
      <c r="W214" s="17">
        <v>0.174309761563232</v>
      </c>
      <c r="X214" s="17">
        <v>0.22762599816477</v>
      </c>
      <c r="Y214" s="17">
        <v>0.31931274057172299</v>
      </c>
      <c r="Z214" s="17"/>
      <c r="AA214" s="17">
        <v>0.11578153046709599</v>
      </c>
      <c r="AB214" s="17">
        <v>0.18349673498112401</v>
      </c>
      <c r="AC214" s="17">
        <v>0.28905434564678401</v>
      </c>
      <c r="AD214" s="17">
        <v>0.35180603815831901</v>
      </c>
      <c r="AE214" s="17"/>
      <c r="AF214" s="17">
        <v>0.29654919997211898</v>
      </c>
    </row>
    <row r="215" spans="2:32" x14ac:dyDescent="0.2">
      <c r="B215" t="s">
        <v>92</v>
      </c>
      <c r="C215" s="17">
        <v>3.0044877690466001E-2</v>
      </c>
      <c r="D215" s="17">
        <v>2.7997852657894898E-2</v>
      </c>
      <c r="E215" s="17">
        <v>3.11423676233081E-2</v>
      </c>
      <c r="F215" s="17"/>
      <c r="G215" s="17">
        <v>5.0863189545785302E-2</v>
      </c>
      <c r="H215" s="17">
        <v>3.5171290528501903E-2</v>
      </c>
      <c r="I215" s="17">
        <v>3.2154745605195698E-2</v>
      </c>
      <c r="J215" s="17">
        <v>2.82705848464757E-2</v>
      </c>
      <c r="K215" s="17">
        <v>2.04164856228999E-2</v>
      </c>
      <c r="L215" s="17">
        <v>1.8204808413329301E-2</v>
      </c>
      <c r="M215" s="17"/>
      <c r="N215" s="17">
        <v>2.03874367390297E-2</v>
      </c>
      <c r="O215" s="17">
        <v>3.4059001178889103E-2</v>
      </c>
      <c r="P215" s="17">
        <v>3.5048579528139098E-2</v>
      </c>
      <c r="Q215" s="17">
        <v>2.28549717880051E-2</v>
      </c>
      <c r="R215" s="17">
        <v>3.7435540629610201E-2</v>
      </c>
      <c r="S215" s="17">
        <v>4.19847822714014E-2</v>
      </c>
      <c r="T215" s="17">
        <v>4.5193808988656901E-2</v>
      </c>
      <c r="U215" s="17">
        <v>1.6169165583648702E-2</v>
      </c>
      <c r="V215" s="17">
        <v>2.2451397607188402E-2</v>
      </c>
      <c r="W215" s="17">
        <v>2.4795134277644099E-2</v>
      </c>
      <c r="X215" s="17">
        <v>4.4676776117201798E-2</v>
      </c>
      <c r="Y215" s="17">
        <v>1.0377968155875E-2</v>
      </c>
      <c r="Z215" s="17"/>
      <c r="AA215" s="17">
        <v>2.5670849841289398E-2</v>
      </c>
      <c r="AB215" s="17">
        <v>2.4553586258633499E-2</v>
      </c>
      <c r="AC215" s="17">
        <v>2.0843874539133399E-2</v>
      </c>
      <c r="AD215" s="17">
        <v>4.7163886157410899E-2</v>
      </c>
      <c r="AE215" s="17"/>
      <c r="AF215" s="17">
        <v>2.7376963940144501E-2</v>
      </c>
    </row>
    <row r="216" spans="2:32" x14ac:dyDescent="0.2">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row>
    <row r="217" spans="2:32" x14ac:dyDescent="0.2">
      <c r="B217" s="6" t="s">
        <v>183</v>
      </c>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row>
    <row r="218" spans="2:32" x14ac:dyDescent="0.2">
      <c r="B218" s="24" t="s">
        <v>62</v>
      </c>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row>
    <row r="219" spans="2:32" x14ac:dyDescent="0.2">
      <c r="B219" t="s">
        <v>172</v>
      </c>
      <c r="C219" s="17">
        <v>0.121063557570567</v>
      </c>
      <c r="D219" s="17">
        <v>0.11868288392239899</v>
      </c>
      <c r="E219" s="17">
        <v>0.12311352278533</v>
      </c>
      <c r="F219" s="17"/>
      <c r="G219" s="17">
        <v>0.116846104702897</v>
      </c>
      <c r="H219" s="17">
        <v>0.136837684263132</v>
      </c>
      <c r="I219" s="17">
        <v>0.12937113538081099</v>
      </c>
      <c r="J219" s="17">
        <v>0.105564756689862</v>
      </c>
      <c r="K219" s="17">
        <v>0.12288244429844999</v>
      </c>
      <c r="L219" s="17">
        <v>0.11562255974385501</v>
      </c>
      <c r="M219" s="17"/>
      <c r="N219" s="17">
        <v>0.13022823915443199</v>
      </c>
      <c r="O219" s="17">
        <v>0.116131268212393</v>
      </c>
      <c r="P219" s="17">
        <v>0.11847286581880601</v>
      </c>
      <c r="Q219" s="17">
        <v>0.119898665224524</v>
      </c>
      <c r="R219" s="17">
        <v>9.8206208878649601E-2</v>
      </c>
      <c r="S219" s="17">
        <v>0.13442784091079801</v>
      </c>
      <c r="T219" s="17">
        <v>0.11477281316313399</v>
      </c>
      <c r="U219" s="17">
        <v>8.09384860736935E-2</v>
      </c>
      <c r="V219" s="17">
        <v>0.119864062831861</v>
      </c>
      <c r="W219" s="17">
        <v>0.13491575770375</v>
      </c>
      <c r="X219" s="17">
        <v>0.129576341797947</v>
      </c>
      <c r="Y219" s="17">
        <v>0.142203176271927</v>
      </c>
      <c r="Z219" s="17"/>
      <c r="AA219" s="17">
        <v>0.124822297957912</v>
      </c>
      <c r="AB219" s="17">
        <v>0.11217075324329</v>
      </c>
      <c r="AC219" s="17">
        <v>0.111583965816372</v>
      </c>
      <c r="AD219" s="17">
        <v>0.134118986064449</v>
      </c>
      <c r="AE219" s="17"/>
      <c r="AF219" s="17">
        <v>0.15033887162988899</v>
      </c>
    </row>
    <row r="220" spans="2:32" x14ac:dyDescent="0.2">
      <c r="B220" t="s">
        <v>173</v>
      </c>
      <c r="C220" s="17">
        <v>0.39631135137607199</v>
      </c>
      <c r="D220" s="17">
        <v>0.423476566038891</v>
      </c>
      <c r="E220" s="17">
        <v>0.37064701364590702</v>
      </c>
      <c r="F220" s="17"/>
      <c r="G220" s="17">
        <v>0.27647129783079</v>
      </c>
      <c r="H220" s="17">
        <v>0.36658346902453098</v>
      </c>
      <c r="I220" s="17">
        <v>0.38879798503203</v>
      </c>
      <c r="J220" s="17">
        <v>0.39128447054302401</v>
      </c>
      <c r="K220" s="17">
        <v>0.43908276623923598</v>
      </c>
      <c r="L220" s="17">
        <v>0.48174517630987501</v>
      </c>
      <c r="M220" s="17"/>
      <c r="N220" s="17">
        <v>0.37658055128156598</v>
      </c>
      <c r="O220" s="17">
        <v>0.41060711687081403</v>
      </c>
      <c r="P220" s="17">
        <v>0.40489117284020598</v>
      </c>
      <c r="Q220" s="17">
        <v>0.40567354106132297</v>
      </c>
      <c r="R220" s="17">
        <v>0.40867596510204701</v>
      </c>
      <c r="S220" s="17">
        <v>0.367905602033472</v>
      </c>
      <c r="T220" s="17">
        <v>0.39025400052058201</v>
      </c>
      <c r="U220" s="17">
        <v>0.47231529100339498</v>
      </c>
      <c r="V220" s="17">
        <v>0.38359204561428401</v>
      </c>
      <c r="W220" s="17">
        <v>0.41613864099505499</v>
      </c>
      <c r="X220" s="17">
        <v>0.386565438353559</v>
      </c>
      <c r="Y220" s="17">
        <v>0.349900904988794</v>
      </c>
      <c r="Z220" s="17"/>
      <c r="AA220" s="17">
        <v>0.43818809946048198</v>
      </c>
      <c r="AB220" s="17">
        <v>0.39150398022548699</v>
      </c>
      <c r="AC220" s="17">
        <v>0.39346712314244497</v>
      </c>
      <c r="AD220" s="17">
        <v>0.35790948584311399</v>
      </c>
      <c r="AE220" s="17"/>
      <c r="AF220" s="17">
        <v>0.39377367897875798</v>
      </c>
    </row>
    <row r="221" spans="2:32" x14ac:dyDescent="0.2">
      <c r="B221" t="s">
        <v>174</v>
      </c>
      <c r="C221" s="17">
        <v>0.25962720592586402</v>
      </c>
      <c r="D221" s="17">
        <v>0.24713797944908</v>
      </c>
      <c r="E221" s="17">
        <v>0.27194711454944398</v>
      </c>
      <c r="F221" s="17"/>
      <c r="G221" s="17">
        <v>0.25206145534261798</v>
      </c>
      <c r="H221" s="17">
        <v>0.23620989957925301</v>
      </c>
      <c r="I221" s="17">
        <v>0.27471716014188602</v>
      </c>
      <c r="J221" s="17">
        <v>0.26831558270274403</v>
      </c>
      <c r="K221" s="17">
        <v>0.27760425469719902</v>
      </c>
      <c r="L221" s="17">
        <v>0.25234218167357902</v>
      </c>
      <c r="M221" s="17"/>
      <c r="N221" s="17">
        <v>0.25463247783959397</v>
      </c>
      <c r="O221" s="17">
        <v>0.27059625504613</v>
      </c>
      <c r="P221" s="17">
        <v>0.28822945497346503</v>
      </c>
      <c r="Q221" s="17">
        <v>0.25720531476067199</v>
      </c>
      <c r="R221" s="17">
        <v>0.29033345670588401</v>
      </c>
      <c r="S221" s="17">
        <v>0.26335531785372301</v>
      </c>
      <c r="T221" s="17">
        <v>0.26493367101655801</v>
      </c>
      <c r="U221" s="17">
        <v>0.26520568180522403</v>
      </c>
      <c r="V221" s="17">
        <v>0.242464481142984</v>
      </c>
      <c r="W221" s="17">
        <v>0.23355797980658799</v>
      </c>
      <c r="X221" s="17">
        <v>0.22959387328792299</v>
      </c>
      <c r="Y221" s="17">
        <v>0.253499437928697</v>
      </c>
      <c r="Z221" s="17"/>
      <c r="AA221" s="17">
        <v>0.26249788650835199</v>
      </c>
      <c r="AB221" s="17">
        <v>0.25930508919225898</v>
      </c>
      <c r="AC221" s="17">
        <v>0.264862014569551</v>
      </c>
      <c r="AD221" s="17">
        <v>0.25410317280224198</v>
      </c>
      <c r="AE221" s="17"/>
      <c r="AF221" s="17">
        <v>0.25361126972729803</v>
      </c>
    </row>
    <row r="222" spans="2:32" x14ac:dyDescent="0.2">
      <c r="B222" t="s">
        <v>175</v>
      </c>
      <c r="C222" s="17">
        <v>0.142316456007303</v>
      </c>
      <c r="D222" s="17">
        <v>0.13611864075782601</v>
      </c>
      <c r="E222" s="17">
        <v>0.147670909973183</v>
      </c>
      <c r="F222" s="17"/>
      <c r="G222" s="17">
        <v>0.23274755223236601</v>
      </c>
      <c r="H222" s="17">
        <v>0.163750096346269</v>
      </c>
      <c r="I222" s="17">
        <v>0.129267987513562</v>
      </c>
      <c r="J222" s="17">
        <v>0.14966078519532899</v>
      </c>
      <c r="K222" s="17">
        <v>0.102800473663196</v>
      </c>
      <c r="L222" s="17">
        <v>9.5870998342472202E-2</v>
      </c>
      <c r="M222" s="17"/>
      <c r="N222" s="17">
        <v>0.158934936235473</v>
      </c>
      <c r="O222" s="17">
        <v>0.13431540476936801</v>
      </c>
      <c r="P222" s="17">
        <v>0.12727494972598399</v>
      </c>
      <c r="Q222" s="17">
        <v>0.13426740186688599</v>
      </c>
      <c r="R222" s="17">
        <v>0.14368291315451701</v>
      </c>
      <c r="S222" s="17">
        <v>0.14547702998453499</v>
      </c>
      <c r="T222" s="17">
        <v>0.13267537050891501</v>
      </c>
      <c r="U222" s="17">
        <v>9.6496168120280695E-2</v>
      </c>
      <c r="V222" s="17">
        <v>0.160277644595573</v>
      </c>
      <c r="W222" s="17">
        <v>0.136883881026369</v>
      </c>
      <c r="X222" s="17">
        <v>0.153328596380233</v>
      </c>
      <c r="Y222" s="17">
        <v>0.16985504829079801</v>
      </c>
      <c r="Z222" s="17"/>
      <c r="AA222" s="17">
        <v>0.126977292267801</v>
      </c>
      <c r="AB222" s="17">
        <v>0.15546820433842901</v>
      </c>
      <c r="AC222" s="17">
        <v>0.141938067465677</v>
      </c>
      <c r="AD222" s="17">
        <v>0.144540163187548</v>
      </c>
      <c r="AE222" s="17"/>
      <c r="AF222" s="17">
        <v>0.13902939159695199</v>
      </c>
    </row>
    <row r="223" spans="2:32" x14ac:dyDescent="0.2">
      <c r="B223" t="s">
        <v>176</v>
      </c>
      <c r="C223" s="17">
        <v>4.84897927614528E-2</v>
      </c>
      <c r="D223" s="17">
        <v>4.2404972728488602E-2</v>
      </c>
      <c r="E223" s="17">
        <v>5.4712572326261602E-2</v>
      </c>
      <c r="F223" s="17"/>
      <c r="G223" s="17">
        <v>7.9068495103836303E-2</v>
      </c>
      <c r="H223" s="17">
        <v>4.67469854061301E-2</v>
      </c>
      <c r="I223" s="17">
        <v>4.0875621697760302E-2</v>
      </c>
      <c r="J223" s="17">
        <v>5.5949676631902999E-2</v>
      </c>
      <c r="K223" s="17">
        <v>3.9118760505656297E-2</v>
      </c>
      <c r="L223" s="17">
        <v>3.5997827000329302E-2</v>
      </c>
      <c r="M223" s="17"/>
      <c r="N223" s="17">
        <v>3.8376841425670299E-2</v>
      </c>
      <c r="O223" s="17">
        <v>4.0844236479578001E-2</v>
      </c>
      <c r="P223" s="17">
        <v>3.3049427990156699E-2</v>
      </c>
      <c r="Q223" s="17">
        <v>5.0638116699989598E-2</v>
      </c>
      <c r="R223" s="17">
        <v>4.7433865892580099E-2</v>
      </c>
      <c r="S223" s="17">
        <v>4.6242825949272898E-2</v>
      </c>
      <c r="T223" s="17">
        <v>7.1959864533472306E-2</v>
      </c>
      <c r="U223" s="17">
        <v>4.5804601824216001E-2</v>
      </c>
      <c r="V223" s="17">
        <v>5.5417018461602199E-2</v>
      </c>
      <c r="W223" s="17">
        <v>4.8938737463876503E-2</v>
      </c>
      <c r="X223" s="17">
        <v>6.6201515476795897E-2</v>
      </c>
      <c r="Y223" s="17">
        <v>5.7389833894154398E-2</v>
      </c>
      <c r="Z223" s="17"/>
      <c r="AA223" s="17">
        <v>3.1736813167551801E-2</v>
      </c>
      <c r="AB223" s="17">
        <v>5.5398507140449603E-2</v>
      </c>
      <c r="AC223" s="17">
        <v>5.8297115402574498E-2</v>
      </c>
      <c r="AD223" s="17">
        <v>5.0597443516837697E-2</v>
      </c>
      <c r="AE223" s="17"/>
      <c r="AF223" s="17">
        <v>3.1798700281374798E-2</v>
      </c>
    </row>
    <row r="224" spans="2:32" x14ac:dyDescent="0.2">
      <c r="B224" t="s">
        <v>177</v>
      </c>
      <c r="C224" s="17">
        <v>1.7092711218378701E-2</v>
      </c>
      <c r="D224" s="17">
        <v>1.9977128292463901E-2</v>
      </c>
      <c r="E224" s="17">
        <v>1.4380167912373201E-2</v>
      </c>
      <c r="F224" s="17"/>
      <c r="G224" s="17">
        <v>1.9976531449606798E-2</v>
      </c>
      <c r="H224" s="17">
        <v>2.9891917142377E-2</v>
      </c>
      <c r="I224" s="17">
        <v>1.7455123166575999E-2</v>
      </c>
      <c r="J224" s="17">
        <v>2.33650183664653E-2</v>
      </c>
      <c r="K224" s="17">
        <v>7.40574101641534E-3</v>
      </c>
      <c r="L224" s="17">
        <v>5.8502175787912697E-3</v>
      </c>
      <c r="M224" s="17"/>
      <c r="N224" s="17">
        <v>3.2221033367670002E-2</v>
      </c>
      <c r="O224" s="17">
        <v>1.2526145543717599E-2</v>
      </c>
      <c r="P224" s="17">
        <v>1.04675241076409E-2</v>
      </c>
      <c r="Q224" s="17">
        <v>1.6607746899400699E-2</v>
      </c>
      <c r="R224" s="17">
        <v>5.9149094389966198E-3</v>
      </c>
      <c r="S224" s="17">
        <v>1.7389968057211599E-2</v>
      </c>
      <c r="T224" s="17">
        <v>8.8136873822057E-3</v>
      </c>
      <c r="U224" s="17">
        <v>2.4943141727354699E-2</v>
      </c>
      <c r="V224" s="17">
        <v>2.27794702944909E-2</v>
      </c>
      <c r="W224" s="17">
        <v>1.4442609194111101E-2</v>
      </c>
      <c r="X224" s="17">
        <v>1.31615224127148E-2</v>
      </c>
      <c r="Y224" s="17">
        <v>1.5827772692412399E-2</v>
      </c>
      <c r="Z224" s="17"/>
      <c r="AA224" s="17">
        <v>8.4283785232604092E-3</v>
      </c>
      <c r="AB224" s="17">
        <v>1.53113346777986E-2</v>
      </c>
      <c r="AC224" s="17">
        <v>8.5057686876569699E-3</v>
      </c>
      <c r="AD224" s="17">
        <v>3.6109075224637799E-2</v>
      </c>
      <c r="AE224" s="17"/>
      <c r="AF224" s="17">
        <v>1.8376173074131901E-2</v>
      </c>
    </row>
    <row r="225" spans="2:32" x14ac:dyDescent="0.2">
      <c r="B225" t="s">
        <v>92</v>
      </c>
      <c r="C225" s="17">
        <v>1.50989251403621E-2</v>
      </c>
      <c r="D225" s="17">
        <v>1.22018288108514E-2</v>
      </c>
      <c r="E225" s="17">
        <v>1.7528698807502002E-2</v>
      </c>
      <c r="F225" s="17"/>
      <c r="G225" s="17">
        <v>2.28285633378865E-2</v>
      </c>
      <c r="H225" s="17">
        <v>1.9979948238307801E-2</v>
      </c>
      <c r="I225" s="17">
        <v>1.9514987067374701E-2</v>
      </c>
      <c r="J225" s="17">
        <v>5.8597098706726402E-3</v>
      </c>
      <c r="K225" s="17">
        <v>1.11055595798476E-2</v>
      </c>
      <c r="L225" s="17">
        <v>1.25710393510987E-2</v>
      </c>
      <c r="M225" s="17"/>
      <c r="N225" s="17">
        <v>9.0259206955956399E-3</v>
      </c>
      <c r="O225" s="17">
        <v>1.4979573077999599E-2</v>
      </c>
      <c r="P225" s="17">
        <v>1.7614604543740801E-2</v>
      </c>
      <c r="Q225" s="17">
        <v>1.5709213487204499E-2</v>
      </c>
      <c r="R225" s="17">
        <v>5.7526808273253103E-3</v>
      </c>
      <c r="S225" s="17">
        <v>2.5201415210986799E-2</v>
      </c>
      <c r="T225" s="17">
        <v>1.65905928751332E-2</v>
      </c>
      <c r="U225" s="17">
        <v>1.42966294458368E-2</v>
      </c>
      <c r="V225" s="17">
        <v>1.5605277059204101E-2</v>
      </c>
      <c r="W225" s="17">
        <v>1.5122393810250399E-2</v>
      </c>
      <c r="X225" s="17">
        <v>2.1572712290828001E-2</v>
      </c>
      <c r="Y225" s="17">
        <v>1.13238259332169E-2</v>
      </c>
      <c r="Z225" s="17"/>
      <c r="AA225" s="17">
        <v>7.3492321146402702E-3</v>
      </c>
      <c r="AB225" s="17">
        <v>1.0842131182285599E-2</v>
      </c>
      <c r="AC225" s="17">
        <v>2.1345944915724401E-2</v>
      </c>
      <c r="AD225" s="17">
        <v>2.2621673361171098E-2</v>
      </c>
      <c r="AE225" s="17"/>
      <c r="AF225" s="17">
        <v>1.3071914711595901E-2</v>
      </c>
    </row>
    <row r="226" spans="2:32" x14ac:dyDescent="0.2">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row>
    <row r="227" spans="2:32" x14ac:dyDescent="0.2">
      <c r="B227" s="6" t="s">
        <v>184</v>
      </c>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row>
    <row r="228" spans="2:32" x14ac:dyDescent="0.2">
      <c r="B228" s="24" t="s">
        <v>62</v>
      </c>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row>
    <row r="229" spans="2:32" x14ac:dyDescent="0.2">
      <c r="B229" t="s">
        <v>172</v>
      </c>
      <c r="C229" s="17">
        <v>8.8534161993644098E-3</v>
      </c>
      <c r="D229" s="17">
        <v>9.7182518949218699E-3</v>
      </c>
      <c r="E229" s="17">
        <v>8.0621867947549795E-3</v>
      </c>
      <c r="F229" s="17"/>
      <c r="G229" s="17">
        <v>9.4810423094002297E-3</v>
      </c>
      <c r="H229" s="17">
        <v>2.2580732217164199E-2</v>
      </c>
      <c r="I229" s="17">
        <v>8.1891264693213991E-3</v>
      </c>
      <c r="J229" s="17">
        <v>6.3761547410780299E-3</v>
      </c>
      <c r="K229" s="17">
        <v>6.6636488716063699E-3</v>
      </c>
      <c r="L229" s="17">
        <v>1.2709919840862901E-3</v>
      </c>
      <c r="M229" s="17"/>
      <c r="N229" s="17">
        <v>1.20897361354968E-2</v>
      </c>
      <c r="O229" s="17">
        <v>9.1689087414177604E-3</v>
      </c>
      <c r="P229" s="17">
        <v>1.0518382449178999E-2</v>
      </c>
      <c r="Q229" s="17">
        <v>5.93502583095901E-3</v>
      </c>
      <c r="R229" s="17">
        <v>7.1084665048408002E-3</v>
      </c>
      <c r="S229" s="17">
        <v>1.9909386452088899E-2</v>
      </c>
      <c r="T229" s="17">
        <v>7.5483844382462899E-3</v>
      </c>
      <c r="U229" s="17">
        <v>0</v>
      </c>
      <c r="V229" s="17">
        <v>6.6180597347867097E-3</v>
      </c>
      <c r="W229" s="17">
        <v>8.5971143653880092E-3</v>
      </c>
      <c r="X229" s="17">
        <v>4.0313015822711204E-3</v>
      </c>
      <c r="Y229" s="17">
        <v>0</v>
      </c>
      <c r="Z229" s="17"/>
      <c r="AA229" s="17">
        <v>1.0158935298136201E-2</v>
      </c>
      <c r="AB229" s="17">
        <v>3.9735943860283399E-3</v>
      </c>
      <c r="AC229" s="17">
        <v>1.18369645229359E-2</v>
      </c>
      <c r="AD229" s="17">
        <v>1.0020469863323099E-2</v>
      </c>
      <c r="AE229" s="17"/>
      <c r="AF229" s="17">
        <v>8.5305939372003793E-3</v>
      </c>
    </row>
    <row r="230" spans="2:32" x14ac:dyDescent="0.2">
      <c r="B230" t="s">
        <v>173</v>
      </c>
      <c r="C230" s="17">
        <v>3.6400853034378802E-2</v>
      </c>
      <c r="D230" s="17">
        <v>4.0341755038858902E-2</v>
      </c>
      <c r="E230" s="17">
        <v>3.2772021043872397E-2</v>
      </c>
      <c r="F230" s="17"/>
      <c r="G230" s="17">
        <v>8.9104110346610199E-2</v>
      </c>
      <c r="H230" s="17">
        <v>6.5339555169502697E-2</v>
      </c>
      <c r="I230" s="17">
        <v>4.9262867300852997E-2</v>
      </c>
      <c r="J230" s="17">
        <v>1.8010063621867599E-2</v>
      </c>
      <c r="K230" s="17">
        <v>6.0220965256337104E-3</v>
      </c>
      <c r="L230" s="17">
        <v>2.6165415384692501E-3</v>
      </c>
      <c r="M230" s="17"/>
      <c r="N230" s="17">
        <v>5.5850072324826798E-2</v>
      </c>
      <c r="O230" s="17">
        <v>2.8356875030295499E-2</v>
      </c>
      <c r="P230" s="17">
        <v>2.01743874193086E-2</v>
      </c>
      <c r="Q230" s="17">
        <v>3.0847504250695702E-2</v>
      </c>
      <c r="R230" s="17">
        <v>3.62605980613845E-2</v>
      </c>
      <c r="S230" s="17">
        <v>4.4257880505892501E-2</v>
      </c>
      <c r="T230" s="17">
        <v>2.0309023704635099E-2</v>
      </c>
      <c r="U230" s="17">
        <v>1.8313359411430401E-2</v>
      </c>
      <c r="V230" s="17">
        <v>5.9340517610031798E-2</v>
      </c>
      <c r="W230" s="17">
        <v>2.3067939466096501E-2</v>
      </c>
      <c r="X230" s="17">
        <v>3.19470256931517E-2</v>
      </c>
      <c r="Y230" s="17">
        <v>4.7520061194312298E-2</v>
      </c>
      <c r="Z230" s="17"/>
      <c r="AA230" s="17">
        <v>5.1991960036008998E-2</v>
      </c>
      <c r="AB230" s="17">
        <v>3.2237484692720399E-2</v>
      </c>
      <c r="AC230" s="17">
        <v>4.2069403007736803E-2</v>
      </c>
      <c r="AD230" s="17">
        <v>1.94022207752091E-2</v>
      </c>
      <c r="AE230" s="17"/>
      <c r="AF230" s="17">
        <v>2.8605841444906799E-2</v>
      </c>
    </row>
    <row r="231" spans="2:32" x14ac:dyDescent="0.2">
      <c r="B231" t="s">
        <v>174</v>
      </c>
      <c r="C231" s="17">
        <v>0.100065715106662</v>
      </c>
      <c r="D231" s="17">
        <v>0.112398021588375</v>
      </c>
      <c r="E231" s="17">
        <v>8.8162209703746094E-2</v>
      </c>
      <c r="F231" s="17"/>
      <c r="G231" s="17">
        <v>0.226297132451938</v>
      </c>
      <c r="H231" s="17">
        <v>0.16888130037611701</v>
      </c>
      <c r="I231" s="17">
        <v>0.100439356382704</v>
      </c>
      <c r="J231" s="17">
        <v>8.1779903215107502E-2</v>
      </c>
      <c r="K231" s="17">
        <v>4.02751811203928E-2</v>
      </c>
      <c r="L231" s="17">
        <v>1.46946671859407E-2</v>
      </c>
      <c r="M231" s="17"/>
      <c r="N231" s="17">
        <v>0.154595728829519</v>
      </c>
      <c r="O231" s="17">
        <v>0.10601105028631699</v>
      </c>
      <c r="P231" s="17">
        <v>0.118704359862353</v>
      </c>
      <c r="Q231" s="17">
        <v>6.80442895364574E-2</v>
      </c>
      <c r="R231" s="17">
        <v>7.8945085900227405E-2</v>
      </c>
      <c r="S231" s="17">
        <v>7.5826494675084802E-2</v>
      </c>
      <c r="T231" s="17">
        <v>9.1699387322690007E-2</v>
      </c>
      <c r="U231" s="17">
        <v>0.12994451104763399</v>
      </c>
      <c r="V231" s="17">
        <v>5.5058762326662798E-2</v>
      </c>
      <c r="W231" s="17">
        <v>0.119308265296449</v>
      </c>
      <c r="X231" s="17">
        <v>8.6286524898453301E-2</v>
      </c>
      <c r="Y231" s="17">
        <v>0.100768405612862</v>
      </c>
      <c r="Z231" s="17"/>
      <c r="AA231" s="17">
        <v>0.142613752185479</v>
      </c>
      <c r="AB231" s="17">
        <v>9.5802871462671205E-2</v>
      </c>
      <c r="AC231" s="17">
        <v>9.3994940763829402E-2</v>
      </c>
      <c r="AD231" s="17">
        <v>6.1711500493858797E-2</v>
      </c>
      <c r="AE231" s="17"/>
      <c r="AF231" s="17">
        <v>6.8674926694329994E-2</v>
      </c>
    </row>
    <row r="232" spans="2:32" x14ac:dyDescent="0.2">
      <c r="B232" t="s">
        <v>175</v>
      </c>
      <c r="C232" s="17">
        <v>0.134404748967067</v>
      </c>
      <c r="D232" s="17">
        <v>0.133838787957061</v>
      </c>
      <c r="E232" s="17">
        <v>0.13443198963338701</v>
      </c>
      <c r="F232" s="17"/>
      <c r="G232" s="17">
        <v>0.25918700882675599</v>
      </c>
      <c r="H232" s="17">
        <v>0.19968240097095299</v>
      </c>
      <c r="I232" s="17">
        <v>0.15681089837174</v>
      </c>
      <c r="J232" s="17">
        <v>0.122413766192193</v>
      </c>
      <c r="K232" s="17">
        <v>7.5023224545387304E-2</v>
      </c>
      <c r="L232" s="17">
        <v>2.9556563030237699E-2</v>
      </c>
      <c r="M232" s="17"/>
      <c r="N232" s="17">
        <v>0.183190025359941</v>
      </c>
      <c r="O232" s="17">
        <v>0.12195229158486</v>
      </c>
      <c r="P232" s="17">
        <v>0.170701454261039</v>
      </c>
      <c r="Q232" s="17">
        <v>0.11818220170003001</v>
      </c>
      <c r="R232" s="17">
        <v>0.13810223020455001</v>
      </c>
      <c r="S232" s="17">
        <v>0.16988002565949101</v>
      </c>
      <c r="T232" s="17">
        <v>0.13169428698685001</v>
      </c>
      <c r="U232" s="17">
        <v>0.10084132408119301</v>
      </c>
      <c r="V232" s="17">
        <v>0.107334801904944</v>
      </c>
      <c r="W232" s="17">
        <v>0.111087361396249</v>
      </c>
      <c r="X232" s="17">
        <v>8.8568545946541594E-2</v>
      </c>
      <c r="Y232" s="17">
        <v>9.5847001186147099E-2</v>
      </c>
      <c r="Z232" s="17"/>
      <c r="AA232" s="17">
        <v>0.17348764046314</v>
      </c>
      <c r="AB232" s="17">
        <v>0.1414060990265</v>
      </c>
      <c r="AC232" s="17">
        <v>0.119328030966093</v>
      </c>
      <c r="AD232" s="17">
        <v>0.100016916174338</v>
      </c>
      <c r="AE232" s="17"/>
      <c r="AF232" s="17">
        <v>0.13279495781443701</v>
      </c>
    </row>
    <row r="233" spans="2:32" x14ac:dyDescent="0.2">
      <c r="B233" t="s">
        <v>176</v>
      </c>
      <c r="C233" s="17">
        <v>0.46690231460346698</v>
      </c>
      <c r="D233" s="17">
        <v>0.46240804102455901</v>
      </c>
      <c r="E233" s="17">
        <v>0.47202028008167701</v>
      </c>
      <c r="F233" s="17"/>
      <c r="G233" s="17">
        <v>0.24285407425608599</v>
      </c>
      <c r="H233" s="17">
        <v>0.35316360749150399</v>
      </c>
      <c r="I233" s="17">
        <v>0.46042293180752802</v>
      </c>
      <c r="J233" s="17">
        <v>0.51384279265428501</v>
      </c>
      <c r="K233" s="17">
        <v>0.56965511682005499</v>
      </c>
      <c r="L233" s="17">
        <v>0.606805963722723</v>
      </c>
      <c r="M233" s="17"/>
      <c r="N233" s="17">
        <v>0.39782357577546801</v>
      </c>
      <c r="O233" s="17">
        <v>0.47717670717909899</v>
      </c>
      <c r="P233" s="17">
        <v>0.40430251887637703</v>
      </c>
      <c r="Q233" s="17">
        <v>0.46575856204787602</v>
      </c>
      <c r="R233" s="17">
        <v>0.50893953748399601</v>
      </c>
      <c r="S233" s="17">
        <v>0.455722043789836</v>
      </c>
      <c r="T233" s="17">
        <v>0.458570203000705</v>
      </c>
      <c r="U233" s="17">
        <v>0.49444862204911799</v>
      </c>
      <c r="V233" s="17">
        <v>0.51193738929175803</v>
      </c>
      <c r="W233" s="17">
        <v>0.49945043450406701</v>
      </c>
      <c r="X233" s="17">
        <v>0.50852408503534696</v>
      </c>
      <c r="Y233" s="17">
        <v>0.50307187106303097</v>
      </c>
      <c r="Z233" s="17"/>
      <c r="AA233" s="17">
        <v>0.478886370823845</v>
      </c>
      <c r="AB233" s="17">
        <v>0.50896681085365003</v>
      </c>
      <c r="AC233" s="17">
        <v>0.446047377263803</v>
      </c>
      <c r="AD233" s="17">
        <v>0.428955133763394</v>
      </c>
      <c r="AE233" s="17"/>
      <c r="AF233" s="17">
        <v>0.46373328324732199</v>
      </c>
    </row>
    <row r="234" spans="2:32" x14ac:dyDescent="0.2">
      <c r="B234" t="s">
        <v>177</v>
      </c>
      <c r="C234" s="17">
        <v>0.2143617045117</v>
      </c>
      <c r="D234" s="17">
        <v>0.20923238797864799</v>
      </c>
      <c r="E234" s="17">
        <v>0.219016608968884</v>
      </c>
      <c r="F234" s="17"/>
      <c r="G234" s="17">
        <v>0.117598849128567</v>
      </c>
      <c r="H234" s="17">
        <v>0.15558847241674401</v>
      </c>
      <c r="I234" s="17">
        <v>0.18538003667213501</v>
      </c>
      <c r="J234" s="17">
        <v>0.22941049475533101</v>
      </c>
      <c r="K234" s="17">
        <v>0.265199994432123</v>
      </c>
      <c r="L234" s="17">
        <v>0.303874535495608</v>
      </c>
      <c r="M234" s="17"/>
      <c r="N234" s="17">
        <v>0.17462168539767101</v>
      </c>
      <c r="O234" s="17">
        <v>0.216418358919686</v>
      </c>
      <c r="P234" s="17">
        <v>0.234779812416501</v>
      </c>
      <c r="Q234" s="17">
        <v>0.27172904760044603</v>
      </c>
      <c r="R234" s="17">
        <v>0.20305900207167801</v>
      </c>
      <c r="S234" s="17">
        <v>0.19157427097759899</v>
      </c>
      <c r="T234" s="17">
        <v>0.25004357251867199</v>
      </c>
      <c r="U234" s="17">
        <v>0.21574977859091399</v>
      </c>
      <c r="V234" s="17">
        <v>0.20499646406625499</v>
      </c>
      <c r="W234" s="17">
        <v>0.20004869944617901</v>
      </c>
      <c r="X234" s="17">
        <v>0.241020802219507</v>
      </c>
      <c r="Y234" s="17">
        <v>0.195210445551557</v>
      </c>
      <c r="Z234" s="17"/>
      <c r="AA234" s="17">
        <v>0.119043567349827</v>
      </c>
      <c r="AB234" s="17">
        <v>0.18127121083931899</v>
      </c>
      <c r="AC234" s="17">
        <v>0.243271242101328</v>
      </c>
      <c r="AD234" s="17">
        <v>0.32768846844718502</v>
      </c>
      <c r="AE234" s="17"/>
      <c r="AF234" s="17">
        <v>0.261717527382059</v>
      </c>
    </row>
    <row r="235" spans="2:32" x14ac:dyDescent="0.2">
      <c r="B235" t="s">
        <v>92</v>
      </c>
      <c r="C235" s="17">
        <v>3.9011247577360603E-2</v>
      </c>
      <c r="D235" s="17">
        <v>3.2062754517575801E-2</v>
      </c>
      <c r="E235" s="17">
        <v>4.55347037736787E-2</v>
      </c>
      <c r="F235" s="17"/>
      <c r="G235" s="17">
        <v>5.5477782680641102E-2</v>
      </c>
      <c r="H235" s="17">
        <v>3.4763931358014498E-2</v>
      </c>
      <c r="I235" s="17">
        <v>3.9494782995718999E-2</v>
      </c>
      <c r="J235" s="17">
        <v>2.8166824820137701E-2</v>
      </c>
      <c r="K235" s="17">
        <v>3.7160737684802402E-2</v>
      </c>
      <c r="L235" s="17">
        <v>4.1180737042934901E-2</v>
      </c>
      <c r="M235" s="17"/>
      <c r="N235" s="17">
        <v>2.1829176177077698E-2</v>
      </c>
      <c r="O235" s="17">
        <v>4.0915808258325401E-2</v>
      </c>
      <c r="P235" s="17">
        <v>4.0819084715241601E-2</v>
      </c>
      <c r="Q235" s="17">
        <v>3.9503369033534998E-2</v>
      </c>
      <c r="R235" s="17">
        <v>2.7585079773324001E-2</v>
      </c>
      <c r="S235" s="17">
        <v>4.2829897940007501E-2</v>
      </c>
      <c r="T235" s="17">
        <v>4.0135142028202501E-2</v>
      </c>
      <c r="U235" s="17">
        <v>4.07024048197102E-2</v>
      </c>
      <c r="V235" s="17">
        <v>5.47140050655614E-2</v>
      </c>
      <c r="W235" s="17">
        <v>3.8440185525572199E-2</v>
      </c>
      <c r="X235" s="17">
        <v>3.9621714624728202E-2</v>
      </c>
      <c r="Y235" s="17">
        <v>5.7582215392089998E-2</v>
      </c>
      <c r="Z235" s="17"/>
      <c r="AA235" s="17">
        <v>2.3817773843563001E-2</v>
      </c>
      <c r="AB235" s="17">
        <v>3.6341928739111601E-2</v>
      </c>
      <c r="AC235" s="17">
        <v>4.3452041374274802E-2</v>
      </c>
      <c r="AD235" s="17">
        <v>5.2205290482692103E-2</v>
      </c>
      <c r="AE235" s="17"/>
      <c r="AF235" s="17">
        <v>3.59428694797451E-2</v>
      </c>
    </row>
    <row r="236" spans="2:32" x14ac:dyDescent="0.2">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row>
    <row r="237" spans="2:32" x14ac:dyDescent="0.2">
      <c r="B237" s="6" t="s">
        <v>185</v>
      </c>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row>
    <row r="238" spans="2:32" x14ac:dyDescent="0.2">
      <c r="B238" s="24" t="s">
        <v>62</v>
      </c>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row>
    <row r="239" spans="2:32" x14ac:dyDescent="0.2">
      <c r="B239" t="s">
        <v>172</v>
      </c>
      <c r="C239" s="17">
        <v>0.28835709463466502</v>
      </c>
      <c r="D239" s="17">
        <v>0.29501531150687998</v>
      </c>
      <c r="E239" s="17">
        <v>0.28078176894816897</v>
      </c>
      <c r="F239" s="17"/>
      <c r="G239" s="17">
        <v>0.39867661134788901</v>
      </c>
      <c r="H239" s="17">
        <v>0.37732036173771699</v>
      </c>
      <c r="I239" s="17">
        <v>0.31424827861888399</v>
      </c>
      <c r="J239" s="17">
        <v>0.26487203916269297</v>
      </c>
      <c r="K239" s="17">
        <v>0.20162984699556699</v>
      </c>
      <c r="L239" s="17">
        <v>0.19866673433205301</v>
      </c>
      <c r="M239" s="17"/>
      <c r="N239" s="17">
        <v>0.38258536008079402</v>
      </c>
      <c r="O239" s="17">
        <v>0.28430173524972502</v>
      </c>
      <c r="P239" s="17">
        <v>0.27850194077245499</v>
      </c>
      <c r="Q239" s="17">
        <v>0.25942456687750298</v>
      </c>
      <c r="R239" s="17">
        <v>0.31257679697317903</v>
      </c>
      <c r="S239" s="17">
        <v>0.27198557302489701</v>
      </c>
      <c r="T239" s="17">
        <v>0.27082272109424599</v>
      </c>
      <c r="U239" s="17">
        <v>0.241763809504324</v>
      </c>
      <c r="V239" s="17">
        <v>0.254685707551701</v>
      </c>
      <c r="W239" s="17">
        <v>0.26509530084143101</v>
      </c>
      <c r="X239" s="17">
        <v>0.25378128207732598</v>
      </c>
      <c r="Y239" s="17">
        <v>0.33180535577519499</v>
      </c>
      <c r="Z239" s="17"/>
      <c r="AA239" s="17">
        <v>0.34166911452269799</v>
      </c>
      <c r="AB239" s="17">
        <v>0.285290960469745</v>
      </c>
      <c r="AC239" s="17">
        <v>0.27382815853225401</v>
      </c>
      <c r="AD239" s="17">
        <v>0.24595859399879599</v>
      </c>
      <c r="AE239" s="17"/>
      <c r="AF239" s="17">
        <v>0.30346676074918899</v>
      </c>
    </row>
    <row r="240" spans="2:32" x14ac:dyDescent="0.2">
      <c r="B240" t="s">
        <v>173</v>
      </c>
      <c r="C240" s="17">
        <v>0.36270874208340398</v>
      </c>
      <c r="D240" s="17">
        <v>0.36326282236237201</v>
      </c>
      <c r="E240" s="17">
        <v>0.36220317376701799</v>
      </c>
      <c r="F240" s="17"/>
      <c r="G240" s="17">
        <v>0.34673248741771401</v>
      </c>
      <c r="H240" s="17">
        <v>0.332372687920298</v>
      </c>
      <c r="I240" s="17">
        <v>0.359693932826953</v>
      </c>
      <c r="J240" s="17">
        <v>0.346969313897522</v>
      </c>
      <c r="K240" s="17">
        <v>0.41078529252337997</v>
      </c>
      <c r="L240" s="17">
        <v>0.38105196728624302</v>
      </c>
      <c r="M240" s="17"/>
      <c r="N240" s="17">
        <v>0.33261756036909901</v>
      </c>
      <c r="O240" s="17">
        <v>0.39050043439443599</v>
      </c>
      <c r="P240" s="17">
        <v>0.39876872018551801</v>
      </c>
      <c r="Q240" s="17">
        <v>0.34580041313478599</v>
      </c>
      <c r="R240" s="17">
        <v>0.35244409350567801</v>
      </c>
      <c r="S240" s="17">
        <v>0.325250295777892</v>
      </c>
      <c r="T240" s="17">
        <v>0.34107216766850001</v>
      </c>
      <c r="U240" s="17">
        <v>0.38627263844209198</v>
      </c>
      <c r="V240" s="17">
        <v>0.38843112640324101</v>
      </c>
      <c r="W240" s="17">
        <v>0.36402087612378897</v>
      </c>
      <c r="X240" s="17">
        <v>0.37658147940874198</v>
      </c>
      <c r="Y240" s="17">
        <v>0.37807865627425802</v>
      </c>
      <c r="Z240" s="17"/>
      <c r="AA240" s="17">
        <v>0.384630564258298</v>
      </c>
      <c r="AB240" s="17">
        <v>0.38631560262676001</v>
      </c>
      <c r="AC240" s="17">
        <v>0.33198682613254099</v>
      </c>
      <c r="AD240" s="17">
        <v>0.340726804441774</v>
      </c>
      <c r="AE240" s="17"/>
      <c r="AF240" s="17">
        <v>0.33480401546661698</v>
      </c>
    </row>
    <row r="241" spans="2:32" x14ac:dyDescent="0.2">
      <c r="B241" t="s">
        <v>174</v>
      </c>
      <c r="C241" s="17">
        <v>0.17361647446207601</v>
      </c>
      <c r="D241" s="17">
        <v>0.168316792410312</v>
      </c>
      <c r="E241" s="17">
        <v>0.17879371347846301</v>
      </c>
      <c r="F241" s="17"/>
      <c r="G241" s="17">
        <v>0.14904214017294101</v>
      </c>
      <c r="H241" s="17">
        <v>0.16094953713554899</v>
      </c>
      <c r="I241" s="17">
        <v>0.152033646349752</v>
      </c>
      <c r="J241" s="17">
        <v>0.18191549792839301</v>
      </c>
      <c r="K241" s="17">
        <v>0.18597130367171899</v>
      </c>
      <c r="L241" s="17">
        <v>0.202821512498501</v>
      </c>
      <c r="M241" s="17"/>
      <c r="N241" s="17">
        <v>0.12625656395794199</v>
      </c>
      <c r="O241" s="17">
        <v>0.167216185461594</v>
      </c>
      <c r="P241" s="17">
        <v>0.18907481772763399</v>
      </c>
      <c r="Q241" s="17">
        <v>0.179882325737521</v>
      </c>
      <c r="R241" s="17">
        <v>0.16682559425003299</v>
      </c>
      <c r="S241" s="17">
        <v>0.208542332655721</v>
      </c>
      <c r="T241" s="17">
        <v>0.171112372912884</v>
      </c>
      <c r="U241" s="17">
        <v>0.195334902182112</v>
      </c>
      <c r="V241" s="17">
        <v>0.19152945091875101</v>
      </c>
      <c r="W241" s="17">
        <v>0.17459889817893501</v>
      </c>
      <c r="X241" s="17">
        <v>0.17490452404734</v>
      </c>
      <c r="Y241" s="17">
        <v>0.18029724452446999</v>
      </c>
      <c r="Z241" s="17"/>
      <c r="AA241" s="17">
        <v>0.15581076231758501</v>
      </c>
      <c r="AB241" s="17">
        <v>0.18472428721492801</v>
      </c>
      <c r="AC241" s="17">
        <v>0.18138564913351099</v>
      </c>
      <c r="AD241" s="17">
        <v>0.17430426447154401</v>
      </c>
      <c r="AE241" s="17"/>
      <c r="AF241" s="17">
        <v>0.16377281243154501</v>
      </c>
    </row>
    <row r="242" spans="2:32" x14ac:dyDescent="0.2">
      <c r="B242" t="s">
        <v>175</v>
      </c>
      <c r="C242" s="17">
        <v>7.1718343910637306E-2</v>
      </c>
      <c r="D242" s="17">
        <v>7.0140725407791593E-2</v>
      </c>
      <c r="E242" s="17">
        <v>7.3681886953490705E-2</v>
      </c>
      <c r="F242" s="17"/>
      <c r="G242" s="17">
        <v>5.1387759640936503E-2</v>
      </c>
      <c r="H242" s="17">
        <v>5.4849029304743301E-2</v>
      </c>
      <c r="I242" s="17">
        <v>6.66911363837107E-2</v>
      </c>
      <c r="J242" s="17">
        <v>7.1871813018858893E-2</v>
      </c>
      <c r="K242" s="17">
        <v>9.0881316699624001E-2</v>
      </c>
      <c r="L242" s="17">
        <v>9.0100791072816599E-2</v>
      </c>
      <c r="M242" s="17"/>
      <c r="N242" s="17">
        <v>6.9671598074613497E-2</v>
      </c>
      <c r="O242" s="17">
        <v>7.5977451556378695E-2</v>
      </c>
      <c r="P242" s="17">
        <v>3.4864208779076901E-2</v>
      </c>
      <c r="Q242" s="17">
        <v>8.5705428596021593E-2</v>
      </c>
      <c r="R242" s="17">
        <v>9.0523117437919506E-2</v>
      </c>
      <c r="S242" s="17">
        <v>7.2259769602300197E-2</v>
      </c>
      <c r="T242" s="17">
        <v>7.9748202996211895E-2</v>
      </c>
      <c r="U242" s="17">
        <v>6.48706738945624E-2</v>
      </c>
      <c r="V242" s="17">
        <v>5.1190977383046302E-2</v>
      </c>
      <c r="W242" s="17">
        <v>7.91731736119443E-2</v>
      </c>
      <c r="X242" s="17">
        <v>8.0141153816490895E-2</v>
      </c>
      <c r="Y242" s="17">
        <v>0.100098312239692</v>
      </c>
      <c r="Z242" s="17"/>
      <c r="AA242" s="17">
        <v>6.4671616840172294E-2</v>
      </c>
      <c r="AB242" s="17">
        <v>6.5177481830887798E-2</v>
      </c>
      <c r="AC242" s="17">
        <v>8.9678154798632295E-2</v>
      </c>
      <c r="AD242" s="17">
        <v>7.05404555752151E-2</v>
      </c>
      <c r="AE242" s="17"/>
      <c r="AF242" s="17">
        <v>7.9628168587842094E-2</v>
      </c>
    </row>
    <row r="243" spans="2:32" x14ac:dyDescent="0.2">
      <c r="B243" t="s">
        <v>176</v>
      </c>
      <c r="C243" s="17">
        <v>3.4762716387947999E-2</v>
      </c>
      <c r="D243" s="17">
        <v>3.7066992179880603E-2</v>
      </c>
      <c r="E243" s="17">
        <v>3.27207072893912E-2</v>
      </c>
      <c r="F243" s="17"/>
      <c r="G243" s="17">
        <v>2.08489423247743E-2</v>
      </c>
      <c r="H243" s="17">
        <v>2.80213115056091E-2</v>
      </c>
      <c r="I243" s="17">
        <v>3.9979555139114997E-2</v>
      </c>
      <c r="J243" s="17">
        <v>4.4725449928486198E-2</v>
      </c>
      <c r="K243" s="17">
        <v>3.7989421691494801E-2</v>
      </c>
      <c r="L243" s="17">
        <v>3.50039897468594E-2</v>
      </c>
      <c r="M243" s="17"/>
      <c r="N243" s="17">
        <v>3.7154593266321E-2</v>
      </c>
      <c r="O243" s="17">
        <v>3.1752755838116299E-2</v>
      </c>
      <c r="P243" s="17">
        <v>4.4143357552537399E-2</v>
      </c>
      <c r="Q243" s="17">
        <v>3.42379571198018E-2</v>
      </c>
      <c r="R243" s="17">
        <v>1.34389689291279E-2</v>
      </c>
      <c r="S243" s="17">
        <v>5.0609255168721799E-2</v>
      </c>
      <c r="T243" s="17">
        <v>3.4718848055547397E-2</v>
      </c>
      <c r="U243" s="17">
        <v>2.7904614413985802E-2</v>
      </c>
      <c r="V243" s="17">
        <v>3.6641891086280097E-2</v>
      </c>
      <c r="W243" s="17">
        <v>4.4185186330967602E-2</v>
      </c>
      <c r="X243" s="17">
        <v>2.85878479686715E-2</v>
      </c>
      <c r="Y243" s="17">
        <v>0</v>
      </c>
      <c r="Z243" s="17"/>
      <c r="AA243" s="17">
        <v>2.1767962163444499E-2</v>
      </c>
      <c r="AB243" s="17">
        <v>3.0642192259166898E-2</v>
      </c>
      <c r="AC243" s="17">
        <v>3.9822626832621603E-2</v>
      </c>
      <c r="AD243" s="17">
        <v>4.91334681608162E-2</v>
      </c>
      <c r="AE243" s="17"/>
      <c r="AF243" s="17">
        <v>4.1443027881718802E-2</v>
      </c>
    </row>
    <row r="244" spans="2:32" x14ac:dyDescent="0.2">
      <c r="B244" t="s">
        <v>177</v>
      </c>
      <c r="C244" s="17">
        <v>4.2221948003289003E-2</v>
      </c>
      <c r="D244" s="17">
        <v>3.8639412413316199E-2</v>
      </c>
      <c r="E244" s="17">
        <v>4.5966654626995299E-2</v>
      </c>
      <c r="F244" s="17"/>
      <c r="G244" s="17">
        <v>1.78329166265245E-2</v>
      </c>
      <c r="H244" s="17">
        <v>2.6792152038228999E-2</v>
      </c>
      <c r="I244" s="17">
        <v>2.67826877226435E-2</v>
      </c>
      <c r="J244" s="17">
        <v>6.24516840763037E-2</v>
      </c>
      <c r="K244" s="17">
        <v>5.5096152137959903E-2</v>
      </c>
      <c r="L244" s="17">
        <v>5.85125063998908E-2</v>
      </c>
      <c r="M244" s="17"/>
      <c r="N244" s="17">
        <v>3.07903471700329E-2</v>
      </c>
      <c r="O244" s="17">
        <v>2.9382278019231899E-2</v>
      </c>
      <c r="P244" s="17">
        <v>2.19295645667658E-2</v>
      </c>
      <c r="Q244" s="17">
        <v>5.9738428198986497E-2</v>
      </c>
      <c r="R244" s="17">
        <v>4.39956391608518E-2</v>
      </c>
      <c r="S244" s="17">
        <v>4.2709918828880603E-2</v>
      </c>
      <c r="T244" s="17">
        <v>6.9842800519122394E-2</v>
      </c>
      <c r="U244" s="17">
        <v>4.6315732512574599E-2</v>
      </c>
      <c r="V244" s="17">
        <v>4.5141651795847497E-2</v>
      </c>
      <c r="W244" s="17">
        <v>5.8544013180960301E-2</v>
      </c>
      <c r="X244" s="17">
        <v>4.7327426276910098E-2</v>
      </c>
      <c r="Y244" s="17">
        <v>0</v>
      </c>
      <c r="Z244" s="17"/>
      <c r="AA244" s="17">
        <v>1.55119742482133E-2</v>
      </c>
      <c r="AB244" s="17">
        <v>2.3497047686238001E-2</v>
      </c>
      <c r="AC244" s="17">
        <v>5.5295943771799798E-2</v>
      </c>
      <c r="AD244" s="17">
        <v>7.9674041858332503E-2</v>
      </c>
      <c r="AE244" s="17"/>
      <c r="AF244" s="17">
        <v>5.4031334510303501E-2</v>
      </c>
    </row>
    <row r="245" spans="2:32" x14ac:dyDescent="0.2">
      <c r="B245" t="s">
        <v>92</v>
      </c>
      <c r="C245" s="17">
        <v>2.66146805179804E-2</v>
      </c>
      <c r="D245" s="17">
        <v>2.7557943719447201E-2</v>
      </c>
      <c r="E245" s="17">
        <v>2.5852094936472201E-2</v>
      </c>
      <c r="F245" s="17"/>
      <c r="G245" s="17">
        <v>1.5479142469220599E-2</v>
      </c>
      <c r="H245" s="17">
        <v>1.9694920357854698E-2</v>
      </c>
      <c r="I245" s="17">
        <v>4.05707629589422E-2</v>
      </c>
      <c r="J245" s="17">
        <v>2.7194201987742101E-2</v>
      </c>
      <c r="K245" s="17">
        <v>1.7646666280254499E-2</v>
      </c>
      <c r="L245" s="17">
        <v>3.3842498663635999E-2</v>
      </c>
      <c r="M245" s="17"/>
      <c r="N245" s="17">
        <v>2.09239770811975E-2</v>
      </c>
      <c r="O245" s="17">
        <v>2.0869159480517801E-2</v>
      </c>
      <c r="P245" s="17">
        <v>3.2717390416012897E-2</v>
      </c>
      <c r="Q245" s="17">
        <v>3.5210880335380002E-2</v>
      </c>
      <c r="R245" s="17">
        <v>2.0195789743211699E-2</v>
      </c>
      <c r="S245" s="17">
        <v>2.8642854941587501E-2</v>
      </c>
      <c r="T245" s="17">
        <v>3.2682886753488002E-2</v>
      </c>
      <c r="U245" s="17">
        <v>3.75376290503492E-2</v>
      </c>
      <c r="V245" s="17">
        <v>3.2379194861133498E-2</v>
      </c>
      <c r="W245" s="17">
        <v>1.4382551731973101E-2</v>
      </c>
      <c r="X245" s="17">
        <v>3.8676286404519998E-2</v>
      </c>
      <c r="Y245" s="17">
        <v>9.7204311863857001E-3</v>
      </c>
      <c r="Z245" s="17"/>
      <c r="AA245" s="17">
        <v>1.5938005649588902E-2</v>
      </c>
      <c r="AB245" s="17">
        <v>2.4352427912275001E-2</v>
      </c>
      <c r="AC245" s="17">
        <v>2.8002640798639799E-2</v>
      </c>
      <c r="AD245" s="17">
        <v>3.96623714935226E-2</v>
      </c>
      <c r="AE245" s="17"/>
      <c r="AF245" s="17">
        <v>2.2853880372784401E-2</v>
      </c>
    </row>
    <row r="246" spans="2:32" x14ac:dyDescent="0.2">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row>
    <row r="247" spans="2:32" x14ac:dyDescent="0.2">
      <c r="B247" s="6" t="s">
        <v>189</v>
      </c>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row>
    <row r="248" spans="2:32" x14ac:dyDescent="0.2">
      <c r="B248" s="24" t="s">
        <v>62</v>
      </c>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row>
    <row r="249" spans="2:32" x14ac:dyDescent="0.2">
      <c r="B249" t="s">
        <v>186</v>
      </c>
      <c r="C249" s="17">
        <v>0.161481980126462</v>
      </c>
      <c r="D249" s="17">
        <v>0.14669397922882499</v>
      </c>
      <c r="E249" s="17">
        <v>0.175394984597538</v>
      </c>
      <c r="F249" s="17"/>
      <c r="G249" s="17">
        <v>0.13268341906668299</v>
      </c>
      <c r="H249" s="17">
        <v>0.15838710989554899</v>
      </c>
      <c r="I249" s="17">
        <v>0.13948879497302999</v>
      </c>
      <c r="J249" s="17">
        <v>0.15831712117900601</v>
      </c>
      <c r="K249" s="17">
        <v>0.15133033390396899</v>
      </c>
      <c r="L249" s="17">
        <v>0.210438926981867</v>
      </c>
      <c r="M249" s="17"/>
      <c r="N249" s="17">
        <v>0.17021113556369799</v>
      </c>
      <c r="O249" s="17">
        <v>0.167645033404906</v>
      </c>
      <c r="P249" s="17">
        <v>0.12721500649360201</v>
      </c>
      <c r="Q249" s="17">
        <v>0.14641780498522999</v>
      </c>
      <c r="R249" s="17">
        <v>0.16069352686730001</v>
      </c>
      <c r="S249" s="17">
        <v>0.126094388992671</v>
      </c>
      <c r="T249" s="17">
        <v>0.17184180792053</v>
      </c>
      <c r="U249" s="17">
        <v>0.176305566152475</v>
      </c>
      <c r="V249" s="17">
        <v>0.165367706941113</v>
      </c>
      <c r="W249" s="17">
        <v>0.21042799418622199</v>
      </c>
      <c r="X249" s="17">
        <v>0.18569287060172601</v>
      </c>
      <c r="Y249" s="17">
        <v>8.9548641970224996E-2</v>
      </c>
      <c r="Z249" s="17"/>
      <c r="AA249" s="17">
        <v>0.18875871008635201</v>
      </c>
      <c r="AB249" s="17">
        <v>0.165105447866494</v>
      </c>
      <c r="AC249" s="17">
        <v>0.14988688139565801</v>
      </c>
      <c r="AD249" s="17">
        <v>0.140688239727327</v>
      </c>
      <c r="AE249" s="17"/>
      <c r="AF249" s="17">
        <v>0.18660601968154</v>
      </c>
    </row>
    <row r="250" spans="2:32" x14ac:dyDescent="0.2">
      <c r="B250" t="s">
        <v>187</v>
      </c>
      <c r="C250" s="17">
        <v>0.53378689297647497</v>
      </c>
      <c r="D250" s="17">
        <v>0.520254053121183</v>
      </c>
      <c r="E250" s="17">
        <v>0.54782221497292305</v>
      </c>
      <c r="F250" s="17"/>
      <c r="G250" s="17">
        <v>0.44804293631782699</v>
      </c>
      <c r="H250" s="17">
        <v>0.50059801489397504</v>
      </c>
      <c r="I250" s="17">
        <v>0.53601878397433</v>
      </c>
      <c r="J250" s="17">
        <v>0.55157250214823195</v>
      </c>
      <c r="K250" s="17">
        <v>0.58251521520480398</v>
      </c>
      <c r="L250" s="17">
        <v>0.56890430019163296</v>
      </c>
      <c r="M250" s="17"/>
      <c r="N250" s="17">
        <v>0.52694809167587398</v>
      </c>
      <c r="O250" s="17">
        <v>0.52171468759130302</v>
      </c>
      <c r="P250" s="17">
        <v>0.51566351473502703</v>
      </c>
      <c r="Q250" s="17">
        <v>0.54115839731937099</v>
      </c>
      <c r="R250" s="17">
        <v>0.55125920218028501</v>
      </c>
      <c r="S250" s="17">
        <v>0.58687472995960399</v>
      </c>
      <c r="T250" s="17">
        <v>0.50953451615666001</v>
      </c>
      <c r="U250" s="17">
        <v>0.52318298292530296</v>
      </c>
      <c r="V250" s="17">
        <v>0.53130437315587098</v>
      </c>
      <c r="W250" s="17">
        <v>0.54321465989233797</v>
      </c>
      <c r="X250" s="17">
        <v>0.51404005630576499</v>
      </c>
      <c r="Y250" s="17">
        <v>0.53686480663632397</v>
      </c>
      <c r="Z250" s="17"/>
      <c r="AA250" s="17">
        <v>0.54226523271495797</v>
      </c>
      <c r="AB250" s="17">
        <v>0.53641323977308397</v>
      </c>
      <c r="AC250" s="17">
        <v>0.54617751063109399</v>
      </c>
      <c r="AD250" s="17">
        <v>0.51004716371757697</v>
      </c>
      <c r="AE250" s="17"/>
      <c r="AF250" s="17">
        <v>0.49162786534814601</v>
      </c>
    </row>
    <row r="251" spans="2:32" x14ac:dyDescent="0.2">
      <c r="B251" t="s">
        <v>188</v>
      </c>
      <c r="C251" s="17">
        <v>0.25857042804080999</v>
      </c>
      <c r="D251" s="17">
        <v>0.29229503329504802</v>
      </c>
      <c r="E251" s="17">
        <v>0.22611613085409901</v>
      </c>
      <c r="F251" s="17"/>
      <c r="G251" s="17">
        <v>0.38779547410910498</v>
      </c>
      <c r="H251" s="17">
        <v>0.31980788129006699</v>
      </c>
      <c r="I251" s="17">
        <v>0.28876184743766797</v>
      </c>
      <c r="J251" s="17">
        <v>0.23459369953418999</v>
      </c>
      <c r="K251" s="17">
        <v>0.20512971327930099</v>
      </c>
      <c r="L251" s="17">
        <v>0.153476352728594</v>
      </c>
      <c r="M251" s="17"/>
      <c r="N251" s="17">
        <v>0.25391776912208902</v>
      </c>
      <c r="O251" s="17">
        <v>0.266132358362343</v>
      </c>
      <c r="P251" s="17">
        <v>0.30041984085139101</v>
      </c>
      <c r="Q251" s="17">
        <v>0.24297897668292701</v>
      </c>
      <c r="R251" s="17">
        <v>0.25656991072810598</v>
      </c>
      <c r="S251" s="17">
        <v>0.245032633217701</v>
      </c>
      <c r="T251" s="17">
        <v>0.26772897254739603</v>
      </c>
      <c r="U251" s="17">
        <v>0.24670341948456601</v>
      </c>
      <c r="V251" s="17">
        <v>0.26251459736339899</v>
      </c>
      <c r="W251" s="17">
        <v>0.19987848062199701</v>
      </c>
      <c r="X251" s="17">
        <v>0.28419779775299397</v>
      </c>
      <c r="Y251" s="17">
        <v>0.33820353455448698</v>
      </c>
      <c r="Z251" s="17"/>
      <c r="AA251" s="17">
        <v>0.240212130726708</v>
      </c>
      <c r="AB251" s="17">
        <v>0.25976741624579203</v>
      </c>
      <c r="AC251" s="17">
        <v>0.249965274802988</v>
      </c>
      <c r="AD251" s="17">
        <v>0.28451107075607901</v>
      </c>
      <c r="AE251" s="17"/>
      <c r="AF251" s="17">
        <v>0.27003225032696998</v>
      </c>
    </row>
    <row r="252" spans="2:32" x14ac:dyDescent="0.2">
      <c r="B252" t="s">
        <v>92</v>
      </c>
      <c r="C252" s="17">
        <v>4.6160698856252201E-2</v>
      </c>
      <c r="D252" s="17">
        <v>4.0756934354943701E-2</v>
      </c>
      <c r="E252" s="17">
        <v>5.0666669575440103E-2</v>
      </c>
      <c r="F252" s="17"/>
      <c r="G252" s="17">
        <v>3.1478170506384698E-2</v>
      </c>
      <c r="H252" s="17">
        <v>2.1206993920408701E-2</v>
      </c>
      <c r="I252" s="17">
        <v>3.5730573614971901E-2</v>
      </c>
      <c r="J252" s="17">
        <v>5.5516677138572598E-2</v>
      </c>
      <c r="K252" s="17">
        <v>6.10247376119257E-2</v>
      </c>
      <c r="L252" s="17">
        <v>6.7180420097905105E-2</v>
      </c>
      <c r="M252" s="17"/>
      <c r="N252" s="17">
        <v>4.8923003638339402E-2</v>
      </c>
      <c r="O252" s="17">
        <v>4.4507920641446999E-2</v>
      </c>
      <c r="P252" s="17">
        <v>5.6701637919981E-2</v>
      </c>
      <c r="Q252" s="17">
        <v>6.9444821012471195E-2</v>
      </c>
      <c r="R252" s="17">
        <v>3.1477360224308998E-2</v>
      </c>
      <c r="S252" s="17">
        <v>4.1998247830022997E-2</v>
      </c>
      <c r="T252" s="17">
        <v>5.0894703375412999E-2</v>
      </c>
      <c r="U252" s="17">
        <v>5.3808031437655598E-2</v>
      </c>
      <c r="V252" s="17">
        <v>4.08133225396171E-2</v>
      </c>
      <c r="W252" s="17">
        <v>4.6478865299443603E-2</v>
      </c>
      <c r="X252" s="17">
        <v>1.60692753395149E-2</v>
      </c>
      <c r="Y252" s="17">
        <v>3.53830168389637E-2</v>
      </c>
      <c r="Z252" s="17"/>
      <c r="AA252" s="17">
        <v>2.8763926471982101E-2</v>
      </c>
      <c r="AB252" s="17">
        <v>3.8713896114630102E-2</v>
      </c>
      <c r="AC252" s="17">
        <v>5.3970333170259899E-2</v>
      </c>
      <c r="AD252" s="17">
        <v>6.47535257990174E-2</v>
      </c>
      <c r="AE252" s="17"/>
      <c r="AF252" s="17">
        <v>5.1733864643343903E-2</v>
      </c>
    </row>
    <row r="253" spans="2:32" x14ac:dyDescent="0.2">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row>
    <row r="254" spans="2:32" x14ac:dyDescent="0.2">
      <c r="B254" s="6" t="s">
        <v>195</v>
      </c>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row>
    <row r="255" spans="2:32" x14ac:dyDescent="0.2">
      <c r="B255" s="24" t="s">
        <v>62</v>
      </c>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row>
    <row r="256" spans="2:32" x14ac:dyDescent="0.2">
      <c r="B256" t="s">
        <v>190</v>
      </c>
      <c r="C256" s="17">
        <v>0.38295931247672998</v>
      </c>
      <c r="D256" s="17">
        <v>0.39593258682180299</v>
      </c>
      <c r="E256" s="17">
        <v>0.36865262604681598</v>
      </c>
      <c r="F256" s="17"/>
      <c r="G256" s="17">
        <v>0.520769122447865</v>
      </c>
      <c r="H256" s="17">
        <v>0.49891488817242702</v>
      </c>
      <c r="I256" s="17">
        <v>0.434940858106454</v>
      </c>
      <c r="J256" s="17">
        <v>0.35942119149288398</v>
      </c>
      <c r="K256" s="17">
        <v>0.27712397311535503</v>
      </c>
      <c r="L256" s="17">
        <v>0.244610745614495</v>
      </c>
      <c r="M256" s="17"/>
      <c r="N256" s="17">
        <v>0.48871569263035702</v>
      </c>
      <c r="O256" s="17">
        <v>0.35770876497595</v>
      </c>
      <c r="P256" s="17">
        <v>0.36961316433169</v>
      </c>
      <c r="Q256" s="17">
        <v>0.33447174095142101</v>
      </c>
      <c r="R256" s="17">
        <v>0.32291776027790797</v>
      </c>
      <c r="S256" s="17">
        <v>0.35271487372788302</v>
      </c>
      <c r="T256" s="17">
        <v>0.34218224504476802</v>
      </c>
      <c r="U256" s="17">
        <v>0.358750862697502</v>
      </c>
      <c r="V256" s="17">
        <v>0.40141790015189099</v>
      </c>
      <c r="W256" s="17">
        <v>0.39213811120007303</v>
      </c>
      <c r="X256" s="17">
        <v>0.38698709731112901</v>
      </c>
      <c r="Y256" s="17">
        <v>0.44925245024030502</v>
      </c>
      <c r="Z256" s="17"/>
      <c r="AA256" s="17">
        <v>0.46235385946271201</v>
      </c>
      <c r="AB256" s="17">
        <v>0.35007438169224703</v>
      </c>
      <c r="AC256" s="17">
        <v>0.380564846518262</v>
      </c>
      <c r="AD256" s="17">
        <v>0.33349140865317001</v>
      </c>
      <c r="AE256" s="17"/>
      <c r="AF256" s="17">
        <v>0.38829376256779602</v>
      </c>
    </row>
    <row r="257" spans="2:32" x14ac:dyDescent="0.2">
      <c r="B257" t="s">
        <v>191</v>
      </c>
      <c r="C257" s="17">
        <v>0.48205405153485897</v>
      </c>
      <c r="D257" s="17">
        <v>0.46499518384981398</v>
      </c>
      <c r="E257" s="17">
        <v>0.50059553630880904</v>
      </c>
      <c r="F257" s="17"/>
      <c r="G257" s="17">
        <v>0.41763504731734202</v>
      </c>
      <c r="H257" s="17">
        <v>0.43349092892432201</v>
      </c>
      <c r="I257" s="17">
        <v>0.48566319938739699</v>
      </c>
      <c r="J257" s="17">
        <v>0.50873691386129205</v>
      </c>
      <c r="K257" s="17">
        <v>0.519862660685384</v>
      </c>
      <c r="L257" s="17">
        <v>0.51449385758747501</v>
      </c>
      <c r="M257" s="17"/>
      <c r="N257" s="17">
        <v>0.399956359247646</v>
      </c>
      <c r="O257" s="17">
        <v>0.47495482071647199</v>
      </c>
      <c r="P257" s="17">
        <v>0.51211890657938397</v>
      </c>
      <c r="Q257" s="17">
        <v>0.50344729598789795</v>
      </c>
      <c r="R257" s="17">
        <v>0.53961510294223503</v>
      </c>
      <c r="S257" s="17">
        <v>0.533014267502396</v>
      </c>
      <c r="T257" s="17">
        <v>0.51290671823383405</v>
      </c>
      <c r="U257" s="17">
        <v>0.49011714385065502</v>
      </c>
      <c r="V257" s="17">
        <v>0.43514568984138502</v>
      </c>
      <c r="W257" s="17">
        <v>0.48862506393244298</v>
      </c>
      <c r="X257" s="17">
        <v>0.51218212918137296</v>
      </c>
      <c r="Y257" s="17">
        <v>0.47374690256996999</v>
      </c>
      <c r="Z257" s="17"/>
      <c r="AA257" s="17">
        <v>0.43681777360379198</v>
      </c>
      <c r="AB257" s="17">
        <v>0.51647624435103801</v>
      </c>
      <c r="AC257" s="17">
        <v>0.49183104441234099</v>
      </c>
      <c r="AD257" s="17">
        <v>0.48806913442254701</v>
      </c>
      <c r="AE257" s="17"/>
      <c r="AF257" s="17">
        <v>0.466284426809708</v>
      </c>
    </row>
    <row r="258" spans="2:32" x14ac:dyDescent="0.2">
      <c r="B258" t="s">
        <v>192</v>
      </c>
      <c r="C258" s="17">
        <v>0.109559489160502</v>
      </c>
      <c r="D258" s="17">
        <v>0.11132431703854399</v>
      </c>
      <c r="E258" s="17">
        <v>0.10799098969420599</v>
      </c>
      <c r="F258" s="17"/>
      <c r="G258" s="17">
        <v>5.2939396186733101E-2</v>
      </c>
      <c r="H258" s="17">
        <v>4.40557018264209E-2</v>
      </c>
      <c r="I258" s="17">
        <v>7.1681828759719096E-2</v>
      </c>
      <c r="J258" s="17">
        <v>9.8624608849024298E-2</v>
      </c>
      <c r="K258" s="17">
        <v>0.164795106364892</v>
      </c>
      <c r="L258" s="17">
        <v>0.20326586181033701</v>
      </c>
      <c r="M258" s="17"/>
      <c r="N258" s="17">
        <v>8.4916410233690204E-2</v>
      </c>
      <c r="O258" s="17">
        <v>0.12479476388889001</v>
      </c>
      <c r="P258" s="17">
        <v>0.106559800583651</v>
      </c>
      <c r="Q258" s="17">
        <v>0.145235343188965</v>
      </c>
      <c r="R258" s="17">
        <v>0.11093742816527601</v>
      </c>
      <c r="S258" s="17">
        <v>9.3875259404435807E-2</v>
      </c>
      <c r="T258" s="17">
        <v>0.118756414957657</v>
      </c>
      <c r="U258" s="17">
        <v>0.123904361591198</v>
      </c>
      <c r="V258" s="17">
        <v>0.12951685528864201</v>
      </c>
      <c r="W258" s="17">
        <v>9.5953760770598098E-2</v>
      </c>
      <c r="X258" s="17">
        <v>8.6367871458802606E-2</v>
      </c>
      <c r="Y258" s="17">
        <v>6.6248875026697698E-2</v>
      </c>
      <c r="Z258" s="17"/>
      <c r="AA258" s="17">
        <v>8.4458536017902305E-2</v>
      </c>
      <c r="AB258" s="17">
        <v>0.11193861148024201</v>
      </c>
      <c r="AC258" s="17">
        <v>0.108964445710188</v>
      </c>
      <c r="AD258" s="17">
        <v>0.132815429977268</v>
      </c>
      <c r="AE258" s="17"/>
      <c r="AF258" s="17">
        <v>0.119210721958677</v>
      </c>
    </row>
    <row r="259" spans="2:32" x14ac:dyDescent="0.2">
      <c r="B259" t="s">
        <v>193</v>
      </c>
      <c r="C259" s="17">
        <v>1.6451644773083599E-2</v>
      </c>
      <c r="D259" s="17">
        <v>1.8962339948877301E-2</v>
      </c>
      <c r="E259" s="17">
        <v>1.35469340006136E-2</v>
      </c>
      <c r="F259" s="17"/>
      <c r="G259" s="17">
        <v>7.0953131879325799E-3</v>
      </c>
      <c r="H259" s="17">
        <v>1.34438507308364E-2</v>
      </c>
      <c r="I259" s="17">
        <v>6.1830305236582998E-3</v>
      </c>
      <c r="J259" s="17">
        <v>1.48017808369667E-2</v>
      </c>
      <c r="K259" s="17">
        <v>2.2112981084483601E-2</v>
      </c>
      <c r="L259" s="17">
        <v>3.1027260344996199E-2</v>
      </c>
      <c r="M259" s="17"/>
      <c r="N259" s="17">
        <v>1.51107817193333E-2</v>
      </c>
      <c r="O259" s="17">
        <v>2.2165425364709598E-2</v>
      </c>
      <c r="P259" s="17">
        <v>6.9397135867145902E-3</v>
      </c>
      <c r="Q259" s="17">
        <v>1.6845619871715799E-2</v>
      </c>
      <c r="R259" s="17">
        <v>2.07573774071707E-2</v>
      </c>
      <c r="S259" s="17">
        <v>8.5772834783563803E-3</v>
      </c>
      <c r="T259" s="17">
        <v>1.26688591583225E-2</v>
      </c>
      <c r="U259" s="17">
        <v>2.72276318606452E-2</v>
      </c>
      <c r="V259" s="17">
        <v>2.36377025095218E-2</v>
      </c>
      <c r="W259" s="17">
        <v>1.5644010285411899E-2</v>
      </c>
      <c r="X259" s="17">
        <v>1.44629020486954E-2</v>
      </c>
      <c r="Y259" s="17">
        <v>1.0751772163026601E-2</v>
      </c>
      <c r="Z259" s="17"/>
      <c r="AA259" s="17">
        <v>1.1833322740735799E-2</v>
      </c>
      <c r="AB259" s="17">
        <v>1.4488985156389999E-2</v>
      </c>
      <c r="AC259" s="17">
        <v>1.3265753237123999E-2</v>
      </c>
      <c r="AD259" s="17">
        <v>2.6521087129497099E-2</v>
      </c>
      <c r="AE259" s="17"/>
      <c r="AF259" s="17">
        <v>1.6150298016569E-2</v>
      </c>
    </row>
    <row r="260" spans="2:32" x14ac:dyDescent="0.2">
      <c r="B260" t="s">
        <v>92</v>
      </c>
      <c r="C260" s="17">
        <v>8.9755020548262007E-3</v>
      </c>
      <c r="D260" s="17">
        <v>8.7855723409623106E-3</v>
      </c>
      <c r="E260" s="17">
        <v>9.2139139495555702E-3</v>
      </c>
      <c r="F260" s="17"/>
      <c r="G260" s="17">
        <v>1.5611208601273201E-3</v>
      </c>
      <c r="H260" s="17">
        <v>1.00946303459938E-2</v>
      </c>
      <c r="I260" s="17">
        <v>1.53108322277157E-3</v>
      </c>
      <c r="J260" s="17">
        <v>1.8415504959833E-2</v>
      </c>
      <c r="K260" s="17">
        <v>1.61052787498852E-2</v>
      </c>
      <c r="L260" s="17">
        <v>6.6022746426971099E-3</v>
      </c>
      <c r="M260" s="17"/>
      <c r="N260" s="17">
        <v>1.1300756168973299E-2</v>
      </c>
      <c r="O260" s="17">
        <v>2.0376225053979E-2</v>
      </c>
      <c r="P260" s="17">
        <v>4.7684149185602404E-3</v>
      </c>
      <c r="Q260" s="17">
        <v>0</v>
      </c>
      <c r="R260" s="17">
        <v>5.77233120741038E-3</v>
      </c>
      <c r="S260" s="17">
        <v>1.18183158869292E-2</v>
      </c>
      <c r="T260" s="17">
        <v>1.34857626054184E-2</v>
      </c>
      <c r="U260" s="17">
        <v>0</v>
      </c>
      <c r="V260" s="17">
        <v>1.0281852208559501E-2</v>
      </c>
      <c r="W260" s="17">
        <v>7.6390538114738497E-3</v>
      </c>
      <c r="X260" s="17">
        <v>0</v>
      </c>
      <c r="Y260" s="17">
        <v>0</v>
      </c>
      <c r="Z260" s="17"/>
      <c r="AA260" s="17">
        <v>4.5365081748580602E-3</v>
      </c>
      <c r="AB260" s="17">
        <v>7.0217773200835099E-3</v>
      </c>
      <c r="AC260" s="17">
        <v>5.3739101220852403E-3</v>
      </c>
      <c r="AD260" s="17">
        <v>1.91029398175185E-2</v>
      </c>
      <c r="AE260" s="17"/>
      <c r="AF260" s="17">
        <v>1.0060790647250401E-2</v>
      </c>
    </row>
    <row r="261" spans="2:32" x14ac:dyDescent="0.2">
      <c r="B261" t="s">
        <v>194</v>
      </c>
      <c r="C261" s="17">
        <v>0.86501336401158802</v>
      </c>
      <c r="D261" s="17">
        <v>0.86092777067161597</v>
      </c>
      <c r="E261" s="17">
        <v>0.86924816235562496</v>
      </c>
      <c r="F261" s="17"/>
      <c r="G261" s="17">
        <v>0.93840416976520702</v>
      </c>
      <c r="H261" s="17">
        <v>0.93240581709674897</v>
      </c>
      <c r="I261" s="17">
        <v>0.92060405749385099</v>
      </c>
      <c r="J261" s="17">
        <v>0.86815810535417604</v>
      </c>
      <c r="K261" s="17">
        <v>0.79698663380073897</v>
      </c>
      <c r="L261" s="17">
        <v>0.75910460320197004</v>
      </c>
      <c r="M261" s="17"/>
      <c r="N261" s="17">
        <v>0.88867205187800302</v>
      </c>
      <c r="O261" s="17">
        <v>0.83266358569242205</v>
      </c>
      <c r="P261" s="17">
        <v>0.88173207091107397</v>
      </c>
      <c r="Q261" s="17">
        <v>0.83791903693931902</v>
      </c>
      <c r="R261" s="17">
        <v>0.862532863220143</v>
      </c>
      <c r="S261" s="17">
        <v>0.88572914123027902</v>
      </c>
      <c r="T261" s="17">
        <v>0.85508896327860195</v>
      </c>
      <c r="U261" s="17">
        <v>0.84886800654815697</v>
      </c>
      <c r="V261" s="17">
        <v>0.83656358999327596</v>
      </c>
      <c r="W261" s="17">
        <v>0.88076317513251601</v>
      </c>
      <c r="X261" s="17">
        <v>0.89916922649250197</v>
      </c>
      <c r="Y261" s="17">
        <v>0.92299935281027601</v>
      </c>
      <c r="Z261" s="17"/>
      <c r="AA261" s="17">
        <v>0.89917163306650405</v>
      </c>
      <c r="AB261" s="17">
        <v>0.86655062604328503</v>
      </c>
      <c r="AC261" s="17">
        <v>0.87239589093060299</v>
      </c>
      <c r="AD261" s="17">
        <v>0.82156054307571702</v>
      </c>
      <c r="AE261" s="17"/>
      <c r="AF261" s="17">
        <v>0.85457818937750396</v>
      </c>
    </row>
    <row r="262" spans="2:32" x14ac:dyDescent="0.2">
      <c r="B262" t="s">
        <v>135</v>
      </c>
      <c r="C262" s="17">
        <v>-0.85603786195676201</v>
      </c>
      <c r="D262" s="17">
        <v>-0.85214219833065397</v>
      </c>
      <c r="E262" s="17">
        <v>-0.86003424840606901</v>
      </c>
      <c r="F262" s="17"/>
      <c r="G262" s="17">
        <v>-0.93684304890507997</v>
      </c>
      <c r="H262" s="17">
        <v>-0.92231118675075496</v>
      </c>
      <c r="I262" s="17">
        <v>-0.91907297427107904</v>
      </c>
      <c r="J262" s="17">
        <v>-0.84974260039434302</v>
      </c>
      <c r="K262" s="17">
        <v>-0.78088135505085399</v>
      </c>
      <c r="L262" s="17">
        <v>-0.75250232855927301</v>
      </c>
      <c r="M262" s="17"/>
      <c r="N262" s="17">
        <v>-0.87737129570903005</v>
      </c>
      <c r="O262" s="17">
        <v>-0.81228736063844298</v>
      </c>
      <c r="P262" s="17">
        <v>-0.87696365599251402</v>
      </c>
      <c r="Q262" s="17">
        <v>-0.83791903693931902</v>
      </c>
      <c r="R262" s="17">
        <v>-0.85676053201273195</v>
      </c>
      <c r="S262" s="17">
        <v>-0.87391082534334896</v>
      </c>
      <c r="T262" s="17">
        <v>-0.84160320067318395</v>
      </c>
      <c r="U262" s="17">
        <v>-0.84886800654815697</v>
      </c>
      <c r="V262" s="17">
        <v>-0.82628173778471703</v>
      </c>
      <c r="W262" s="17">
        <v>-0.873124121321042</v>
      </c>
      <c r="X262" s="17">
        <v>-0.89916922649250197</v>
      </c>
      <c r="Y262" s="17">
        <v>-0.92299935281027601</v>
      </c>
      <c r="Z262" s="17"/>
      <c r="AA262" s="17">
        <v>-0.89463512489164598</v>
      </c>
      <c r="AB262" s="17">
        <v>-0.85952884872320101</v>
      </c>
      <c r="AC262" s="17">
        <v>-0.867021980808518</v>
      </c>
      <c r="AD262" s="17">
        <v>-0.80245760325819804</v>
      </c>
      <c r="AE262" s="17"/>
      <c r="AF262" s="17">
        <v>-0.844517398730253</v>
      </c>
    </row>
    <row r="263" spans="2:32" x14ac:dyDescent="0.2">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row>
    <row r="264" spans="2:32" x14ac:dyDescent="0.2">
      <c r="B264" s="6" t="s">
        <v>202</v>
      </c>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row>
    <row r="265" spans="2:32" x14ac:dyDescent="0.2">
      <c r="B265" s="24" t="s">
        <v>62</v>
      </c>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row>
    <row r="266" spans="2:32" x14ac:dyDescent="0.2">
      <c r="B266" t="s">
        <v>196</v>
      </c>
      <c r="C266" s="17">
        <v>0.25784427088762801</v>
      </c>
      <c r="D266" s="17">
        <v>0.25272580774008702</v>
      </c>
      <c r="E266" s="17">
        <v>0.26389227604901899</v>
      </c>
      <c r="F266" s="17"/>
      <c r="G266" s="17">
        <v>0.109375954880658</v>
      </c>
      <c r="H266" s="17">
        <v>0.19889603224591401</v>
      </c>
      <c r="I266" s="17">
        <v>0.25883746499697902</v>
      </c>
      <c r="J266" s="17">
        <v>0.31088715012687401</v>
      </c>
      <c r="K266" s="17">
        <v>0.33089863394386099</v>
      </c>
      <c r="L266" s="17">
        <v>0.31171321017041798</v>
      </c>
      <c r="M266" s="17"/>
      <c r="N266" s="17">
        <v>0.21212711205187401</v>
      </c>
      <c r="O266" s="17">
        <v>0.29997405452482501</v>
      </c>
      <c r="P266" s="17">
        <v>0.27614298856705199</v>
      </c>
      <c r="Q266" s="17">
        <v>0.25728949677991603</v>
      </c>
      <c r="R266" s="17">
        <v>0.209051028420152</v>
      </c>
      <c r="S266" s="17">
        <v>0.28069486032416002</v>
      </c>
      <c r="T266" s="17">
        <v>0.249898651137998</v>
      </c>
      <c r="U266" s="17">
        <v>0.25061492582487699</v>
      </c>
      <c r="V266" s="17">
        <v>0.29414320216501399</v>
      </c>
      <c r="W266" s="17">
        <v>0.236388360882577</v>
      </c>
      <c r="X266" s="17">
        <v>0.25190325647481199</v>
      </c>
      <c r="Y266" s="17">
        <v>0.25884222946357899</v>
      </c>
      <c r="Z266" s="17"/>
      <c r="AA266" s="17">
        <v>0.226890345347111</v>
      </c>
      <c r="AB266" s="17">
        <v>0.30254355059782601</v>
      </c>
      <c r="AC266" s="17">
        <v>0.238624883083008</v>
      </c>
      <c r="AD266" s="17">
        <v>0.26191326508510199</v>
      </c>
      <c r="AE266" s="17"/>
      <c r="AF266" s="17">
        <v>0.219873024224434</v>
      </c>
    </row>
    <row r="267" spans="2:32" x14ac:dyDescent="0.2">
      <c r="B267" t="s">
        <v>197</v>
      </c>
      <c r="C267" s="17">
        <v>0.27895312257232902</v>
      </c>
      <c r="D267" s="17">
        <v>0.28122554434330199</v>
      </c>
      <c r="E267" s="17">
        <v>0.27628527851125301</v>
      </c>
      <c r="F267" s="17"/>
      <c r="G267" s="17">
        <v>0.33136813972635598</v>
      </c>
      <c r="H267" s="17">
        <v>0.32413319264742302</v>
      </c>
      <c r="I267" s="17">
        <v>0.30984472525615497</v>
      </c>
      <c r="J267" s="17">
        <v>0.26605937063846102</v>
      </c>
      <c r="K267" s="17">
        <v>0.23703944999943</v>
      </c>
      <c r="L267" s="17">
        <v>0.220718021681754</v>
      </c>
      <c r="M267" s="17"/>
      <c r="N267" s="17">
        <v>0.25085348860963602</v>
      </c>
      <c r="O267" s="17">
        <v>0.25944163540807402</v>
      </c>
      <c r="P267" s="17">
        <v>0.29519312702862799</v>
      </c>
      <c r="Q267" s="17">
        <v>0.28539826965458798</v>
      </c>
      <c r="R267" s="17">
        <v>0.29364224692060298</v>
      </c>
      <c r="S267" s="17">
        <v>0.304843742571001</v>
      </c>
      <c r="T267" s="17">
        <v>0.25854817593921298</v>
      </c>
      <c r="U267" s="17">
        <v>0.26881857547488403</v>
      </c>
      <c r="V267" s="17">
        <v>0.28616580730635599</v>
      </c>
      <c r="W267" s="17">
        <v>0.31434224785533199</v>
      </c>
      <c r="X267" s="17">
        <v>0.26483608940425402</v>
      </c>
      <c r="Y267" s="17">
        <v>0.27881627251331298</v>
      </c>
      <c r="Z267" s="17"/>
      <c r="AA267" s="17">
        <v>0.30679093902334398</v>
      </c>
      <c r="AB267" s="17">
        <v>0.27737853620444303</v>
      </c>
      <c r="AC267" s="17">
        <v>0.31209022551103999</v>
      </c>
      <c r="AD267" s="17">
        <v>0.22130535369057699</v>
      </c>
      <c r="AE267" s="17"/>
      <c r="AF267" s="17">
        <v>0.28150813186711499</v>
      </c>
    </row>
    <row r="268" spans="2:32" x14ac:dyDescent="0.2">
      <c r="B268" t="s">
        <v>198</v>
      </c>
      <c r="C268" s="17">
        <v>0.16491690159619199</v>
      </c>
      <c r="D268" s="17">
        <v>0.182304802377206</v>
      </c>
      <c r="E268" s="17">
        <v>0.14848445589036299</v>
      </c>
      <c r="F268" s="17"/>
      <c r="G268" s="17">
        <v>0.29037873204776399</v>
      </c>
      <c r="H268" s="17">
        <v>0.21992790161051101</v>
      </c>
      <c r="I268" s="17">
        <v>0.172485882023101</v>
      </c>
      <c r="J268" s="17">
        <v>0.14196357727669701</v>
      </c>
      <c r="K268" s="17">
        <v>0.118935503330379</v>
      </c>
      <c r="L268" s="17">
        <v>7.9980728888623107E-2</v>
      </c>
      <c r="M268" s="17"/>
      <c r="N268" s="17">
        <v>0.249750205214609</v>
      </c>
      <c r="O268" s="17">
        <v>0.13594098398891999</v>
      </c>
      <c r="P268" s="17">
        <v>0.16928017432230599</v>
      </c>
      <c r="Q268" s="17">
        <v>0.136241589763376</v>
      </c>
      <c r="R268" s="17">
        <v>0.151712443548739</v>
      </c>
      <c r="S268" s="17">
        <v>0.134636212995139</v>
      </c>
      <c r="T268" s="17">
        <v>0.162639386631489</v>
      </c>
      <c r="U268" s="17">
        <v>0.15882888963123601</v>
      </c>
      <c r="V268" s="17">
        <v>0.152520069675328</v>
      </c>
      <c r="W268" s="17">
        <v>0.16854133802043</v>
      </c>
      <c r="X268" s="17">
        <v>0.144927797500948</v>
      </c>
      <c r="Y268" s="17">
        <v>0.172682738650796</v>
      </c>
      <c r="Z268" s="17"/>
      <c r="AA268" s="17">
        <v>0.18936876256872801</v>
      </c>
      <c r="AB268" s="17">
        <v>0.15675173336546999</v>
      </c>
      <c r="AC268" s="17">
        <v>0.16397085235728301</v>
      </c>
      <c r="AD268" s="17">
        <v>0.147126715282594</v>
      </c>
      <c r="AE268" s="17"/>
      <c r="AF268" s="17">
        <v>0.167323766069427</v>
      </c>
    </row>
    <row r="269" spans="2:32" x14ac:dyDescent="0.2">
      <c r="B269" t="s">
        <v>199</v>
      </c>
      <c r="C269" s="17">
        <v>6.4570477484183597E-2</v>
      </c>
      <c r="D269" s="17">
        <v>7.9231450788971397E-2</v>
      </c>
      <c r="E269" s="17">
        <v>5.0185231529095597E-2</v>
      </c>
      <c r="F269" s="17"/>
      <c r="G269" s="17">
        <v>0.13014722238162299</v>
      </c>
      <c r="H269" s="17">
        <v>9.8408677005381806E-2</v>
      </c>
      <c r="I269" s="17">
        <v>6.02779711172656E-2</v>
      </c>
      <c r="J269" s="17">
        <v>4.3939350242719298E-2</v>
      </c>
      <c r="K269" s="17">
        <v>3.3442481948335101E-2</v>
      </c>
      <c r="L269" s="17">
        <v>3.45196172338662E-2</v>
      </c>
      <c r="M269" s="17"/>
      <c r="N269" s="17">
        <v>0.104069933822941</v>
      </c>
      <c r="O269" s="17">
        <v>7.13558721566879E-2</v>
      </c>
      <c r="P269" s="17">
        <v>5.72363911815955E-2</v>
      </c>
      <c r="Q269" s="17">
        <v>5.4665054211224202E-2</v>
      </c>
      <c r="R269" s="17">
        <v>5.6186137771681702E-2</v>
      </c>
      <c r="S269" s="17">
        <v>6.1116344562732697E-2</v>
      </c>
      <c r="T269" s="17">
        <v>5.66526204171807E-2</v>
      </c>
      <c r="U269" s="17">
        <v>5.6103675703949002E-2</v>
      </c>
      <c r="V269" s="17">
        <v>5.3754506562492199E-2</v>
      </c>
      <c r="W269" s="17">
        <v>4.6597584753026902E-2</v>
      </c>
      <c r="X269" s="17">
        <v>6.7358311152202394E-2</v>
      </c>
      <c r="Y269" s="17">
        <v>5.1539927369660003E-2</v>
      </c>
      <c r="Z269" s="17"/>
      <c r="AA269" s="17">
        <v>9.9052121047810193E-2</v>
      </c>
      <c r="AB269" s="17">
        <v>4.4148805989196099E-2</v>
      </c>
      <c r="AC269" s="17">
        <v>6.7009895332684005E-2</v>
      </c>
      <c r="AD269" s="17">
        <v>4.6333127285652101E-2</v>
      </c>
      <c r="AE269" s="17"/>
      <c r="AF269" s="17">
        <v>7.3802845137497797E-2</v>
      </c>
    </row>
    <row r="270" spans="2:32" x14ac:dyDescent="0.2">
      <c r="B270" t="s">
        <v>200</v>
      </c>
      <c r="C270" s="17">
        <v>2.98489559064073E-2</v>
      </c>
      <c r="D270" s="17">
        <v>3.7058880978218897E-2</v>
      </c>
      <c r="E270" s="17">
        <v>2.2610855832895699E-2</v>
      </c>
      <c r="F270" s="17"/>
      <c r="G270" s="17">
        <v>6.5818741284318694E-2</v>
      </c>
      <c r="H270" s="17">
        <v>3.8212679338035002E-2</v>
      </c>
      <c r="I270" s="17">
        <v>3.7614875500396099E-2</v>
      </c>
      <c r="J270" s="17">
        <v>1.49627688249019E-2</v>
      </c>
      <c r="K270" s="17">
        <v>1.54211595617865E-2</v>
      </c>
      <c r="L270" s="17">
        <v>1.4562701361573E-2</v>
      </c>
      <c r="M270" s="17"/>
      <c r="N270" s="17">
        <v>3.3076303768018601E-2</v>
      </c>
      <c r="O270" s="17">
        <v>2.23184836569651E-2</v>
      </c>
      <c r="P270" s="17">
        <v>1.81490293426235E-2</v>
      </c>
      <c r="Q270" s="17">
        <v>2.8034575775980199E-2</v>
      </c>
      <c r="R270" s="17">
        <v>2.6499193151641499E-2</v>
      </c>
      <c r="S270" s="17">
        <v>3.3258864704181303E-2</v>
      </c>
      <c r="T270" s="17">
        <v>4.5250416815696602E-2</v>
      </c>
      <c r="U270" s="17">
        <v>4.1551700148983302E-2</v>
      </c>
      <c r="V270" s="17">
        <v>1.5650893628115201E-2</v>
      </c>
      <c r="W270" s="17">
        <v>4.5671532099452503E-2</v>
      </c>
      <c r="X270" s="17">
        <v>2.1070553611529999E-2</v>
      </c>
      <c r="Y270" s="17">
        <v>4.4082856270346402E-2</v>
      </c>
      <c r="Z270" s="17"/>
      <c r="AA270" s="17">
        <v>3.80569277130113E-2</v>
      </c>
      <c r="AB270" s="17">
        <v>2.21929473714409E-2</v>
      </c>
      <c r="AC270" s="17">
        <v>2.6032476671504899E-2</v>
      </c>
      <c r="AD270" s="17">
        <v>3.1741991124546398E-2</v>
      </c>
      <c r="AE270" s="17"/>
      <c r="AF270" s="17">
        <v>3.3757008590271101E-2</v>
      </c>
    </row>
    <row r="271" spans="2:32" x14ac:dyDescent="0.2">
      <c r="B271" t="s">
        <v>201</v>
      </c>
      <c r="C271" s="17">
        <v>0.12860554153836901</v>
      </c>
      <c r="D271" s="17">
        <v>0.10754772621155501</v>
      </c>
      <c r="E271" s="17">
        <v>0.14887004919258001</v>
      </c>
      <c r="F271" s="17"/>
      <c r="G271" s="17">
        <v>2.3556145497609999E-2</v>
      </c>
      <c r="H271" s="17">
        <v>7.0237937196490394E-2</v>
      </c>
      <c r="I271" s="17">
        <v>9.0988660335871094E-2</v>
      </c>
      <c r="J271" s="17">
        <v>0.14303681842396501</v>
      </c>
      <c r="K271" s="17">
        <v>0.16706800140115499</v>
      </c>
      <c r="L271" s="17">
        <v>0.23913020375807201</v>
      </c>
      <c r="M271" s="17"/>
      <c r="N271" s="17">
        <v>9.5830931700407004E-2</v>
      </c>
      <c r="O271" s="17">
        <v>0.135521832632093</v>
      </c>
      <c r="P271" s="17">
        <v>0.12649591162298701</v>
      </c>
      <c r="Q271" s="17">
        <v>0.155458072828834</v>
      </c>
      <c r="R271" s="17">
        <v>0.183137336820138</v>
      </c>
      <c r="S271" s="17">
        <v>9.9193717683141003E-2</v>
      </c>
      <c r="T271" s="17">
        <v>0.142843814689498</v>
      </c>
      <c r="U271" s="17">
        <v>0.150925264469153</v>
      </c>
      <c r="V271" s="17">
        <v>0.120164788163431</v>
      </c>
      <c r="W271" s="17">
        <v>0.114248460598327</v>
      </c>
      <c r="X271" s="17">
        <v>0.150777991927039</v>
      </c>
      <c r="Y271" s="17">
        <v>0.107069988705745</v>
      </c>
      <c r="Z271" s="17"/>
      <c r="AA271" s="17">
        <v>7.9792677320344799E-2</v>
      </c>
      <c r="AB271" s="17">
        <v>0.12322676837697499</v>
      </c>
      <c r="AC271" s="17">
        <v>0.124273588921316</v>
      </c>
      <c r="AD271" s="17">
        <v>0.192584146503608</v>
      </c>
      <c r="AE271" s="17"/>
      <c r="AF271" s="17">
        <v>0.16045947904671401</v>
      </c>
    </row>
    <row r="272" spans="2:32" x14ac:dyDescent="0.2">
      <c r="B272" t="s">
        <v>92</v>
      </c>
      <c r="C272" s="17">
        <v>7.5260730014891503E-2</v>
      </c>
      <c r="D272" s="17">
        <v>5.9905787560659597E-2</v>
      </c>
      <c r="E272" s="17">
        <v>8.9671852994794604E-2</v>
      </c>
      <c r="F272" s="17"/>
      <c r="G272" s="17">
        <v>4.9355064181670898E-2</v>
      </c>
      <c r="H272" s="17">
        <v>5.01835799562447E-2</v>
      </c>
      <c r="I272" s="17">
        <v>6.9950420770232793E-2</v>
      </c>
      <c r="J272" s="17">
        <v>7.9150964466381493E-2</v>
      </c>
      <c r="K272" s="17">
        <v>9.7194769815052595E-2</v>
      </c>
      <c r="L272" s="17">
        <v>9.9375516905694405E-2</v>
      </c>
      <c r="M272" s="17"/>
      <c r="N272" s="17">
        <v>5.4292024832514399E-2</v>
      </c>
      <c r="O272" s="17">
        <v>7.5447137632434699E-2</v>
      </c>
      <c r="P272" s="17">
        <v>5.7502377934808703E-2</v>
      </c>
      <c r="Q272" s="17">
        <v>8.2912940986081304E-2</v>
      </c>
      <c r="R272" s="17">
        <v>7.97716133670449E-2</v>
      </c>
      <c r="S272" s="17">
        <v>8.6256257159645106E-2</v>
      </c>
      <c r="T272" s="17">
        <v>8.4166934368923599E-2</v>
      </c>
      <c r="U272" s="17">
        <v>7.3156968746916795E-2</v>
      </c>
      <c r="V272" s="17">
        <v>7.7600732499264496E-2</v>
      </c>
      <c r="W272" s="17">
        <v>7.4210475790854796E-2</v>
      </c>
      <c r="X272" s="17">
        <v>9.9125999929215794E-2</v>
      </c>
      <c r="Y272" s="17">
        <v>8.6965987026560498E-2</v>
      </c>
      <c r="Z272" s="17"/>
      <c r="AA272" s="17">
        <v>6.0048226979651301E-2</v>
      </c>
      <c r="AB272" s="17">
        <v>7.3757658094649403E-2</v>
      </c>
      <c r="AC272" s="17">
        <v>6.7998078123163996E-2</v>
      </c>
      <c r="AD272" s="17">
        <v>9.8995401027920996E-2</v>
      </c>
      <c r="AE272" s="17"/>
      <c r="AF272" s="17">
        <v>6.3275745064540895E-2</v>
      </c>
    </row>
    <row r="273" spans="2:32" x14ac:dyDescent="0.2">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row>
    <row r="274" spans="2:32" x14ac:dyDescent="0.2">
      <c r="B274" s="6" t="s">
        <v>219</v>
      </c>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row>
    <row r="275" spans="2:32" x14ac:dyDescent="0.2">
      <c r="B275" s="24" t="s">
        <v>62</v>
      </c>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row>
    <row r="276" spans="2:32" x14ac:dyDescent="0.2">
      <c r="B276" t="s">
        <v>203</v>
      </c>
      <c r="C276" s="17">
        <v>0.65727553096931701</v>
      </c>
      <c r="D276" s="17">
        <v>0.672330554246231</v>
      </c>
      <c r="E276" s="17">
        <v>0.64300415916161202</v>
      </c>
      <c r="F276" s="17"/>
      <c r="G276" s="17">
        <v>0.635370643345474</v>
      </c>
      <c r="H276" s="17">
        <v>0.66174198347557101</v>
      </c>
      <c r="I276" s="17">
        <v>0.66614524814643505</v>
      </c>
      <c r="J276" s="17">
        <v>0.69108190038897299</v>
      </c>
      <c r="K276" s="17">
        <v>0.68046809798839503</v>
      </c>
      <c r="L276" s="17">
        <v>0.617959527880939</v>
      </c>
      <c r="M276" s="17"/>
      <c r="N276" s="17">
        <v>0.66908116870065804</v>
      </c>
      <c r="O276" s="17">
        <v>0.64589506445950895</v>
      </c>
      <c r="P276" s="17">
        <v>0.67354959103289702</v>
      </c>
      <c r="Q276" s="17">
        <v>0.68247020001052905</v>
      </c>
      <c r="R276" s="17">
        <v>0.65954082995511798</v>
      </c>
      <c r="S276" s="17">
        <v>0.63683992693871605</v>
      </c>
      <c r="T276" s="17">
        <v>0.65974801518285897</v>
      </c>
      <c r="U276" s="17">
        <v>0.62932224705323903</v>
      </c>
      <c r="V276" s="17">
        <v>0.58875690162942296</v>
      </c>
      <c r="W276" s="17">
        <v>0.67628559167317603</v>
      </c>
      <c r="X276" s="17">
        <v>0.66845354562586201</v>
      </c>
      <c r="Y276" s="17">
        <v>0.79439117746610899</v>
      </c>
      <c r="Z276" s="17"/>
      <c r="AA276" s="17">
        <v>0.67481091354525902</v>
      </c>
      <c r="AB276" s="17">
        <v>0.67400887560602296</v>
      </c>
      <c r="AC276" s="17">
        <v>0.63804269141816605</v>
      </c>
      <c r="AD276" s="17">
        <v>0.63874328487942</v>
      </c>
      <c r="AE276" s="17"/>
      <c r="AF276" s="17">
        <v>0.66115449196909504</v>
      </c>
    </row>
    <row r="277" spans="2:32" x14ac:dyDescent="0.2">
      <c r="B277" t="s">
        <v>204</v>
      </c>
      <c r="C277" s="17">
        <v>0.63597201832342198</v>
      </c>
      <c r="D277" s="17">
        <v>0.70036316096061402</v>
      </c>
      <c r="E277" s="17">
        <v>0.57240967792909003</v>
      </c>
      <c r="F277" s="17"/>
      <c r="G277" s="17">
        <v>0.84218866497900002</v>
      </c>
      <c r="H277" s="17">
        <v>0.77974155879430496</v>
      </c>
      <c r="I277" s="17">
        <v>0.69845246902561897</v>
      </c>
      <c r="J277" s="17">
        <v>0.61846897817536695</v>
      </c>
      <c r="K277" s="17">
        <v>0.53370771287072105</v>
      </c>
      <c r="L277" s="17">
        <v>0.41362038272893797</v>
      </c>
      <c r="M277" s="17"/>
      <c r="N277" s="17">
        <v>0.72792826559762502</v>
      </c>
      <c r="O277" s="17">
        <v>0.63809577162138797</v>
      </c>
      <c r="P277" s="17">
        <v>0.62518860455190395</v>
      </c>
      <c r="Q277" s="17">
        <v>0.63267969375057298</v>
      </c>
      <c r="R277" s="17">
        <v>0.574996507837919</v>
      </c>
      <c r="S277" s="17">
        <v>0.67702939078387603</v>
      </c>
      <c r="T277" s="17">
        <v>0.62566764750660697</v>
      </c>
      <c r="U277" s="17">
        <v>0.57031654256147801</v>
      </c>
      <c r="V277" s="17">
        <v>0.57485123393746496</v>
      </c>
      <c r="W277" s="17">
        <v>0.59819297645083402</v>
      </c>
      <c r="X277" s="17">
        <v>0.62725920086237097</v>
      </c>
      <c r="Y277" s="17">
        <v>0.72269712452168</v>
      </c>
      <c r="Z277" s="17"/>
      <c r="AA277" s="17">
        <v>0.65011136133309</v>
      </c>
      <c r="AB277" s="17">
        <v>0.62813583323690803</v>
      </c>
      <c r="AC277" s="17">
        <v>0.62030818697325396</v>
      </c>
      <c r="AD277" s="17">
        <v>0.64094311366724799</v>
      </c>
      <c r="AE277" s="17"/>
      <c r="AF277" s="17">
        <v>0.62450732969481904</v>
      </c>
    </row>
    <row r="278" spans="2:32" x14ac:dyDescent="0.2">
      <c r="B278" t="s">
        <v>205</v>
      </c>
      <c r="C278" s="17">
        <v>0.57405476509356002</v>
      </c>
      <c r="D278" s="17">
        <v>0.59592049858304696</v>
      </c>
      <c r="E278" s="17">
        <v>0.551192271270042</v>
      </c>
      <c r="F278" s="17"/>
      <c r="G278" s="17">
        <v>0.70533998460065706</v>
      </c>
      <c r="H278" s="17">
        <v>0.64822462869039899</v>
      </c>
      <c r="I278" s="17">
        <v>0.59591095504929503</v>
      </c>
      <c r="J278" s="17">
        <v>0.55816029783135701</v>
      </c>
      <c r="K278" s="17">
        <v>0.51894252425242804</v>
      </c>
      <c r="L278" s="17">
        <v>0.45839096978923499</v>
      </c>
      <c r="M278" s="17"/>
      <c r="N278" s="17">
        <v>0.61900348138721595</v>
      </c>
      <c r="O278" s="17">
        <v>0.58259977124265205</v>
      </c>
      <c r="P278" s="17">
        <v>0.56641522066538297</v>
      </c>
      <c r="Q278" s="17">
        <v>0.57026146189381499</v>
      </c>
      <c r="R278" s="17">
        <v>0.55725466224305098</v>
      </c>
      <c r="S278" s="17">
        <v>0.56299418940616297</v>
      </c>
      <c r="T278" s="17">
        <v>0.53177957783430196</v>
      </c>
      <c r="U278" s="17">
        <v>0.549484622723865</v>
      </c>
      <c r="V278" s="17">
        <v>0.53719446402034299</v>
      </c>
      <c r="W278" s="17">
        <v>0.57485651628480505</v>
      </c>
      <c r="X278" s="17">
        <v>0.65771942100360303</v>
      </c>
      <c r="Y278" s="17">
        <v>0.57011406400338704</v>
      </c>
      <c r="Z278" s="17"/>
      <c r="AA278" s="17">
        <v>0.59019621079964901</v>
      </c>
      <c r="AB278" s="17">
        <v>0.56880641735176296</v>
      </c>
      <c r="AC278" s="17">
        <v>0.54223872145117302</v>
      </c>
      <c r="AD278" s="17">
        <v>0.58807511051014305</v>
      </c>
      <c r="AE278" s="17"/>
      <c r="AF278" s="17">
        <v>0.58628439986556302</v>
      </c>
    </row>
    <row r="279" spans="2:32" x14ac:dyDescent="0.2">
      <c r="B279" t="s">
        <v>206</v>
      </c>
      <c r="C279" s="17">
        <v>0.54767437615833703</v>
      </c>
      <c r="D279" s="17">
        <v>0.57022379910394905</v>
      </c>
      <c r="E279" s="17">
        <v>0.525602510774694</v>
      </c>
      <c r="F279" s="17"/>
      <c r="G279" s="17">
        <v>0.60252657907853402</v>
      </c>
      <c r="H279" s="17">
        <v>0.628623190060144</v>
      </c>
      <c r="I279" s="17">
        <v>0.56727674073663803</v>
      </c>
      <c r="J279" s="17">
        <v>0.54643808263986704</v>
      </c>
      <c r="K279" s="17">
        <v>0.51907329060614804</v>
      </c>
      <c r="L279" s="17">
        <v>0.44945791562868198</v>
      </c>
      <c r="M279" s="17"/>
      <c r="N279" s="17">
        <v>0.57918856656445095</v>
      </c>
      <c r="O279" s="17">
        <v>0.55478279923818796</v>
      </c>
      <c r="P279" s="17">
        <v>0.55725077995474004</v>
      </c>
      <c r="Q279" s="17">
        <v>0.51916300045849795</v>
      </c>
      <c r="R279" s="17">
        <v>0.51925099361097904</v>
      </c>
      <c r="S279" s="17">
        <v>0.56924264990218798</v>
      </c>
      <c r="T279" s="17">
        <v>0.57374478792429195</v>
      </c>
      <c r="U279" s="17">
        <v>0.51429339966158405</v>
      </c>
      <c r="V279" s="17">
        <v>0.52857554446456401</v>
      </c>
      <c r="W279" s="17">
        <v>0.540943474732552</v>
      </c>
      <c r="X279" s="17">
        <v>0.51807887549079901</v>
      </c>
      <c r="Y279" s="17">
        <v>0.54626699654543098</v>
      </c>
      <c r="Z279" s="17"/>
      <c r="AA279" s="17">
        <v>0.59241928771789498</v>
      </c>
      <c r="AB279" s="17">
        <v>0.56249543400626201</v>
      </c>
      <c r="AC279" s="17">
        <v>0.49681067179617799</v>
      </c>
      <c r="AD279" s="17">
        <v>0.526386544364839</v>
      </c>
      <c r="AE279" s="17"/>
      <c r="AF279" s="17">
        <v>0.55856906074474799</v>
      </c>
    </row>
    <row r="280" spans="2:32" x14ac:dyDescent="0.2">
      <c r="B280" t="s">
        <v>207</v>
      </c>
      <c r="C280" s="17">
        <v>0.46836464983461601</v>
      </c>
      <c r="D280" s="17">
        <v>0.49746312187882902</v>
      </c>
      <c r="E280" s="17">
        <v>0.44016237979734602</v>
      </c>
      <c r="F280" s="17"/>
      <c r="G280" s="17">
        <v>0.40740933181474098</v>
      </c>
      <c r="H280" s="17">
        <v>0.51750094379596601</v>
      </c>
      <c r="I280" s="17">
        <v>0.49462563332089798</v>
      </c>
      <c r="J280" s="17">
        <v>0.485127943419498</v>
      </c>
      <c r="K280" s="17">
        <v>0.490235976016895</v>
      </c>
      <c r="L280" s="17">
        <v>0.41918906186014099</v>
      </c>
      <c r="M280" s="17"/>
      <c r="N280" s="17">
        <v>0.45368887822278198</v>
      </c>
      <c r="O280" s="17">
        <v>0.49631080254292298</v>
      </c>
      <c r="P280" s="17">
        <v>0.50491940614075403</v>
      </c>
      <c r="Q280" s="17">
        <v>0.48472072130197302</v>
      </c>
      <c r="R280" s="17">
        <v>0.40897391588864102</v>
      </c>
      <c r="S280" s="17">
        <v>0.47360700030522401</v>
      </c>
      <c r="T280" s="17">
        <v>0.47418770792465398</v>
      </c>
      <c r="U280" s="17">
        <v>0.41105414341576801</v>
      </c>
      <c r="V280" s="17">
        <v>0.46904800496287502</v>
      </c>
      <c r="W280" s="17">
        <v>0.490506671459016</v>
      </c>
      <c r="X280" s="17">
        <v>0.46430401111340203</v>
      </c>
      <c r="Y280" s="17">
        <v>0.39126980442662102</v>
      </c>
      <c r="Z280" s="17"/>
      <c r="AA280" s="17">
        <v>0.53493685807168501</v>
      </c>
      <c r="AB280" s="17">
        <v>0.477137283204563</v>
      </c>
      <c r="AC280" s="17">
        <v>0.45122210745157598</v>
      </c>
      <c r="AD280" s="17">
        <v>0.40181005160543598</v>
      </c>
      <c r="AE280" s="17"/>
      <c r="AF280" s="17">
        <v>0.40460126574958299</v>
      </c>
    </row>
    <row r="281" spans="2:32" x14ac:dyDescent="0.2">
      <c r="B281" t="s">
        <v>208</v>
      </c>
      <c r="C281" s="17">
        <v>0.37882838017328602</v>
      </c>
      <c r="D281" s="17">
        <v>0.40919255014036698</v>
      </c>
      <c r="E281" s="17">
        <v>0.34952068692507798</v>
      </c>
      <c r="F281" s="17"/>
      <c r="G281" s="17">
        <v>0.18276548214517299</v>
      </c>
      <c r="H281" s="17">
        <v>0.34754775170616398</v>
      </c>
      <c r="I281" s="17">
        <v>0.39210850305360601</v>
      </c>
      <c r="J281" s="17">
        <v>0.45679460365250502</v>
      </c>
      <c r="K281" s="17">
        <v>0.47088295681681203</v>
      </c>
      <c r="L281" s="17">
        <v>0.39880432003064498</v>
      </c>
      <c r="M281" s="17"/>
      <c r="N281" s="17">
        <v>0.33872115494777599</v>
      </c>
      <c r="O281" s="17">
        <v>0.409087360020647</v>
      </c>
      <c r="P281" s="17">
        <v>0.351155828569791</v>
      </c>
      <c r="Q281" s="17">
        <v>0.41704743018863999</v>
      </c>
      <c r="R281" s="17">
        <v>0.416944318833598</v>
      </c>
      <c r="S281" s="17">
        <v>0.39923007108643399</v>
      </c>
      <c r="T281" s="17">
        <v>0.377835941891422</v>
      </c>
      <c r="U281" s="17">
        <v>0.37034080150506599</v>
      </c>
      <c r="V281" s="17">
        <v>0.33613462878574601</v>
      </c>
      <c r="W281" s="17">
        <v>0.37425400390806801</v>
      </c>
      <c r="X281" s="17">
        <v>0.41937089727251098</v>
      </c>
      <c r="Y281" s="17">
        <v>0.36077251709298103</v>
      </c>
      <c r="Z281" s="17"/>
      <c r="AA281" s="17">
        <v>0.35912315363609298</v>
      </c>
      <c r="AB281" s="17">
        <v>0.38763527603701398</v>
      </c>
      <c r="AC281" s="17">
        <v>0.36053321390394599</v>
      </c>
      <c r="AD281" s="17">
        <v>0.408018202690972</v>
      </c>
      <c r="AE281" s="17"/>
      <c r="AF281" s="17">
        <v>0.41229308176155999</v>
      </c>
    </row>
    <row r="282" spans="2:32" x14ac:dyDescent="0.2">
      <c r="B282" t="s">
        <v>209</v>
      </c>
      <c r="C282" s="17">
        <v>0.22333973137056201</v>
      </c>
      <c r="D282" s="17">
        <v>0.25785558383706197</v>
      </c>
      <c r="E282" s="17">
        <v>0.19013881823187301</v>
      </c>
      <c r="F282" s="17"/>
      <c r="G282" s="17">
        <v>0.23598466244799399</v>
      </c>
      <c r="H282" s="17">
        <v>0.32013689749077601</v>
      </c>
      <c r="I282" s="17">
        <v>0.28830183819243899</v>
      </c>
      <c r="J282" s="17">
        <v>0.21305971534665899</v>
      </c>
      <c r="K282" s="17">
        <v>0.160263653447028</v>
      </c>
      <c r="L282" s="17">
        <v>0.133821435482081</v>
      </c>
      <c r="M282" s="17"/>
      <c r="N282" s="17">
        <v>0.24064410618083601</v>
      </c>
      <c r="O282" s="17">
        <v>0.225329856862411</v>
      </c>
      <c r="P282" s="17">
        <v>0.21332305304118299</v>
      </c>
      <c r="Q282" s="17">
        <v>0.19755864676152701</v>
      </c>
      <c r="R282" s="17">
        <v>0.20962519658304199</v>
      </c>
      <c r="S282" s="17">
        <v>0.27648759304491</v>
      </c>
      <c r="T282" s="17">
        <v>0.223990327978035</v>
      </c>
      <c r="U282" s="17">
        <v>0.21106129804653501</v>
      </c>
      <c r="V282" s="17">
        <v>0.21337142393181099</v>
      </c>
      <c r="W282" s="17">
        <v>0.22531107003201101</v>
      </c>
      <c r="X282" s="17">
        <v>0.20659354145292499</v>
      </c>
      <c r="Y282" s="17">
        <v>0.184089941108037</v>
      </c>
      <c r="Z282" s="17"/>
      <c r="AA282" s="17">
        <v>0.23642299246137299</v>
      </c>
      <c r="AB282" s="17">
        <v>0.18452169673420099</v>
      </c>
      <c r="AC282" s="17">
        <v>0.22244391979449199</v>
      </c>
      <c r="AD282" s="17">
        <v>0.25187493448661902</v>
      </c>
      <c r="AE282" s="17"/>
      <c r="AF282" s="17">
        <v>0.23495546917362101</v>
      </c>
    </row>
    <row r="283" spans="2:32" x14ac:dyDescent="0.2">
      <c r="B283" t="s">
        <v>210</v>
      </c>
      <c r="C283" s="17">
        <v>0.21877142349352899</v>
      </c>
      <c r="D283" s="17">
        <v>0.247675493494767</v>
      </c>
      <c r="E283" s="17">
        <v>0.189015172903165</v>
      </c>
      <c r="F283" s="17"/>
      <c r="G283" s="17">
        <v>0.41103168212922703</v>
      </c>
      <c r="H283" s="17">
        <v>0.35075778095347498</v>
      </c>
      <c r="I283" s="17">
        <v>0.23915447850521199</v>
      </c>
      <c r="J283" s="17">
        <v>0.167058510250223</v>
      </c>
      <c r="K283" s="17">
        <v>0.14172526556530499</v>
      </c>
      <c r="L283" s="17">
        <v>6.0453101488724299E-2</v>
      </c>
      <c r="M283" s="17"/>
      <c r="N283" s="17">
        <v>0.33390320997050599</v>
      </c>
      <c r="O283" s="17">
        <v>0.20104830374087601</v>
      </c>
      <c r="P283" s="17">
        <v>0.190440182252158</v>
      </c>
      <c r="Q283" s="17">
        <v>0.19713925969430801</v>
      </c>
      <c r="R283" s="17">
        <v>0.20482883381940101</v>
      </c>
      <c r="S283" s="17">
        <v>0.22178961448046999</v>
      </c>
      <c r="T283" s="17">
        <v>0.21086042281749301</v>
      </c>
      <c r="U283" s="17">
        <v>0.171390524965948</v>
      </c>
      <c r="V283" s="17">
        <v>0.214068957883535</v>
      </c>
      <c r="W283" s="17">
        <v>0.191358158004969</v>
      </c>
      <c r="X283" s="17">
        <v>0.162638329453134</v>
      </c>
      <c r="Y283" s="17">
        <v>0.20002896738214701</v>
      </c>
      <c r="Z283" s="17"/>
      <c r="AA283" s="17">
        <v>0.28132484572507899</v>
      </c>
      <c r="AB283" s="17">
        <v>0.216883307526921</v>
      </c>
      <c r="AC283" s="17">
        <v>0.20683825950451801</v>
      </c>
      <c r="AD283" s="17">
        <v>0.16394934057284</v>
      </c>
      <c r="AE283" s="17"/>
      <c r="AF283" s="17">
        <v>0.20607445249515899</v>
      </c>
    </row>
    <row r="284" spans="2:32" x14ac:dyDescent="0.2">
      <c r="B284" t="s">
        <v>211</v>
      </c>
      <c r="C284" s="17">
        <v>0.19699840584991499</v>
      </c>
      <c r="D284" s="17">
        <v>0.22266337887773199</v>
      </c>
      <c r="E284" s="17">
        <v>0.169766143396652</v>
      </c>
      <c r="F284" s="17"/>
      <c r="G284" s="17">
        <v>0.34416695353398802</v>
      </c>
      <c r="H284" s="17">
        <v>0.24890403640530201</v>
      </c>
      <c r="I284" s="17">
        <v>0.21133875725051901</v>
      </c>
      <c r="J284" s="17">
        <v>0.170661707148581</v>
      </c>
      <c r="K284" s="17">
        <v>0.14008415421564099</v>
      </c>
      <c r="L284" s="17">
        <v>0.10472756415664</v>
      </c>
      <c r="M284" s="17"/>
      <c r="N284" s="17">
        <v>0.29797306165174398</v>
      </c>
      <c r="O284" s="17">
        <v>0.200131594360628</v>
      </c>
      <c r="P284" s="17">
        <v>0.15188317292215001</v>
      </c>
      <c r="Q284" s="17">
        <v>0.221016438330255</v>
      </c>
      <c r="R284" s="17">
        <v>0.14281569743006101</v>
      </c>
      <c r="S284" s="17">
        <v>0.168693876205363</v>
      </c>
      <c r="T284" s="17">
        <v>0.14670365400501401</v>
      </c>
      <c r="U284" s="17">
        <v>0.16797485194581299</v>
      </c>
      <c r="V284" s="17">
        <v>0.18932698567678</v>
      </c>
      <c r="W284" s="17">
        <v>0.21729727251542599</v>
      </c>
      <c r="X284" s="17">
        <v>0.17522566057334399</v>
      </c>
      <c r="Y284" s="17">
        <v>0.14829536662633999</v>
      </c>
      <c r="Z284" s="17"/>
      <c r="AA284" s="17">
        <v>0.263604552307455</v>
      </c>
      <c r="AB284" s="17">
        <v>0.17586171071305501</v>
      </c>
      <c r="AC284" s="17">
        <v>0.18691008202582099</v>
      </c>
      <c r="AD284" s="17">
        <v>0.15590481736502501</v>
      </c>
      <c r="AE284" s="17"/>
      <c r="AF284" s="17">
        <v>0.16603853112295999</v>
      </c>
    </row>
    <row r="285" spans="2:32" x14ac:dyDescent="0.2">
      <c r="B285" t="s">
        <v>212</v>
      </c>
      <c r="C285" s="17">
        <v>0.18740861722327101</v>
      </c>
      <c r="D285" s="17">
        <v>0.20286337197319301</v>
      </c>
      <c r="E285" s="17">
        <v>0.17287275762618301</v>
      </c>
      <c r="F285" s="17"/>
      <c r="G285" s="17">
        <v>0.15021036068430599</v>
      </c>
      <c r="H285" s="17">
        <v>0.17687120928341499</v>
      </c>
      <c r="I285" s="17">
        <v>0.22046956907305701</v>
      </c>
      <c r="J285" s="17">
        <v>0.19440445493813499</v>
      </c>
      <c r="K285" s="17">
        <v>0.20600574405952299</v>
      </c>
      <c r="L285" s="17">
        <v>0.17566273910133201</v>
      </c>
      <c r="M285" s="17"/>
      <c r="N285" s="17">
        <v>0.21152413924260899</v>
      </c>
      <c r="O285" s="17">
        <v>0.154055804412909</v>
      </c>
      <c r="P285" s="17">
        <v>0.21258901052582799</v>
      </c>
      <c r="Q285" s="17">
        <v>0.19272905065270601</v>
      </c>
      <c r="R285" s="17">
        <v>0.15732526014366399</v>
      </c>
      <c r="S285" s="17">
        <v>0.17944087995524099</v>
      </c>
      <c r="T285" s="17">
        <v>0.210298053590385</v>
      </c>
      <c r="U285" s="17">
        <v>0.20993294657495501</v>
      </c>
      <c r="V285" s="17">
        <v>0.15934012191896499</v>
      </c>
      <c r="W285" s="17">
        <v>0.188592823580779</v>
      </c>
      <c r="X285" s="17">
        <v>0.20991318235769599</v>
      </c>
      <c r="Y285" s="17">
        <v>0.20115772874163801</v>
      </c>
      <c r="Z285" s="17"/>
      <c r="AA285" s="17">
        <v>0.188254638806895</v>
      </c>
      <c r="AB285" s="17">
        <v>0.17450704152902699</v>
      </c>
      <c r="AC285" s="17">
        <v>0.17904416868749201</v>
      </c>
      <c r="AD285" s="17">
        <v>0.20990904354169301</v>
      </c>
      <c r="AE285" s="17"/>
      <c r="AF285" s="17">
        <v>0.20783693852496801</v>
      </c>
    </row>
    <row r="286" spans="2:32" x14ac:dyDescent="0.2">
      <c r="B286" t="s">
        <v>213</v>
      </c>
      <c r="C286" s="17">
        <v>0.131617252778295</v>
      </c>
      <c r="D286" s="17">
        <v>0.16081872872003999</v>
      </c>
      <c r="E286" s="17">
        <v>0.103910549689863</v>
      </c>
      <c r="F286" s="17"/>
      <c r="G286" s="17">
        <v>0.16022207995217899</v>
      </c>
      <c r="H286" s="17">
        <v>0.216991029422163</v>
      </c>
      <c r="I286" s="17">
        <v>0.19166009549893101</v>
      </c>
      <c r="J286" s="17">
        <v>0.11669027102490299</v>
      </c>
      <c r="K286" s="17">
        <v>7.5545770509344398E-2</v>
      </c>
      <c r="L286" s="17">
        <v>4.3877141279066299E-2</v>
      </c>
      <c r="M286" s="17"/>
      <c r="N286" s="17">
        <v>0.188983332252084</v>
      </c>
      <c r="O286" s="17">
        <v>0.13039366043796399</v>
      </c>
      <c r="P286" s="17">
        <v>0.10885345717374401</v>
      </c>
      <c r="Q286" s="17">
        <v>0.12766692717719699</v>
      </c>
      <c r="R286" s="17">
        <v>0.147162281135886</v>
      </c>
      <c r="S286" s="17">
        <v>0.138289717161929</v>
      </c>
      <c r="T286" s="17">
        <v>9.7146563586576001E-2</v>
      </c>
      <c r="U286" s="17">
        <v>9.2581108619470706E-2</v>
      </c>
      <c r="V286" s="17">
        <v>9.8152056191352199E-2</v>
      </c>
      <c r="W286" s="17">
        <v>0.13950318974260101</v>
      </c>
      <c r="X286" s="17">
        <v>0.15148698983901701</v>
      </c>
      <c r="Y286" s="17">
        <v>9.56384728275783E-2</v>
      </c>
      <c r="Z286" s="17"/>
      <c r="AA286" s="17">
        <v>0.138345656515662</v>
      </c>
      <c r="AB286" s="17">
        <v>0.107790093665912</v>
      </c>
      <c r="AC286" s="17">
        <v>0.144606867316387</v>
      </c>
      <c r="AD286" s="17">
        <v>0.139559701719566</v>
      </c>
      <c r="AE286" s="17"/>
      <c r="AF286" s="17">
        <v>0.132340930650936</v>
      </c>
    </row>
    <row r="287" spans="2:32" x14ac:dyDescent="0.2">
      <c r="B287" t="s">
        <v>214</v>
      </c>
      <c r="C287" s="17">
        <v>9.9983821046802507E-2</v>
      </c>
      <c r="D287" s="17">
        <v>0.104999463146611</v>
      </c>
      <c r="E287" s="17">
        <v>9.3800463947330298E-2</v>
      </c>
      <c r="F287" s="17"/>
      <c r="G287" s="17">
        <v>0.213528921871421</v>
      </c>
      <c r="H287" s="17">
        <v>0.14785606668205301</v>
      </c>
      <c r="I287" s="17">
        <v>0.115022974159982</v>
      </c>
      <c r="J287" s="17">
        <v>8.0785309395445107E-2</v>
      </c>
      <c r="K287" s="17">
        <v>4.4554670520831299E-2</v>
      </c>
      <c r="L287" s="17">
        <v>2.5995163381357399E-2</v>
      </c>
      <c r="M287" s="17"/>
      <c r="N287" s="17">
        <v>0.15773486314016999</v>
      </c>
      <c r="O287" s="17">
        <v>9.2238728029226003E-2</v>
      </c>
      <c r="P287" s="17">
        <v>9.1298263277205693E-2</v>
      </c>
      <c r="Q287" s="17">
        <v>7.6082281834446E-2</v>
      </c>
      <c r="R287" s="17">
        <v>8.7118463350859807E-2</v>
      </c>
      <c r="S287" s="17">
        <v>8.3260361806213004E-2</v>
      </c>
      <c r="T287" s="17">
        <v>0.10349829899265101</v>
      </c>
      <c r="U287" s="17">
        <v>9.8193702872060695E-2</v>
      </c>
      <c r="V287" s="17">
        <v>8.4797535517838404E-2</v>
      </c>
      <c r="W287" s="17">
        <v>9.6147254217540404E-2</v>
      </c>
      <c r="X287" s="17">
        <v>0.106144211693864</v>
      </c>
      <c r="Y287" s="17">
        <v>8.90636324360638E-2</v>
      </c>
      <c r="Z287" s="17"/>
      <c r="AA287" s="17">
        <v>0.14122487557834701</v>
      </c>
      <c r="AB287" s="17">
        <v>0.102882424932245</v>
      </c>
      <c r="AC287" s="17">
        <v>9.6658364166274602E-2</v>
      </c>
      <c r="AD287" s="17">
        <v>5.4802935235398399E-2</v>
      </c>
      <c r="AE287" s="17"/>
      <c r="AF287" s="17">
        <v>7.9562374020583998E-2</v>
      </c>
    </row>
    <row r="288" spans="2:32" x14ac:dyDescent="0.2">
      <c r="B288" t="s">
        <v>215</v>
      </c>
      <c r="C288" s="17">
        <v>9.1901878382748006E-2</v>
      </c>
      <c r="D288" s="17">
        <v>7.6045591407206195E-2</v>
      </c>
      <c r="E288" s="17">
        <v>0.10734437295936999</v>
      </c>
      <c r="F288" s="17"/>
      <c r="G288" s="17">
        <v>5.96845974106405E-2</v>
      </c>
      <c r="H288" s="17">
        <v>0.10388704705884901</v>
      </c>
      <c r="I288" s="17">
        <v>0.11014594570413699</v>
      </c>
      <c r="J288" s="17">
        <v>0.103427225913587</v>
      </c>
      <c r="K288" s="17">
        <v>9.7800455170592507E-2</v>
      </c>
      <c r="L288" s="17">
        <v>7.5387206062883197E-2</v>
      </c>
      <c r="M288" s="17"/>
      <c r="N288" s="17">
        <v>9.1489868025334195E-2</v>
      </c>
      <c r="O288" s="17">
        <v>9.58480162564435E-2</v>
      </c>
      <c r="P288" s="17">
        <v>7.9968347354484604E-2</v>
      </c>
      <c r="Q288" s="17">
        <v>9.2435860846885196E-2</v>
      </c>
      <c r="R288" s="17">
        <v>8.5216933143952497E-2</v>
      </c>
      <c r="S288" s="17">
        <v>7.8117698821657797E-2</v>
      </c>
      <c r="T288" s="17">
        <v>8.6298736896276707E-2</v>
      </c>
      <c r="U288" s="17">
        <v>0.13347398936070001</v>
      </c>
      <c r="V288" s="17">
        <v>0.116973823140785</v>
      </c>
      <c r="W288" s="17">
        <v>8.6747598674248999E-2</v>
      </c>
      <c r="X288" s="17">
        <v>8.4766406914130996E-2</v>
      </c>
      <c r="Y288" s="17">
        <v>5.8751418587396902E-2</v>
      </c>
      <c r="Z288" s="17"/>
      <c r="AA288" s="17">
        <v>0.10592462683460301</v>
      </c>
      <c r="AB288" s="17">
        <v>9.9728223408933794E-2</v>
      </c>
      <c r="AC288" s="17">
        <v>8.8691420174000599E-2</v>
      </c>
      <c r="AD288" s="17">
        <v>7.1792226090050704E-2</v>
      </c>
      <c r="AE288" s="17"/>
      <c r="AF288" s="17">
        <v>7.5209856262209607E-2</v>
      </c>
    </row>
    <row r="289" spans="2:32" x14ac:dyDescent="0.2">
      <c r="B289" t="s">
        <v>216</v>
      </c>
      <c r="C289" s="17">
        <v>9.0768568531510302E-2</v>
      </c>
      <c r="D289" s="17">
        <v>0.103266446665383</v>
      </c>
      <c r="E289" s="17">
        <v>7.8618785490255902E-2</v>
      </c>
      <c r="F289" s="17"/>
      <c r="G289" s="17">
        <v>9.1159978010711101E-2</v>
      </c>
      <c r="H289" s="17">
        <v>0.13413482334255999</v>
      </c>
      <c r="I289" s="17">
        <v>9.9166769688943099E-2</v>
      </c>
      <c r="J289" s="17">
        <v>8.8679471984918296E-2</v>
      </c>
      <c r="K289" s="17">
        <v>9.0592356170920402E-2</v>
      </c>
      <c r="L289" s="17">
        <v>5.0145470030009201E-2</v>
      </c>
      <c r="M289" s="17"/>
      <c r="N289" s="17">
        <v>0.116629665040866</v>
      </c>
      <c r="O289" s="17">
        <v>7.3825839698600806E-2</v>
      </c>
      <c r="P289" s="17">
        <v>9.7851419387107799E-2</v>
      </c>
      <c r="Q289" s="17">
        <v>8.1627150442670202E-2</v>
      </c>
      <c r="R289" s="17">
        <v>7.7767148458586594E-2</v>
      </c>
      <c r="S289" s="17">
        <v>9.3349518155754402E-2</v>
      </c>
      <c r="T289" s="17">
        <v>6.0474181835385998E-2</v>
      </c>
      <c r="U289" s="17">
        <v>8.5695320985029702E-2</v>
      </c>
      <c r="V289" s="17">
        <v>0.12818426934202501</v>
      </c>
      <c r="W289" s="17">
        <v>6.8555839581341996E-2</v>
      </c>
      <c r="X289" s="17">
        <v>8.7126125430785906E-2</v>
      </c>
      <c r="Y289" s="17">
        <v>9.7680175404579794E-2</v>
      </c>
      <c r="Z289" s="17"/>
      <c r="AA289" s="17">
        <v>9.0860733492513404E-2</v>
      </c>
      <c r="AB289" s="17">
        <v>7.6051113038909796E-2</v>
      </c>
      <c r="AC289" s="17">
        <v>9.8330289350886696E-2</v>
      </c>
      <c r="AD289" s="17">
        <v>0.100606255014853</v>
      </c>
      <c r="AE289" s="17"/>
      <c r="AF289" s="17">
        <v>8.4647809106634997E-2</v>
      </c>
    </row>
    <row r="290" spans="2:32" x14ac:dyDescent="0.2">
      <c r="B290" t="s">
        <v>217</v>
      </c>
      <c r="C290" s="17">
        <v>5.6141352167310102E-2</v>
      </c>
      <c r="D290" s="17">
        <v>5.5623199444298797E-2</v>
      </c>
      <c r="E290" s="17">
        <v>5.6979173252387202E-2</v>
      </c>
      <c r="F290" s="17"/>
      <c r="G290" s="17">
        <v>6.6193976564633702E-2</v>
      </c>
      <c r="H290" s="17">
        <v>7.2214756873862501E-2</v>
      </c>
      <c r="I290" s="17">
        <v>7.3451974491436894E-2</v>
      </c>
      <c r="J290" s="17">
        <v>4.8891513459612602E-2</v>
      </c>
      <c r="K290" s="17">
        <v>5.2094236314167597E-2</v>
      </c>
      <c r="L290" s="17">
        <v>3.0870327092690199E-2</v>
      </c>
      <c r="M290" s="17"/>
      <c r="N290" s="17">
        <v>7.1905962601290604E-2</v>
      </c>
      <c r="O290" s="17">
        <v>4.2550216205899702E-2</v>
      </c>
      <c r="P290" s="17">
        <v>4.2350237122236997E-2</v>
      </c>
      <c r="Q290" s="17">
        <v>5.6087079618426697E-2</v>
      </c>
      <c r="R290" s="17">
        <v>4.7084796147178101E-2</v>
      </c>
      <c r="S290" s="17">
        <v>5.0469054561218897E-2</v>
      </c>
      <c r="T290" s="17">
        <v>6.6920065614862106E-2</v>
      </c>
      <c r="U290" s="17">
        <v>5.4760653945329002E-2</v>
      </c>
      <c r="V290" s="17">
        <v>5.7507943365884301E-2</v>
      </c>
      <c r="W290" s="17">
        <v>4.5634610666733702E-2</v>
      </c>
      <c r="X290" s="17">
        <v>6.4659998910283095E-2</v>
      </c>
      <c r="Y290" s="17">
        <v>0.10179438845456899</v>
      </c>
      <c r="Z290" s="17"/>
      <c r="AA290" s="17">
        <v>5.9924762342669503E-2</v>
      </c>
      <c r="AB290" s="17">
        <v>5.7287404330274197E-2</v>
      </c>
      <c r="AC290" s="17">
        <v>5.3204009463109103E-2</v>
      </c>
      <c r="AD290" s="17">
        <v>5.4229285976140199E-2</v>
      </c>
      <c r="AE290" s="17"/>
      <c r="AF290" s="17">
        <v>5.2034228585719301E-2</v>
      </c>
    </row>
    <row r="291" spans="2:32" x14ac:dyDescent="0.2">
      <c r="B291" t="s">
        <v>60</v>
      </c>
      <c r="C291" s="17">
        <v>2.3558260319429002E-2</v>
      </c>
      <c r="D291" s="17">
        <v>1.6290163286418202E-2</v>
      </c>
      <c r="E291" s="17">
        <v>3.0787722260995899E-2</v>
      </c>
      <c r="F291" s="17"/>
      <c r="G291" s="17">
        <v>4.0961847748496099E-3</v>
      </c>
      <c r="H291" s="17">
        <v>6.8242528306618304E-3</v>
      </c>
      <c r="I291" s="17">
        <v>2.3434062575672699E-2</v>
      </c>
      <c r="J291" s="17">
        <v>1.6467517157023999E-2</v>
      </c>
      <c r="K291" s="17">
        <v>1.9048230206510999E-2</v>
      </c>
      <c r="L291" s="17">
        <v>5.9025268080556102E-2</v>
      </c>
      <c r="M291" s="17"/>
      <c r="N291" s="17">
        <v>1.5188665607822401E-2</v>
      </c>
      <c r="O291" s="17">
        <v>3.1770982381476097E-2</v>
      </c>
      <c r="P291" s="17">
        <v>2.8228339147237599E-2</v>
      </c>
      <c r="Q291" s="17">
        <v>2.0890569963474898E-2</v>
      </c>
      <c r="R291" s="17">
        <v>1.7581636707070102E-2</v>
      </c>
      <c r="S291" s="17">
        <v>1.7206885757216499E-2</v>
      </c>
      <c r="T291" s="17">
        <v>1.0727252967753001E-2</v>
      </c>
      <c r="U291" s="17">
        <v>3.7110253059041101E-2</v>
      </c>
      <c r="V291" s="17">
        <v>5.48115051818856E-2</v>
      </c>
      <c r="W291" s="17">
        <v>1.4010215562981701E-2</v>
      </c>
      <c r="X291" s="17">
        <v>1.50186705137188E-2</v>
      </c>
      <c r="Y291" s="17">
        <v>0</v>
      </c>
      <c r="Z291" s="17"/>
      <c r="AA291" s="17">
        <v>1.75333171660511E-2</v>
      </c>
      <c r="AB291" s="17">
        <v>3.3907786104328402E-2</v>
      </c>
      <c r="AC291" s="17">
        <v>2.0473085159972499E-2</v>
      </c>
      <c r="AD291" s="17">
        <v>2.2342137310943901E-2</v>
      </c>
      <c r="AE291" s="17"/>
      <c r="AF291" s="17">
        <v>2.0957125336044199E-2</v>
      </c>
    </row>
    <row r="292" spans="2:32" x14ac:dyDescent="0.2">
      <c r="B292" t="s">
        <v>218</v>
      </c>
      <c r="C292" s="17">
        <v>6.3339201482026999E-3</v>
      </c>
      <c r="D292" s="17">
        <v>5.7550169884232304E-3</v>
      </c>
      <c r="E292" s="17">
        <v>6.9361351697149803E-3</v>
      </c>
      <c r="F292" s="17"/>
      <c r="G292" s="17">
        <v>6.35333274819964E-3</v>
      </c>
      <c r="H292" s="17">
        <v>4.4391031218712802E-3</v>
      </c>
      <c r="I292" s="17">
        <v>6.7560286095539697E-3</v>
      </c>
      <c r="J292" s="17">
        <v>6.2474915347098901E-3</v>
      </c>
      <c r="K292" s="17">
        <v>7.8849271668490102E-3</v>
      </c>
      <c r="L292" s="17">
        <v>6.5515328832595797E-3</v>
      </c>
      <c r="M292" s="17"/>
      <c r="N292" s="17">
        <v>7.60507278609666E-3</v>
      </c>
      <c r="O292" s="17">
        <v>0</v>
      </c>
      <c r="P292" s="17">
        <v>1.1412178908446599E-2</v>
      </c>
      <c r="Q292" s="17">
        <v>0</v>
      </c>
      <c r="R292" s="17">
        <v>7.0908837779416296E-3</v>
      </c>
      <c r="S292" s="17">
        <v>1.0759751099060201E-2</v>
      </c>
      <c r="T292" s="17">
        <v>1.3033001537113099E-2</v>
      </c>
      <c r="U292" s="17">
        <v>5.5158150488931199E-3</v>
      </c>
      <c r="V292" s="17">
        <v>6.8226947056307099E-3</v>
      </c>
      <c r="W292" s="17">
        <v>7.3195032832943097E-3</v>
      </c>
      <c r="X292" s="17">
        <v>4.4075307715403904E-3</v>
      </c>
      <c r="Y292" s="17">
        <v>0</v>
      </c>
      <c r="Z292" s="17"/>
      <c r="AA292" s="17">
        <v>2.8363088532604602E-3</v>
      </c>
      <c r="AB292" s="17">
        <v>5.4683148668968297E-3</v>
      </c>
      <c r="AC292" s="17">
        <v>1.4725922513804401E-2</v>
      </c>
      <c r="AD292" s="17">
        <v>3.7196458562199801E-3</v>
      </c>
      <c r="AE292" s="17"/>
      <c r="AF292" s="17">
        <v>7.2963408495599702E-3</v>
      </c>
    </row>
    <row r="293" spans="2:32" x14ac:dyDescent="0.2">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row>
    <row r="294" spans="2:32" x14ac:dyDescent="0.2">
      <c r="B294" s="6" t="s">
        <v>224</v>
      </c>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row>
    <row r="295" spans="2:32" x14ac:dyDescent="0.2">
      <c r="B295" s="24" t="s">
        <v>225</v>
      </c>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row>
    <row r="296" spans="2:32" x14ac:dyDescent="0.2">
      <c r="B296" t="s">
        <v>220</v>
      </c>
      <c r="C296" s="17">
        <v>0.62081294290615596</v>
      </c>
      <c r="D296" s="17">
        <v>0.60183111835403902</v>
      </c>
      <c r="E296" s="17">
        <v>0.64130224638766198</v>
      </c>
      <c r="F296" s="17"/>
      <c r="G296" s="17">
        <v>0.67008730746374401</v>
      </c>
      <c r="H296" s="17">
        <v>0.62059362669699103</v>
      </c>
      <c r="I296" s="17">
        <v>0.64939483778002904</v>
      </c>
      <c r="J296" s="17">
        <v>0.60583447077344699</v>
      </c>
      <c r="K296" s="17">
        <v>0.60142754184881697</v>
      </c>
      <c r="L296" s="17">
        <v>0.59015942528376997</v>
      </c>
      <c r="M296" s="17"/>
      <c r="N296" s="17">
        <v>0.62341412872174595</v>
      </c>
      <c r="O296" s="17">
        <v>0.60781061595597696</v>
      </c>
      <c r="P296" s="17">
        <v>0.62373918824133601</v>
      </c>
      <c r="Q296" s="17">
        <v>0.58542300692924898</v>
      </c>
      <c r="R296" s="17">
        <v>0.58417435386594596</v>
      </c>
      <c r="S296" s="17">
        <v>0.66185728845001002</v>
      </c>
      <c r="T296" s="17">
        <v>0.61001141963286598</v>
      </c>
      <c r="U296" s="17">
        <v>0.68782997817344704</v>
      </c>
      <c r="V296" s="17">
        <v>0.67276272480011401</v>
      </c>
      <c r="W296" s="17">
        <v>0.59818915204971801</v>
      </c>
      <c r="X296" s="17">
        <v>0.638235947330548</v>
      </c>
      <c r="Y296" s="17">
        <v>0.55862791249730204</v>
      </c>
      <c r="Z296" s="17"/>
      <c r="AA296" s="17">
        <v>0.62567829029338395</v>
      </c>
      <c r="AB296" s="17">
        <v>0.60688601353410199</v>
      </c>
      <c r="AC296" s="17">
        <v>0.61414268831149599</v>
      </c>
      <c r="AD296" s="17">
        <v>0.63421134146700797</v>
      </c>
      <c r="AE296" s="17"/>
      <c r="AF296" s="17">
        <v>0.620307176942133</v>
      </c>
    </row>
    <row r="297" spans="2:32" x14ac:dyDescent="0.2">
      <c r="B297" t="s">
        <v>221</v>
      </c>
      <c r="C297" s="17">
        <v>0.34222951608528401</v>
      </c>
      <c r="D297" s="17">
        <v>0.36025002446861598</v>
      </c>
      <c r="E297" s="17">
        <v>0.32338085443293002</v>
      </c>
      <c r="F297" s="17"/>
      <c r="G297" s="17">
        <v>0.282827665805574</v>
      </c>
      <c r="H297" s="17">
        <v>0.34419550690542</v>
      </c>
      <c r="I297" s="17">
        <v>0.32554731352550897</v>
      </c>
      <c r="J297" s="17">
        <v>0.36093449571598102</v>
      </c>
      <c r="K297" s="17">
        <v>0.36532005805302198</v>
      </c>
      <c r="L297" s="17">
        <v>0.36171863363939799</v>
      </c>
      <c r="M297" s="17"/>
      <c r="N297" s="17">
        <v>0.343109354369313</v>
      </c>
      <c r="O297" s="17">
        <v>0.35460537978122397</v>
      </c>
      <c r="P297" s="17">
        <v>0.32493186440486499</v>
      </c>
      <c r="Q297" s="17">
        <v>0.37566750259034498</v>
      </c>
      <c r="R297" s="17">
        <v>0.37594851476861701</v>
      </c>
      <c r="S297" s="17">
        <v>0.30778904593283501</v>
      </c>
      <c r="T297" s="17">
        <v>0.34475719025983398</v>
      </c>
      <c r="U297" s="17">
        <v>0.29617770068855498</v>
      </c>
      <c r="V297" s="17">
        <v>0.300547662417952</v>
      </c>
      <c r="W297" s="17">
        <v>0.34861381366306599</v>
      </c>
      <c r="X297" s="17">
        <v>0.316569254771493</v>
      </c>
      <c r="Y297" s="17">
        <v>0.44137208750269802</v>
      </c>
      <c r="Z297" s="17"/>
      <c r="AA297" s="17">
        <v>0.34029953291668502</v>
      </c>
      <c r="AB297" s="17">
        <v>0.36256689174866602</v>
      </c>
      <c r="AC297" s="17">
        <v>0.34759462938329999</v>
      </c>
      <c r="AD297" s="17">
        <v>0.320363568459268</v>
      </c>
      <c r="AE297" s="17"/>
      <c r="AF297" s="17">
        <v>0.33722604361910102</v>
      </c>
    </row>
    <row r="298" spans="2:32" x14ac:dyDescent="0.2">
      <c r="B298" t="s">
        <v>222</v>
      </c>
      <c r="C298" s="17">
        <v>2.78212439806465E-2</v>
      </c>
      <c r="D298" s="17">
        <v>2.7404720144548401E-2</v>
      </c>
      <c r="E298" s="17">
        <v>2.75365835680931E-2</v>
      </c>
      <c r="F298" s="17"/>
      <c r="G298" s="17">
        <v>3.71601565243522E-2</v>
      </c>
      <c r="H298" s="17">
        <v>3.2509299693203597E-2</v>
      </c>
      <c r="I298" s="17">
        <v>1.77915492420526E-2</v>
      </c>
      <c r="J298" s="17">
        <v>2.5283043861057699E-2</v>
      </c>
      <c r="K298" s="17">
        <v>2.6405095843382902E-2</v>
      </c>
      <c r="L298" s="17">
        <v>2.9497985799908501E-2</v>
      </c>
      <c r="M298" s="17"/>
      <c r="N298" s="17">
        <v>2.7526377270900598E-2</v>
      </c>
      <c r="O298" s="17">
        <v>2.58574455039947E-2</v>
      </c>
      <c r="P298" s="17">
        <v>4.04957976560626E-2</v>
      </c>
      <c r="Q298" s="17">
        <v>2.31191778632624E-2</v>
      </c>
      <c r="R298" s="17">
        <v>3.5539589692078197E-2</v>
      </c>
      <c r="S298" s="17">
        <v>1.6776049401983899E-2</v>
      </c>
      <c r="T298" s="17">
        <v>3.6761111080962097E-2</v>
      </c>
      <c r="U298" s="17">
        <v>1.59923211379982E-2</v>
      </c>
      <c r="V298" s="17">
        <v>1.26064848037105E-2</v>
      </c>
      <c r="W298" s="17">
        <v>4.3767282706442E-2</v>
      </c>
      <c r="X298" s="17">
        <v>4.5194797897959202E-2</v>
      </c>
      <c r="Y298" s="17">
        <v>0</v>
      </c>
      <c r="Z298" s="17"/>
      <c r="AA298" s="17">
        <v>2.74977669098499E-2</v>
      </c>
      <c r="AB298" s="17">
        <v>2.03925177150267E-2</v>
      </c>
      <c r="AC298" s="17">
        <v>2.7721498720531101E-2</v>
      </c>
      <c r="AD298" s="17">
        <v>3.6799426962298099E-2</v>
      </c>
      <c r="AE298" s="17"/>
      <c r="AF298" s="17">
        <v>3.3855909957768902E-2</v>
      </c>
    </row>
    <row r="299" spans="2:32" x14ac:dyDescent="0.2">
      <c r="B299" t="s">
        <v>223</v>
      </c>
      <c r="C299" s="17">
        <v>2.6184441403098099E-3</v>
      </c>
      <c r="D299" s="17">
        <v>3.6910649329070099E-3</v>
      </c>
      <c r="E299" s="17">
        <v>1.53854282409564E-3</v>
      </c>
      <c r="F299" s="17"/>
      <c r="G299" s="17">
        <v>0</v>
      </c>
      <c r="H299" s="17">
        <v>0</v>
      </c>
      <c r="I299" s="17">
        <v>0</v>
      </c>
      <c r="J299" s="17">
        <v>2.5195719117232901E-3</v>
      </c>
      <c r="K299" s="17">
        <v>4.1744508277263004E-3</v>
      </c>
      <c r="L299" s="17">
        <v>7.9322551161648304E-3</v>
      </c>
      <c r="M299" s="17"/>
      <c r="N299" s="17">
        <v>0</v>
      </c>
      <c r="O299" s="17">
        <v>6.6270926163671303E-3</v>
      </c>
      <c r="P299" s="17">
        <v>0</v>
      </c>
      <c r="Q299" s="17">
        <v>1.25561754955746E-2</v>
      </c>
      <c r="R299" s="17">
        <v>4.3375416733592801E-3</v>
      </c>
      <c r="S299" s="17">
        <v>0</v>
      </c>
      <c r="T299" s="17">
        <v>3.6823796035550501E-3</v>
      </c>
      <c r="U299" s="17">
        <v>0</v>
      </c>
      <c r="V299" s="17">
        <v>0</v>
      </c>
      <c r="W299" s="17">
        <v>0</v>
      </c>
      <c r="X299" s="17">
        <v>0</v>
      </c>
      <c r="Y299" s="17">
        <v>0</v>
      </c>
      <c r="Z299" s="17"/>
      <c r="AA299" s="17">
        <v>3.0385030066426501E-3</v>
      </c>
      <c r="AB299" s="17">
        <v>2.2997841422290402E-3</v>
      </c>
      <c r="AC299" s="17">
        <v>4.0566288845787597E-3</v>
      </c>
      <c r="AD299" s="17">
        <v>0</v>
      </c>
      <c r="AE299" s="17"/>
      <c r="AF299" s="17">
        <v>2.5657111751079598E-3</v>
      </c>
    </row>
    <row r="300" spans="2:32" x14ac:dyDescent="0.2">
      <c r="B300" t="s">
        <v>92</v>
      </c>
      <c r="C300" s="17">
        <v>6.5178528876036297E-3</v>
      </c>
      <c r="D300" s="17">
        <v>6.8230720998898996E-3</v>
      </c>
      <c r="E300" s="17">
        <v>6.2417727872188904E-3</v>
      </c>
      <c r="F300" s="17"/>
      <c r="G300" s="17">
        <v>9.9248702063300196E-3</v>
      </c>
      <c r="H300" s="17">
        <v>2.7015667043856799E-3</v>
      </c>
      <c r="I300" s="17">
        <v>7.2662994524095399E-3</v>
      </c>
      <c r="J300" s="17">
        <v>5.4284177377903796E-3</v>
      </c>
      <c r="K300" s="17">
        <v>2.6728534270514998E-3</v>
      </c>
      <c r="L300" s="17">
        <v>1.0691700160758899E-2</v>
      </c>
      <c r="M300" s="17"/>
      <c r="N300" s="17">
        <v>5.9501396380405398E-3</v>
      </c>
      <c r="O300" s="17">
        <v>5.0994661424373497E-3</v>
      </c>
      <c r="P300" s="17">
        <v>1.08331496977355E-2</v>
      </c>
      <c r="Q300" s="17">
        <v>3.2341371215690601E-3</v>
      </c>
      <c r="R300" s="17">
        <v>0</v>
      </c>
      <c r="S300" s="17">
        <v>1.35776162151705E-2</v>
      </c>
      <c r="T300" s="17">
        <v>4.7878994227820298E-3</v>
      </c>
      <c r="U300" s="17">
        <v>0</v>
      </c>
      <c r="V300" s="17">
        <v>1.40831279782236E-2</v>
      </c>
      <c r="W300" s="17">
        <v>9.4297515807746108E-3</v>
      </c>
      <c r="X300" s="17">
        <v>0</v>
      </c>
      <c r="Y300" s="17">
        <v>0</v>
      </c>
      <c r="Z300" s="17"/>
      <c r="AA300" s="17">
        <v>3.48590687343829E-3</v>
      </c>
      <c r="AB300" s="17">
        <v>7.85479285997597E-3</v>
      </c>
      <c r="AC300" s="17">
        <v>6.48455470009423E-3</v>
      </c>
      <c r="AD300" s="17">
        <v>8.6256631114263408E-3</v>
      </c>
      <c r="AE300" s="17"/>
      <c r="AF300" s="17">
        <v>6.0451583058891102E-3</v>
      </c>
    </row>
    <row r="301" spans="2:32" x14ac:dyDescent="0.2">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row>
    <row r="302" spans="2:32" x14ac:dyDescent="0.2">
      <c r="B302" s="6" t="s">
        <v>243</v>
      </c>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row>
    <row r="303" spans="2:32" x14ac:dyDescent="0.2">
      <c r="B303" s="24" t="s">
        <v>225</v>
      </c>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row>
    <row r="304" spans="2:32" x14ac:dyDescent="0.2">
      <c r="B304" t="s">
        <v>240</v>
      </c>
      <c r="C304" s="17">
        <v>0.79277828562698405</v>
      </c>
      <c r="D304" s="17">
        <v>0.78651977002287099</v>
      </c>
      <c r="E304" s="17">
        <v>0.799821392594109</v>
      </c>
      <c r="F304" s="17"/>
      <c r="G304" s="17">
        <v>0.81632210147266204</v>
      </c>
      <c r="H304" s="17">
        <v>0.83802342700690402</v>
      </c>
      <c r="I304" s="17">
        <v>0.86025480310675395</v>
      </c>
      <c r="J304" s="17">
        <v>0.80797179524031504</v>
      </c>
      <c r="K304" s="17">
        <v>0.75762887623515496</v>
      </c>
      <c r="L304" s="17">
        <v>0.69013814419149999</v>
      </c>
      <c r="M304" s="17"/>
      <c r="N304" s="17">
        <v>0.81615045850636703</v>
      </c>
      <c r="O304" s="17">
        <v>0.814080634372643</v>
      </c>
      <c r="P304" s="17">
        <v>0.84231927921313698</v>
      </c>
      <c r="Q304" s="17">
        <v>0.72342794123425302</v>
      </c>
      <c r="R304" s="17">
        <v>0.74047880971693203</v>
      </c>
      <c r="S304" s="17">
        <v>0.77774808801560302</v>
      </c>
      <c r="T304" s="17">
        <v>0.77623398623430595</v>
      </c>
      <c r="U304" s="17">
        <v>0.73549647111184302</v>
      </c>
      <c r="V304" s="17">
        <v>0.82485662259862003</v>
      </c>
      <c r="W304" s="17">
        <v>0.81213439465499104</v>
      </c>
      <c r="X304" s="17">
        <v>0.76933311090713996</v>
      </c>
      <c r="Y304" s="17">
        <v>0.82319855664793795</v>
      </c>
      <c r="Z304" s="17"/>
      <c r="AA304" s="17">
        <v>0.83508341003280295</v>
      </c>
      <c r="AB304" s="17">
        <v>0.81059218778660602</v>
      </c>
      <c r="AC304" s="17">
        <v>0.78608147798259698</v>
      </c>
      <c r="AD304" s="17">
        <v>0.72809528379404598</v>
      </c>
      <c r="AE304" s="17"/>
      <c r="AF304" s="17">
        <v>0.77875945233071697</v>
      </c>
    </row>
    <row r="305" spans="2:32" x14ac:dyDescent="0.2">
      <c r="B305" t="s">
        <v>241</v>
      </c>
      <c r="C305" s="17">
        <v>0.190373222529134</v>
      </c>
      <c r="D305" s="17">
        <v>0.196545648401663</v>
      </c>
      <c r="E305" s="17">
        <v>0.183326833401037</v>
      </c>
      <c r="F305" s="17"/>
      <c r="G305" s="17">
        <v>0.155310022323988</v>
      </c>
      <c r="H305" s="17">
        <v>0.14550215424916599</v>
      </c>
      <c r="I305" s="17">
        <v>0.120526045877843</v>
      </c>
      <c r="J305" s="17">
        <v>0.17797657816454601</v>
      </c>
      <c r="K305" s="17">
        <v>0.22854398240481799</v>
      </c>
      <c r="L305" s="17">
        <v>0.29787072464277797</v>
      </c>
      <c r="M305" s="17"/>
      <c r="N305" s="17">
        <v>0.155726240449342</v>
      </c>
      <c r="O305" s="17">
        <v>0.17638003143580999</v>
      </c>
      <c r="P305" s="17">
        <v>0.148224634403022</v>
      </c>
      <c r="Q305" s="17">
        <v>0.250518072887779</v>
      </c>
      <c r="R305" s="17">
        <v>0.237805055135314</v>
      </c>
      <c r="S305" s="17">
        <v>0.20062089781637901</v>
      </c>
      <c r="T305" s="17">
        <v>0.20304124521426201</v>
      </c>
      <c r="U305" s="17">
        <v>0.22932194233044401</v>
      </c>
      <c r="V305" s="17">
        <v>0.171193553423926</v>
      </c>
      <c r="W305" s="17">
        <v>0.174010397715989</v>
      </c>
      <c r="X305" s="17">
        <v>0.22435819530720399</v>
      </c>
      <c r="Y305" s="17">
        <v>0.17680144335206199</v>
      </c>
      <c r="Z305" s="17"/>
      <c r="AA305" s="17">
        <v>0.155206602206336</v>
      </c>
      <c r="AB305" s="17">
        <v>0.175595010240819</v>
      </c>
      <c r="AC305" s="17">
        <v>0.19913954074513501</v>
      </c>
      <c r="AD305" s="17">
        <v>0.24153145732828599</v>
      </c>
      <c r="AE305" s="17"/>
      <c r="AF305" s="17">
        <v>0.20816673754668599</v>
      </c>
    </row>
    <row r="306" spans="2:32" x14ac:dyDescent="0.2">
      <c r="B306" t="s">
        <v>92</v>
      </c>
      <c r="C306" s="17">
        <v>1.68484918438815E-2</v>
      </c>
      <c r="D306" s="17">
        <v>1.6934581575465801E-2</v>
      </c>
      <c r="E306" s="17">
        <v>1.68517740048542E-2</v>
      </c>
      <c r="F306" s="17"/>
      <c r="G306" s="17">
        <v>2.8367876203349698E-2</v>
      </c>
      <c r="H306" s="17">
        <v>1.6474418743930099E-2</v>
      </c>
      <c r="I306" s="17">
        <v>1.9219151015403502E-2</v>
      </c>
      <c r="J306" s="17">
        <v>1.40516265951395E-2</v>
      </c>
      <c r="K306" s="17">
        <v>1.3827141360027899E-2</v>
      </c>
      <c r="L306" s="17">
        <v>1.19911311657221E-2</v>
      </c>
      <c r="M306" s="17"/>
      <c r="N306" s="17">
        <v>2.8123301044291699E-2</v>
      </c>
      <c r="O306" s="17">
        <v>9.5393341915476892E-3</v>
      </c>
      <c r="P306" s="17">
        <v>9.4560863838407706E-3</v>
      </c>
      <c r="Q306" s="17">
        <v>2.6053985877967901E-2</v>
      </c>
      <c r="R306" s="17">
        <v>2.1716135147753699E-2</v>
      </c>
      <c r="S306" s="17">
        <v>2.16310141680181E-2</v>
      </c>
      <c r="T306" s="17">
        <v>2.0724768551432099E-2</v>
      </c>
      <c r="U306" s="17">
        <v>3.51815865577138E-2</v>
      </c>
      <c r="V306" s="17">
        <v>3.9498239774533499E-3</v>
      </c>
      <c r="W306" s="17">
        <v>1.3855207629020301E-2</v>
      </c>
      <c r="X306" s="17">
        <v>6.30869378565636E-3</v>
      </c>
      <c r="Y306" s="17">
        <v>0</v>
      </c>
      <c r="Z306" s="17"/>
      <c r="AA306" s="17">
        <v>9.7099877608613997E-3</v>
      </c>
      <c r="AB306" s="17">
        <v>1.38128019725746E-2</v>
      </c>
      <c r="AC306" s="17">
        <v>1.47789812722677E-2</v>
      </c>
      <c r="AD306" s="17">
        <v>3.03732588776679E-2</v>
      </c>
      <c r="AE306" s="17"/>
      <c r="AF306" s="17">
        <v>1.30738101225964E-2</v>
      </c>
    </row>
    <row r="307" spans="2:32" x14ac:dyDescent="0.2">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row>
    <row r="308" spans="2:32" x14ac:dyDescent="0.2">
      <c r="B308" s="6" t="s">
        <v>244</v>
      </c>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row>
    <row r="309" spans="2:32" x14ac:dyDescent="0.2">
      <c r="B309" s="24" t="s">
        <v>225</v>
      </c>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row>
    <row r="310" spans="2:32" x14ac:dyDescent="0.2">
      <c r="B310" t="s">
        <v>240</v>
      </c>
      <c r="C310" s="17">
        <v>0.83430770737738502</v>
      </c>
      <c r="D310" s="17">
        <v>0.82307284061101305</v>
      </c>
      <c r="E310" s="17">
        <v>0.84573121329596002</v>
      </c>
      <c r="F310" s="17"/>
      <c r="G310" s="17">
        <v>0.85860314976792296</v>
      </c>
      <c r="H310" s="17">
        <v>0.90000053395354396</v>
      </c>
      <c r="I310" s="17">
        <v>0.85567418377258597</v>
      </c>
      <c r="J310" s="17">
        <v>0.80385631969731997</v>
      </c>
      <c r="K310" s="17">
        <v>0.80731936172341201</v>
      </c>
      <c r="L310" s="17">
        <v>0.78921739914475098</v>
      </c>
      <c r="M310" s="17"/>
      <c r="N310" s="17">
        <v>0.87426697761847805</v>
      </c>
      <c r="O310" s="17">
        <v>0.85707000360135199</v>
      </c>
      <c r="P310" s="17">
        <v>0.80904367521943199</v>
      </c>
      <c r="Q310" s="17">
        <v>0.79316334031713198</v>
      </c>
      <c r="R310" s="17">
        <v>0.75449980645804704</v>
      </c>
      <c r="S310" s="17">
        <v>0.83765967545723097</v>
      </c>
      <c r="T310" s="17">
        <v>0.81333172099339002</v>
      </c>
      <c r="U310" s="17">
        <v>0.84330036416347698</v>
      </c>
      <c r="V310" s="17">
        <v>0.85198149614765095</v>
      </c>
      <c r="W310" s="17">
        <v>0.80366334435443398</v>
      </c>
      <c r="X310" s="17">
        <v>0.891149134357622</v>
      </c>
      <c r="Y310" s="17">
        <v>0.89377689701936402</v>
      </c>
      <c r="Z310" s="17"/>
      <c r="AA310" s="17">
        <v>0.84054584333712701</v>
      </c>
      <c r="AB310" s="17">
        <v>0.86411895038791198</v>
      </c>
      <c r="AC310" s="17">
        <v>0.82654101960385096</v>
      </c>
      <c r="AD310" s="17">
        <v>0.80379895440127502</v>
      </c>
      <c r="AE310" s="17"/>
      <c r="AF310" s="17">
        <v>0.80809077782579497</v>
      </c>
    </row>
    <row r="311" spans="2:32" x14ac:dyDescent="0.2">
      <c r="B311" t="s">
        <v>241</v>
      </c>
      <c r="C311" s="17">
        <v>0.15099869751814199</v>
      </c>
      <c r="D311" s="17">
        <v>0.16307546983462401</v>
      </c>
      <c r="E311" s="17">
        <v>0.139496944146936</v>
      </c>
      <c r="F311" s="17"/>
      <c r="G311" s="17">
        <v>0.118143086019444</v>
      </c>
      <c r="H311" s="17">
        <v>8.2928569590651799E-2</v>
      </c>
      <c r="I311" s="17">
        <v>0.130053648295507</v>
      </c>
      <c r="J311" s="17">
        <v>0.188911275870076</v>
      </c>
      <c r="K311" s="17">
        <v>0.18213918848749799</v>
      </c>
      <c r="L311" s="17">
        <v>0.19380082873917701</v>
      </c>
      <c r="M311" s="17"/>
      <c r="N311" s="17">
        <v>0.106727946574643</v>
      </c>
      <c r="O311" s="17">
        <v>0.12597072524250599</v>
      </c>
      <c r="P311" s="17">
        <v>0.18150023839672699</v>
      </c>
      <c r="Q311" s="17">
        <v>0.16254585510410399</v>
      </c>
      <c r="R311" s="17">
        <v>0.23625010180765699</v>
      </c>
      <c r="S311" s="17">
        <v>0.149227560689453</v>
      </c>
      <c r="T311" s="17">
        <v>0.16618872813382801</v>
      </c>
      <c r="U311" s="17">
        <v>0.15669963583652299</v>
      </c>
      <c r="V311" s="17">
        <v>0.13845410507546099</v>
      </c>
      <c r="W311" s="17">
        <v>0.19058005142648199</v>
      </c>
      <c r="X311" s="17">
        <v>0.108850865642378</v>
      </c>
      <c r="Y311" s="17">
        <v>0.106223102980636</v>
      </c>
      <c r="Z311" s="17"/>
      <c r="AA311" s="17">
        <v>0.14975112414490299</v>
      </c>
      <c r="AB311" s="17">
        <v>0.123406950556884</v>
      </c>
      <c r="AC311" s="17">
        <v>0.16224861006416999</v>
      </c>
      <c r="AD311" s="17">
        <v>0.17011753025840201</v>
      </c>
      <c r="AE311" s="17"/>
      <c r="AF311" s="17">
        <v>0.18155853072733899</v>
      </c>
    </row>
    <row r="312" spans="2:32" x14ac:dyDescent="0.2">
      <c r="B312" t="s">
        <v>92</v>
      </c>
      <c r="C312" s="17">
        <v>1.4693595104473101E-2</v>
      </c>
      <c r="D312" s="17">
        <v>1.38516895543633E-2</v>
      </c>
      <c r="E312" s="17">
        <v>1.47718425571045E-2</v>
      </c>
      <c r="F312" s="17"/>
      <c r="G312" s="17">
        <v>2.32537642126334E-2</v>
      </c>
      <c r="H312" s="17">
        <v>1.7070896455804101E-2</v>
      </c>
      <c r="I312" s="17">
        <v>1.4272167931907101E-2</v>
      </c>
      <c r="J312" s="17">
        <v>7.2324044326037996E-3</v>
      </c>
      <c r="K312" s="17">
        <v>1.0541449789090201E-2</v>
      </c>
      <c r="L312" s="17">
        <v>1.69817721160712E-2</v>
      </c>
      <c r="M312" s="17"/>
      <c r="N312" s="17">
        <v>1.9005075806878199E-2</v>
      </c>
      <c r="O312" s="17">
        <v>1.6959271156142298E-2</v>
      </c>
      <c r="P312" s="17">
        <v>9.4560863838407706E-3</v>
      </c>
      <c r="Q312" s="17">
        <v>4.4290804578764997E-2</v>
      </c>
      <c r="R312" s="17">
        <v>9.2500917342965804E-3</v>
      </c>
      <c r="S312" s="17">
        <v>1.31127638533162E-2</v>
      </c>
      <c r="T312" s="17">
        <v>2.0479550872782401E-2</v>
      </c>
      <c r="U312" s="17">
        <v>0</v>
      </c>
      <c r="V312" s="17">
        <v>9.5643987768885795E-3</v>
      </c>
      <c r="W312" s="17">
        <v>5.7566042190841799E-3</v>
      </c>
      <c r="X312" s="17">
        <v>0</v>
      </c>
      <c r="Y312" s="17">
        <v>0</v>
      </c>
      <c r="Z312" s="17"/>
      <c r="AA312" s="17">
        <v>9.7030325179697906E-3</v>
      </c>
      <c r="AB312" s="17">
        <v>1.2474099055204401E-2</v>
      </c>
      <c r="AC312" s="17">
        <v>1.12103703319784E-2</v>
      </c>
      <c r="AD312" s="17">
        <v>2.6083515340323101E-2</v>
      </c>
      <c r="AE312" s="17"/>
      <c r="AF312" s="17">
        <v>1.0350691446865901E-2</v>
      </c>
    </row>
    <row r="313" spans="2:32" x14ac:dyDescent="0.2">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row>
    <row r="314" spans="2:32" x14ac:dyDescent="0.2">
      <c r="B314" s="6" t="s">
        <v>245</v>
      </c>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row>
    <row r="315" spans="2:32" x14ac:dyDescent="0.2">
      <c r="B315" s="24" t="s">
        <v>225</v>
      </c>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row>
    <row r="316" spans="2:32" x14ac:dyDescent="0.2">
      <c r="B316" t="s">
        <v>240</v>
      </c>
      <c r="C316" s="17">
        <v>0.90293975562769202</v>
      </c>
      <c r="D316" s="17">
        <v>0.91257922386590395</v>
      </c>
      <c r="E316" s="17">
        <v>0.894362738123477</v>
      </c>
      <c r="F316" s="17"/>
      <c r="G316" s="17">
        <v>0.92079533687876103</v>
      </c>
      <c r="H316" s="17">
        <v>0.91256081031824898</v>
      </c>
      <c r="I316" s="17">
        <v>0.92122905438861202</v>
      </c>
      <c r="J316" s="17">
        <v>0.88825005627457898</v>
      </c>
      <c r="K316" s="17">
        <v>0.90101824324687896</v>
      </c>
      <c r="L316" s="17">
        <v>0.88105212659566101</v>
      </c>
      <c r="M316" s="17"/>
      <c r="N316" s="17">
        <v>0.93444245925667901</v>
      </c>
      <c r="O316" s="17">
        <v>0.90619283607095502</v>
      </c>
      <c r="P316" s="17">
        <v>0.88129384187313098</v>
      </c>
      <c r="Q316" s="17">
        <v>0.90240836782992795</v>
      </c>
      <c r="R316" s="17">
        <v>0.90444075363346499</v>
      </c>
      <c r="S316" s="17">
        <v>0.88337520146883897</v>
      </c>
      <c r="T316" s="17">
        <v>0.897534319057672</v>
      </c>
      <c r="U316" s="17">
        <v>0.91724869307608303</v>
      </c>
      <c r="V316" s="17">
        <v>0.89662052401826398</v>
      </c>
      <c r="W316" s="17">
        <v>0.874811691460881</v>
      </c>
      <c r="X316" s="17">
        <v>0.89901534449339704</v>
      </c>
      <c r="Y316" s="17">
        <v>0.95331187991048705</v>
      </c>
      <c r="Z316" s="17"/>
      <c r="AA316" s="17">
        <v>0.91365803677122404</v>
      </c>
      <c r="AB316" s="17">
        <v>0.93096233482143098</v>
      </c>
      <c r="AC316" s="17">
        <v>0.87281569143254301</v>
      </c>
      <c r="AD316" s="17">
        <v>0.88784900889951801</v>
      </c>
      <c r="AE316" s="17"/>
      <c r="AF316" s="17">
        <v>0.88019664867027003</v>
      </c>
    </row>
    <row r="317" spans="2:32" x14ac:dyDescent="0.2">
      <c r="B317" t="s">
        <v>241</v>
      </c>
      <c r="C317" s="17">
        <v>8.1651868511201195E-2</v>
      </c>
      <c r="D317" s="17">
        <v>7.5472265087703494E-2</v>
      </c>
      <c r="E317" s="17">
        <v>8.8396433171602298E-2</v>
      </c>
      <c r="F317" s="17"/>
      <c r="G317" s="17">
        <v>5.6414560144887702E-2</v>
      </c>
      <c r="H317" s="17">
        <v>7.5743385281947698E-2</v>
      </c>
      <c r="I317" s="17">
        <v>6.6441798343903999E-2</v>
      </c>
      <c r="J317" s="17">
        <v>0.101085268113711</v>
      </c>
      <c r="K317" s="17">
        <v>8.6991755992551795E-2</v>
      </c>
      <c r="L317" s="17">
        <v>9.5809746694535403E-2</v>
      </c>
      <c r="M317" s="17"/>
      <c r="N317" s="17">
        <v>5.0026110519554898E-2</v>
      </c>
      <c r="O317" s="17">
        <v>7.5730174902435304E-2</v>
      </c>
      <c r="P317" s="17">
        <v>0.108990236167594</v>
      </c>
      <c r="Q317" s="17">
        <v>7.2992780377470298E-2</v>
      </c>
      <c r="R317" s="17">
        <v>9.0987781832319301E-2</v>
      </c>
      <c r="S317" s="17">
        <v>9.5596025317940106E-2</v>
      </c>
      <c r="T317" s="17">
        <v>8.5382218386154896E-2</v>
      </c>
      <c r="U317" s="17">
        <v>8.2751306923916801E-2</v>
      </c>
      <c r="V317" s="17">
        <v>8.5849727459742398E-2</v>
      </c>
      <c r="W317" s="17">
        <v>0.11520516958088101</v>
      </c>
      <c r="X317" s="17">
        <v>6.9203711348909694E-2</v>
      </c>
      <c r="Y317" s="17">
        <v>4.6688120089512501E-2</v>
      </c>
      <c r="Z317" s="17"/>
      <c r="AA317" s="17">
        <v>7.8245262481283606E-2</v>
      </c>
      <c r="AB317" s="17">
        <v>5.7819103212963401E-2</v>
      </c>
      <c r="AC317" s="17">
        <v>0.10466475994365999</v>
      </c>
      <c r="AD317" s="17">
        <v>8.9841120894870202E-2</v>
      </c>
      <c r="AE317" s="17"/>
      <c r="AF317" s="17">
        <v>0.102809031969054</v>
      </c>
    </row>
    <row r="318" spans="2:32" x14ac:dyDescent="0.2">
      <c r="B318" t="s">
        <v>92</v>
      </c>
      <c r="C318" s="17">
        <v>1.54083758611064E-2</v>
      </c>
      <c r="D318" s="17">
        <v>1.1948511046392199E-2</v>
      </c>
      <c r="E318" s="17">
        <v>1.7240828704920799E-2</v>
      </c>
      <c r="F318" s="17"/>
      <c r="G318" s="17">
        <v>2.2790102976351E-2</v>
      </c>
      <c r="H318" s="17">
        <v>1.1695804399803601E-2</v>
      </c>
      <c r="I318" s="17">
        <v>1.23291472674842E-2</v>
      </c>
      <c r="J318" s="17">
        <v>1.06646756117096E-2</v>
      </c>
      <c r="K318" s="17">
        <v>1.19900007605691E-2</v>
      </c>
      <c r="L318" s="17">
        <v>2.3138126709803902E-2</v>
      </c>
      <c r="M318" s="17"/>
      <c r="N318" s="17">
        <v>1.55314302237658E-2</v>
      </c>
      <c r="O318" s="17">
        <v>1.8076989026609199E-2</v>
      </c>
      <c r="P318" s="17">
        <v>9.7159219592746395E-3</v>
      </c>
      <c r="Q318" s="17">
        <v>2.45988517926016E-2</v>
      </c>
      <c r="R318" s="17">
        <v>4.5714645342152804E-3</v>
      </c>
      <c r="S318" s="17">
        <v>2.1028773213220602E-2</v>
      </c>
      <c r="T318" s="17">
        <v>1.7083462556173198E-2</v>
      </c>
      <c r="U318" s="17">
        <v>0</v>
      </c>
      <c r="V318" s="17">
        <v>1.7529748521993901E-2</v>
      </c>
      <c r="W318" s="17">
        <v>9.9831389582381493E-3</v>
      </c>
      <c r="X318" s="17">
        <v>3.1780944157693301E-2</v>
      </c>
      <c r="Y318" s="17">
        <v>0</v>
      </c>
      <c r="Z318" s="17"/>
      <c r="AA318" s="17">
        <v>8.0967007474922401E-3</v>
      </c>
      <c r="AB318" s="17">
        <v>1.12185619656057E-2</v>
      </c>
      <c r="AC318" s="17">
        <v>2.2519548623796699E-2</v>
      </c>
      <c r="AD318" s="17">
        <v>2.23098702056116E-2</v>
      </c>
      <c r="AE318" s="17"/>
      <c r="AF318" s="17">
        <v>1.69943193606754E-2</v>
      </c>
    </row>
    <row r="319" spans="2:32" x14ac:dyDescent="0.2">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row>
    <row r="320" spans="2:32" x14ac:dyDescent="0.2">
      <c r="B320" s="6" t="s">
        <v>246</v>
      </c>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row>
    <row r="321" spans="2:32" x14ac:dyDescent="0.2">
      <c r="B321" s="24" t="s">
        <v>225</v>
      </c>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row>
    <row r="322" spans="2:32" x14ac:dyDescent="0.2">
      <c r="B322" t="s">
        <v>240</v>
      </c>
      <c r="C322" s="17">
        <v>0.67561266143203902</v>
      </c>
      <c r="D322" s="17">
        <v>0.67530281039707696</v>
      </c>
      <c r="E322" s="17">
        <v>0.67512971847278602</v>
      </c>
      <c r="F322" s="17"/>
      <c r="G322" s="17">
        <v>0.78797771812848705</v>
      </c>
      <c r="H322" s="17">
        <v>0.80361603050476904</v>
      </c>
      <c r="I322" s="17">
        <v>0.70649259451353097</v>
      </c>
      <c r="J322" s="17">
        <v>0.59964927619372899</v>
      </c>
      <c r="K322" s="17">
        <v>0.47518617202910102</v>
      </c>
      <c r="L322" s="17">
        <v>0.42162952057240299</v>
      </c>
      <c r="M322" s="17"/>
      <c r="N322" s="17">
        <v>0.70496725617162503</v>
      </c>
      <c r="O322" s="17">
        <v>0.64854710287153305</v>
      </c>
      <c r="P322" s="17">
        <v>0.69662481637132601</v>
      </c>
      <c r="Q322" s="17">
        <v>0.623653876727706</v>
      </c>
      <c r="R322" s="17">
        <v>0.70798360619879497</v>
      </c>
      <c r="S322" s="17">
        <v>0.74129900864245502</v>
      </c>
      <c r="T322" s="17">
        <v>0.62443012148997001</v>
      </c>
      <c r="U322" s="17">
        <v>0.60860661965912399</v>
      </c>
      <c r="V322" s="17">
        <v>0.66397313617187104</v>
      </c>
      <c r="W322" s="17">
        <v>0.69600434740797301</v>
      </c>
      <c r="X322" s="17">
        <v>0.57486262064171001</v>
      </c>
      <c r="Y322" s="17">
        <v>0.73805373439783295</v>
      </c>
      <c r="Z322" s="17"/>
      <c r="AA322" s="17">
        <v>0.791770544257825</v>
      </c>
      <c r="AB322" s="17">
        <v>0.68852782084263098</v>
      </c>
      <c r="AC322" s="17">
        <v>0.61975972247775402</v>
      </c>
      <c r="AD322" s="17">
        <v>0.56141485229440702</v>
      </c>
      <c r="AE322" s="17"/>
      <c r="AF322" s="17">
        <v>0.63895751946604495</v>
      </c>
    </row>
    <row r="323" spans="2:32" x14ac:dyDescent="0.2">
      <c r="B323" t="s">
        <v>241</v>
      </c>
      <c r="C323" s="17">
        <v>0.312044505770528</v>
      </c>
      <c r="D323" s="17">
        <v>0.30972217255687201</v>
      </c>
      <c r="E323" s="17">
        <v>0.315526444807328</v>
      </c>
      <c r="F323" s="17"/>
      <c r="G323" s="17">
        <v>0.16576792692491801</v>
      </c>
      <c r="H323" s="17">
        <v>0.19056562645490999</v>
      </c>
      <c r="I323" s="17">
        <v>0.28901143732542101</v>
      </c>
      <c r="J323" s="17">
        <v>0.39256100852822601</v>
      </c>
      <c r="K323" s="17">
        <v>0.50463764137234701</v>
      </c>
      <c r="L323" s="17">
        <v>0.57837047942759701</v>
      </c>
      <c r="M323" s="17"/>
      <c r="N323" s="17">
        <v>0.27923902052702798</v>
      </c>
      <c r="O323" s="17">
        <v>0.33641093375233</v>
      </c>
      <c r="P323" s="17">
        <v>0.28879237916582901</v>
      </c>
      <c r="Q323" s="17">
        <v>0.33640282361121099</v>
      </c>
      <c r="R323" s="17">
        <v>0.29201639380120498</v>
      </c>
      <c r="S323" s="17">
        <v>0.244758078299081</v>
      </c>
      <c r="T323" s="17">
        <v>0.34899544968207702</v>
      </c>
      <c r="U323" s="17">
        <v>0.39139338034087601</v>
      </c>
      <c r="V323" s="17">
        <v>0.33602686382812902</v>
      </c>
      <c r="W323" s="17">
        <v>0.30399565259202699</v>
      </c>
      <c r="X323" s="17">
        <v>0.42513737935828999</v>
      </c>
      <c r="Y323" s="17">
        <v>0.26194626560216799</v>
      </c>
      <c r="Z323" s="17"/>
      <c r="AA323" s="17">
        <v>0.19714083010313299</v>
      </c>
      <c r="AB323" s="17">
        <v>0.298637300535262</v>
      </c>
      <c r="AC323" s="17">
        <v>0.37380894464002701</v>
      </c>
      <c r="AD323" s="17">
        <v>0.41817767358594499</v>
      </c>
      <c r="AE323" s="17"/>
      <c r="AF323" s="17">
        <v>0.34512386209983797</v>
      </c>
    </row>
    <row r="324" spans="2:32" x14ac:dyDescent="0.2">
      <c r="B324" t="s">
        <v>92</v>
      </c>
      <c r="C324" s="17">
        <v>1.23428327974325E-2</v>
      </c>
      <c r="D324" s="17">
        <v>1.4975017046051E-2</v>
      </c>
      <c r="E324" s="17">
        <v>9.3438367198856696E-3</v>
      </c>
      <c r="F324" s="17"/>
      <c r="G324" s="17">
        <v>4.6254354946594203E-2</v>
      </c>
      <c r="H324" s="17">
        <v>5.8183430403208796E-3</v>
      </c>
      <c r="I324" s="17">
        <v>4.4959681610480902E-3</v>
      </c>
      <c r="J324" s="17">
        <v>7.7897152780444798E-3</v>
      </c>
      <c r="K324" s="17">
        <v>2.01761865985517E-2</v>
      </c>
      <c r="L324" s="17">
        <v>0</v>
      </c>
      <c r="M324" s="17"/>
      <c r="N324" s="17">
        <v>1.57937233013467E-2</v>
      </c>
      <c r="O324" s="17">
        <v>1.5041963376137101E-2</v>
      </c>
      <c r="P324" s="17">
        <v>1.4582804462845499E-2</v>
      </c>
      <c r="Q324" s="17">
        <v>3.9943299661082197E-2</v>
      </c>
      <c r="R324" s="17">
        <v>0</v>
      </c>
      <c r="S324" s="17">
        <v>1.3942913058464099E-2</v>
      </c>
      <c r="T324" s="17">
        <v>2.6574428827952998E-2</v>
      </c>
      <c r="U324" s="17">
        <v>0</v>
      </c>
      <c r="V324" s="17">
        <v>0</v>
      </c>
      <c r="W324" s="17">
        <v>0</v>
      </c>
      <c r="X324" s="17">
        <v>0</v>
      </c>
      <c r="Y324" s="17">
        <v>0</v>
      </c>
      <c r="Z324" s="17"/>
      <c r="AA324" s="17">
        <v>1.10886256390415E-2</v>
      </c>
      <c r="AB324" s="17">
        <v>1.2834878622107301E-2</v>
      </c>
      <c r="AC324" s="17">
        <v>6.4313328822184898E-3</v>
      </c>
      <c r="AD324" s="17">
        <v>2.0407474119648501E-2</v>
      </c>
      <c r="AE324" s="17"/>
      <c r="AF324" s="17">
        <v>1.5918618434117501E-2</v>
      </c>
    </row>
    <row r="325" spans="2:32" x14ac:dyDescent="0.2">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row>
    <row r="326" spans="2:32" x14ac:dyDescent="0.2">
      <c r="B326" s="6" t="s">
        <v>247</v>
      </c>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row>
    <row r="327" spans="2:32" x14ac:dyDescent="0.2">
      <c r="B327" s="24" t="s">
        <v>225</v>
      </c>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row>
    <row r="328" spans="2:32" x14ac:dyDescent="0.2">
      <c r="B328" t="s">
        <v>240</v>
      </c>
      <c r="C328" s="17">
        <v>0.80586791396900903</v>
      </c>
      <c r="D328" s="17">
        <v>0.80927346136245903</v>
      </c>
      <c r="E328" s="17">
        <v>0.80293793325785501</v>
      </c>
      <c r="F328" s="17"/>
      <c r="G328" s="17">
        <v>0.79248678369622405</v>
      </c>
      <c r="H328" s="17">
        <v>0.85608829472119796</v>
      </c>
      <c r="I328" s="17">
        <v>0.86528944055053703</v>
      </c>
      <c r="J328" s="17">
        <v>0.80362124407983204</v>
      </c>
      <c r="K328" s="17">
        <v>0.78363053062870602</v>
      </c>
      <c r="L328" s="17">
        <v>0.73751131373241896</v>
      </c>
      <c r="M328" s="17"/>
      <c r="N328" s="17">
        <v>0.86262031683693896</v>
      </c>
      <c r="O328" s="17">
        <v>0.79908774921349301</v>
      </c>
      <c r="P328" s="17">
        <v>0.82526742104064799</v>
      </c>
      <c r="Q328" s="17">
        <v>0.78367957674478805</v>
      </c>
      <c r="R328" s="17">
        <v>0.77848029211455705</v>
      </c>
      <c r="S328" s="17">
        <v>0.80717866557873497</v>
      </c>
      <c r="T328" s="17">
        <v>0.77271505971404397</v>
      </c>
      <c r="U328" s="17">
        <v>0.78074979901005703</v>
      </c>
      <c r="V328" s="17">
        <v>0.83012240126193304</v>
      </c>
      <c r="W328" s="17">
        <v>0.75888629696070098</v>
      </c>
      <c r="X328" s="17">
        <v>0.82475137335036997</v>
      </c>
      <c r="Y328" s="17">
        <v>0.79766618208462103</v>
      </c>
      <c r="Z328" s="17"/>
      <c r="AA328" s="17">
        <v>0.81890747782051498</v>
      </c>
      <c r="AB328" s="17">
        <v>0.81415239726027</v>
      </c>
      <c r="AC328" s="17">
        <v>0.81275917819943999</v>
      </c>
      <c r="AD328" s="17">
        <v>0.77455906195299096</v>
      </c>
      <c r="AE328" s="17"/>
      <c r="AF328" s="17">
        <v>0.79761482365541003</v>
      </c>
    </row>
    <row r="329" spans="2:32" x14ac:dyDescent="0.2">
      <c r="B329" t="s">
        <v>241</v>
      </c>
      <c r="C329" s="17">
        <v>0.17765918960545801</v>
      </c>
      <c r="D329" s="17">
        <v>0.17466418346965601</v>
      </c>
      <c r="E329" s="17">
        <v>0.18008136222039201</v>
      </c>
      <c r="F329" s="17"/>
      <c r="G329" s="17">
        <v>0.17310735991366</v>
      </c>
      <c r="H329" s="17">
        <v>0.12300689673488099</v>
      </c>
      <c r="I329" s="17">
        <v>0.118428671878961</v>
      </c>
      <c r="J329" s="17">
        <v>0.189931387102207</v>
      </c>
      <c r="K329" s="17">
        <v>0.20748753141815199</v>
      </c>
      <c r="L329" s="17">
        <v>0.24726163842156501</v>
      </c>
      <c r="M329" s="17"/>
      <c r="N329" s="17">
        <v>0.12668800689373699</v>
      </c>
      <c r="O329" s="17">
        <v>0.182965946250506</v>
      </c>
      <c r="P329" s="17">
        <v>0.16560601077158399</v>
      </c>
      <c r="Q329" s="17">
        <v>0.18693942276561001</v>
      </c>
      <c r="R329" s="17">
        <v>0.19441899786091801</v>
      </c>
      <c r="S329" s="17">
        <v>0.17042599109603099</v>
      </c>
      <c r="T329" s="17">
        <v>0.21008346201313799</v>
      </c>
      <c r="U329" s="17">
        <v>0.206997308282523</v>
      </c>
      <c r="V329" s="17">
        <v>0.16290284632660401</v>
      </c>
      <c r="W329" s="17">
        <v>0.22391780780923701</v>
      </c>
      <c r="X329" s="17">
        <v>0.16138517526814999</v>
      </c>
      <c r="Y329" s="17">
        <v>0.18926976527952499</v>
      </c>
      <c r="Z329" s="17"/>
      <c r="AA329" s="17">
        <v>0.17286351097681699</v>
      </c>
      <c r="AB329" s="17">
        <v>0.172462227953044</v>
      </c>
      <c r="AC329" s="17">
        <v>0.170394116790718</v>
      </c>
      <c r="AD329" s="17">
        <v>0.19627658248215901</v>
      </c>
      <c r="AE329" s="17"/>
      <c r="AF329" s="17">
        <v>0.193484614558766</v>
      </c>
    </row>
    <row r="330" spans="2:32" x14ac:dyDescent="0.2">
      <c r="B330" t="s">
        <v>92</v>
      </c>
      <c r="C330" s="17">
        <v>1.64728964255333E-2</v>
      </c>
      <c r="D330" s="17">
        <v>1.6062355167884498E-2</v>
      </c>
      <c r="E330" s="17">
        <v>1.6980704521753001E-2</v>
      </c>
      <c r="F330" s="17"/>
      <c r="G330" s="17">
        <v>3.4405856390116202E-2</v>
      </c>
      <c r="H330" s="17">
        <v>2.0904808543921401E-2</v>
      </c>
      <c r="I330" s="17">
        <v>1.62818875705012E-2</v>
      </c>
      <c r="J330" s="17">
        <v>6.4473688179615598E-3</v>
      </c>
      <c r="K330" s="17">
        <v>8.8819379531412997E-3</v>
      </c>
      <c r="L330" s="17">
        <v>1.5227047846015701E-2</v>
      </c>
      <c r="M330" s="17"/>
      <c r="N330" s="17">
        <v>1.06916762693241E-2</v>
      </c>
      <c r="O330" s="17">
        <v>1.7946304536000501E-2</v>
      </c>
      <c r="P330" s="17">
        <v>9.1265681877684499E-3</v>
      </c>
      <c r="Q330" s="17">
        <v>2.9381000489602301E-2</v>
      </c>
      <c r="R330" s="17">
        <v>2.7100710024525201E-2</v>
      </c>
      <c r="S330" s="17">
        <v>2.2395343325233501E-2</v>
      </c>
      <c r="T330" s="17">
        <v>1.7201478272817601E-2</v>
      </c>
      <c r="U330" s="17">
        <v>1.2252892707419701E-2</v>
      </c>
      <c r="V330" s="17">
        <v>6.9747524114630198E-3</v>
      </c>
      <c r="W330" s="17">
        <v>1.7195895230062801E-2</v>
      </c>
      <c r="X330" s="17">
        <v>1.38634513814807E-2</v>
      </c>
      <c r="Y330" s="17">
        <v>1.30640526358536E-2</v>
      </c>
      <c r="Z330" s="17"/>
      <c r="AA330" s="17">
        <v>8.2290112026682603E-3</v>
      </c>
      <c r="AB330" s="17">
        <v>1.33853747866858E-2</v>
      </c>
      <c r="AC330" s="17">
        <v>1.68467050098427E-2</v>
      </c>
      <c r="AD330" s="17">
        <v>2.9164355564850201E-2</v>
      </c>
      <c r="AE330" s="17"/>
      <c r="AF330" s="17">
        <v>8.9005617858234493E-3</v>
      </c>
    </row>
    <row r="331" spans="2:32" x14ac:dyDescent="0.2">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row>
    <row r="332" spans="2:32" x14ac:dyDescent="0.2">
      <c r="B332" s="6" t="s">
        <v>248</v>
      </c>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row>
    <row r="333" spans="2:32" x14ac:dyDescent="0.2">
      <c r="B333" s="24" t="s">
        <v>225</v>
      </c>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row>
    <row r="334" spans="2:32" x14ac:dyDescent="0.2">
      <c r="B334" t="s">
        <v>240</v>
      </c>
      <c r="C334" s="17">
        <v>0.62995418896674404</v>
      </c>
      <c r="D334" s="17">
        <v>0.59259712216100402</v>
      </c>
      <c r="E334" s="17">
        <v>0.66856148118825598</v>
      </c>
      <c r="F334" s="17"/>
      <c r="G334" s="17">
        <v>0.70893167304955595</v>
      </c>
      <c r="H334" s="17">
        <v>0.78253138702132696</v>
      </c>
      <c r="I334" s="17">
        <v>0.73355873893854295</v>
      </c>
      <c r="J334" s="17">
        <v>0.66221168669654196</v>
      </c>
      <c r="K334" s="17">
        <v>0.53268709183224305</v>
      </c>
      <c r="L334" s="17">
        <v>0.39441329750353199</v>
      </c>
      <c r="M334" s="17"/>
      <c r="N334" s="17">
        <v>0.70552169155808897</v>
      </c>
      <c r="O334" s="17">
        <v>0.63859550088550798</v>
      </c>
      <c r="P334" s="17">
        <v>0.63919478171784905</v>
      </c>
      <c r="Q334" s="17">
        <v>0.58954756083120696</v>
      </c>
      <c r="R334" s="17">
        <v>0.63919478447038702</v>
      </c>
      <c r="S334" s="17">
        <v>0.64989918520864298</v>
      </c>
      <c r="T334" s="17">
        <v>0.61278155895608999</v>
      </c>
      <c r="U334" s="17">
        <v>0.57222235920182396</v>
      </c>
      <c r="V334" s="17">
        <v>0.63053447494460901</v>
      </c>
      <c r="W334" s="17">
        <v>0.57977407039115103</v>
      </c>
      <c r="X334" s="17">
        <v>0.59992929571860998</v>
      </c>
      <c r="Y334" s="17">
        <v>0.58817976690635998</v>
      </c>
      <c r="Z334" s="17"/>
      <c r="AA334" s="17">
        <v>0.63352824056002</v>
      </c>
      <c r="AB334" s="17">
        <v>0.64253062846732201</v>
      </c>
      <c r="AC334" s="17">
        <v>0.64349218252697304</v>
      </c>
      <c r="AD334" s="17">
        <v>0.60133077259825396</v>
      </c>
      <c r="AE334" s="17"/>
      <c r="AF334" s="17">
        <v>0.62715129567130301</v>
      </c>
    </row>
    <row r="335" spans="2:32" x14ac:dyDescent="0.2">
      <c r="B335" t="s">
        <v>241</v>
      </c>
      <c r="C335" s="17">
        <v>0.35105712829310398</v>
      </c>
      <c r="D335" s="17">
        <v>0.387027544968988</v>
      </c>
      <c r="E335" s="17">
        <v>0.31376153612274399</v>
      </c>
      <c r="F335" s="17"/>
      <c r="G335" s="17">
        <v>0.24885376335615</v>
      </c>
      <c r="H335" s="17">
        <v>0.20340959796494601</v>
      </c>
      <c r="I335" s="17">
        <v>0.25026961843033202</v>
      </c>
      <c r="J335" s="17">
        <v>0.32334646200147199</v>
      </c>
      <c r="K335" s="17">
        <v>0.44382479897788402</v>
      </c>
      <c r="L335" s="17">
        <v>0.59489611701123202</v>
      </c>
      <c r="M335" s="17"/>
      <c r="N335" s="17">
        <v>0.27195415173682402</v>
      </c>
      <c r="O335" s="17">
        <v>0.349688184790092</v>
      </c>
      <c r="P335" s="17">
        <v>0.34525451420251402</v>
      </c>
      <c r="Q335" s="17">
        <v>0.37951242607966901</v>
      </c>
      <c r="R335" s="17">
        <v>0.35546773101368401</v>
      </c>
      <c r="S335" s="17">
        <v>0.33798400643284099</v>
      </c>
      <c r="T335" s="17">
        <v>0.35361941068470998</v>
      </c>
      <c r="U335" s="17">
        <v>0.40449719103687398</v>
      </c>
      <c r="V335" s="17">
        <v>0.35418634888267098</v>
      </c>
      <c r="W335" s="17">
        <v>0.39143268273666598</v>
      </c>
      <c r="X335" s="17">
        <v>0.39417880058527699</v>
      </c>
      <c r="Y335" s="17">
        <v>0.39463264169183598</v>
      </c>
      <c r="Z335" s="17"/>
      <c r="AA335" s="17">
        <v>0.34830425605520599</v>
      </c>
      <c r="AB335" s="17">
        <v>0.34544063356439098</v>
      </c>
      <c r="AC335" s="17">
        <v>0.33651014236632398</v>
      </c>
      <c r="AD335" s="17">
        <v>0.37173807829261102</v>
      </c>
      <c r="AE335" s="17"/>
      <c r="AF335" s="17">
        <v>0.350242387933349</v>
      </c>
    </row>
    <row r="336" spans="2:32" x14ac:dyDescent="0.2">
      <c r="B336" t="s">
        <v>92</v>
      </c>
      <c r="C336" s="17">
        <v>1.8988682740152099E-2</v>
      </c>
      <c r="D336" s="17">
        <v>2.0375332870007999E-2</v>
      </c>
      <c r="E336" s="17">
        <v>1.7676982688999199E-2</v>
      </c>
      <c r="F336" s="17"/>
      <c r="G336" s="17">
        <v>4.2214563594293798E-2</v>
      </c>
      <c r="H336" s="17">
        <v>1.4059015013727499E-2</v>
      </c>
      <c r="I336" s="17">
        <v>1.6171642631125201E-2</v>
      </c>
      <c r="J336" s="17">
        <v>1.44418513019867E-2</v>
      </c>
      <c r="K336" s="17">
        <v>2.3488109189872899E-2</v>
      </c>
      <c r="L336" s="17">
        <v>1.0690585485235301E-2</v>
      </c>
      <c r="M336" s="17"/>
      <c r="N336" s="17">
        <v>2.2524156705087402E-2</v>
      </c>
      <c r="O336" s="17">
        <v>1.1716314324400101E-2</v>
      </c>
      <c r="P336" s="17">
        <v>1.5550704079637099E-2</v>
      </c>
      <c r="Q336" s="17">
        <v>3.0940013089124099E-2</v>
      </c>
      <c r="R336" s="17">
        <v>5.3374845159293496E-3</v>
      </c>
      <c r="S336" s="17">
        <v>1.2116808358515399E-2</v>
      </c>
      <c r="T336" s="17">
        <v>3.3599030359199498E-2</v>
      </c>
      <c r="U336" s="17">
        <v>2.3280449761302301E-2</v>
      </c>
      <c r="V336" s="17">
        <v>1.52791761727192E-2</v>
      </c>
      <c r="W336" s="17">
        <v>2.8793246872182699E-2</v>
      </c>
      <c r="X336" s="17">
        <v>5.8919036961129498E-3</v>
      </c>
      <c r="Y336" s="17">
        <v>1.71875914018043E-2</v>
      </c>
      <c r="Z336" s="17"/>
      <c r="AA336" s="17">
        <v>1.81675033847748E-2</v>
      </c>
      <c r="AB336" s="17">
        <v>1.20287379682872E-2</v>
      </c>
      <c r="AC336" s="17">
        <v>1.9997675106703101E-2</v>
      </c>
      <c r="AD336" s="17">
        <v>2.6931149109134599E-2</v>
      </c>
      <c r="AE336" s="17"/>
      <c r="AF336" s="17">
        <v>2.2606316395347301E-2</v>
      </c>
    </row>
    <row r="337" spans="2:32" x14ac:dyDescent="0.2">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row>
    <row r="338" spans="2:32" x14ac:dyDescent="0.2">
      <c r="B338" s="6" t="s">
        <v>249</v>
      </c>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row>
    <row r="339" spans="2:32" x14ac:dyDescent="0.2">
      <c r="B339" s="24" t="s">
        <v>225</v>
      </c>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row>
    <row r="340" spans="2:32" x14ac:dyDescent="0.2">
      <c r="B340" t="s">
        <v>240</v>
      </c>
      <c r="C340" s="17">
        <v>0.51298349413916999</v>
      </c>
      <c r="D340" s="17">
        <v>0.47975603220998603</v>
      </c>
      <c r="E340" s="17">
        <v>0.54661522559779396</v>
      </c>
      <c r="F340" s="17"/>
      <c r="G340" s="17">
        <v>0.47639345669768901</v>
      </c>
      <c r="H340" s="17">
        <v>0.66463375358167398</v>
      </c>
      <c r="I340" s="17">
        <v>0.58636330776012302</v>
      </c>
      <c r="J340" s="17">
        <v>0.53150676741453895</v>
      </c>
      <c r="K340" s="17">
        <v>0.443515095186238</v>
      </c>
      <c r="L340" s="17">
        <v>0.37574026479316802</v>
      </c>
      <c r="M340" s="17"/>
      <c r="N340" s="17">
        <v>0.53442794370521896</v>
      </c>
      <c r="O340" s="17">
        <v>0.50675745382831505</v>
      </c>
      <c r="P340" s="17">
        <v>0.50432910981384205</v>
      </c>
      <c r="Q340" s="17">
        <v>0.466356128260484</v>
      </c>
      <c r="R340" s="17">
        <v>0.57226785759908105</v>
      </c>
      <c r="S340" s="17">
        <v>0.54351506551700801</v>
      </c>
      <c r="T340" s="17">
        <v>0.51616195751703797</v>
      </c>
      <c r="U340" s="17">
        <v>0.50481940834077799</v>
      </c>
      <c r="V340" s="17">
        <v>0.46794972188066303</v>
      </c>
      <c r="W340" s="17">
        <v>0.489975341916906</v>
      </c>
      <c r="X340" s="17">
        <v>0.51728787925224495</v>
      </c>
      <c r="Y340" s="17">
        <v>0.57869115039571595</v>
      </c>
      <c r="Z340" s="17"/>
      <c r="AA340" s="17">
        <v>0.49285479854505199</v>
      </c>
      <c r="AB340" s="17">
        <v>0.52152872808893702</v>
      </c>
      <c r="AC340" s="17">
        <v>0.54293037458084104</v>
      </c>
      <c r="AD340" s="17">
        <v>0.50304649849884397</v>
      </c>
      <c r="AE340" s="17"/>
      <c r="AF340" s="17">
        <v>0.53068284517339304</v>
      </c>
    </row>
    <row r="341" spans="2:32" x14ac:dyDescent="0.2">
      <c r="B341" t="s">
        <v>241</v>
      </c>
      <c r="C341" s="17">
        <v>0.46858440701443199</v>
      </c>
      <c r="D341" s="17">
        <v>0.50014944826715102</v>
      </c>
      <c r="E341" s="17">
        <v>0.43654866688895999</v>
      </c>
      <c r="F341" s="17"/>
      <c r="G341" s="17">
        <v>0.48517718542273303</v>
      </c>
      <c r="H341" s="17">
        <v>0.30977454888956901</v>
      </c>
      <c r="I341" s="17">
        <v>0.39513906204153298</v>
      </c>
      <c r="J341" s="17">
        <v>0.46225310180116702</v>
      </c>
      <c r="K341" s="17">
        <v>0.54442849935787596</v>
      </c>
      <c r="L341" s="17">
        <v>0.61001959513465098</v>
      </c>
      <c r="M341" s="17"/>
      <c r="N341" s="17">
        <v>0.45374407511213199</v>
      </c>
      <c r="O341" s="17">
        <v>0.477025120287489</v>
      </c>
      <c r="P341" s="17">
        <v>0.47754846599214701</v>
      </c>
      <c r="Q341" s="17">
        <v>0.49731662401187299</v>
      </c>
      <c r="R341" s="17">
        <v>0.423804426789821</v>
      </c>
      <c r="S341" s="17">
        <v>0.42762909412943001</v>
      </c>
      <c r="T341" s="17">
        <v>0.45566563449768499</v>
      </c>
      <c r="U341" s="17">
        <v>0.47434248592053602</v>
      </c>
      <c r="V341" s="17">
        <v>0.51713021844236495</v>
      </c>
      <c r="W341" s="17">
        <v>0.49267316279906798</v>
      </c>
      <c r="X341" s="17">
        <v>0.47682021705164201</v>
      </c>
      <c r="Y341" s="17">
        <v>0.40561910001409102</v>
      </c>
      <c r="Z341" s="17"/>
      <c r="AA341" s="17">
        <v>0.49300485499664898</v>
      </c>
      <c r="AB341" s="17">
        <v>0.45890982764661598</v>
      </c>
      <c r="AC341" s="17">
        <v>0.44447458322240502</v>
      </c>
      <c r="AD341" s="17">
        <v>0.47094280391141002</v>
      </c>
      <c r="AE341" s="17"/>
      <c r="AF341" s="17">
        <v>0.44254617112614097</v>
      </c>
    </row>
    <row r="342" spans="2:32" x14ac:dyDescent="0.2">
      <c r="B342" t="s">
        <v>92</v>
      </c>
      <c r="C342" s="17">
        <v>1.84320988463978E-2</v>
      </c>
      <c r="D342" s="17">
        <v>2.00945195228629E-2</v>
      </c>
      <c r="E342" s="17">
        <v>1.6836107513246799E-2</v>
      </c>
      <c r="F342" s="17"/>
      <c r="G342" s="17">
        <v>3.8429357879578199E-2</v>
      </c>
      <c r="H342" s="17">
        <v>2.5591697528757101E-2</v>
      </c>
      <c r="I342" s="17">
        <v>1.8497630198343901E-2</v>
      </c>
      <c r="J342" s="17">
        <v>6.2401307842939197E-3</v>
      </c>
      <c r="K342" s="17">
        <v>1.2056405455886401E-2</v>
      </c>
      <c r="L342" s="17">
        <v>1.42401400721811E-2</v>
      </c>
      <c r="M342" s="17"/>
      <c r="N342" s="17">
        <v>1.1827981182648901E-2</v>
      </c>
      <c r="O342" s="17">
        <v>1.6217425884195499E-2</v>
      </c>
      <c r="P342" s="17">
        <v>1.8122424194011E-2</v>
      </c>
      <c r="Q342" s="17">
        <v>3.6327247727642703E-2</v>
      </c>
      <c r="R342" s="17">
        <v>3.9277156110982701E-3</v>
      </c>
      <c r="S342" s="17">
        <v>2.8855840353561299E-2</v>
      </c>
      <c r="T342" s="17">
        <v>2.81724079852778E-2</v>
      </c>
      <c r="U342" s="17">
        <v>2.08381057386865E-2</v>
      </c>
      <c r="V342" s="17">
        <v>1.4920059676971799E-2</v>
      </c>
      <c r="W342" s="17">
        <v>1.7351495284025499E-2</v>
      </c>
      <c r="X342" s="17">
        <v>5.8919036961129498E-3</v>
      </c>
      <c r="Y342" s="17">
        <v>1.5689749590193099E-2</v>
      </c>
      <c r="Z342" s="17"/>
      <c r="AA342" s="17">
        <v>1.4140346458298699E-2</v>
      </c>
      <c r="AB342" s="17">
        <v>1.9561444264446799E-2</v>
      </c>
      <c r="AC342" s="17">
        <v>1.2595042196753999E-2</v>
      </c>
      <c r="AD342" s="17">
        <v>2.6010697589745901E-2</v>
      </c>
      <c r="AE342" s="17"/>
      <c r="AF342" s="17">
        <v>2.6770983700466201E-2</v>
      </c>
    </row>
    <row r="343" spans="2:32" x14ac:dyDescent="0.2">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row>
    <row r="344" spans="2:32" x14ac:dyDescent="0.2">
      <c r="B344" s="6" t="s">
        <v>250</v>
      </c>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row>
    <row r="345" spans="2:32" x14ac:dyDescent="0.2">
      <c r="B345" s="24" t="s">
        <v>225</v>
      </c>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row>
    <row r="346" spans="2:32" x14ac:dyDescent="0.2">
      <c r="B346" t="s">
        <v>240</v>
      </c>
      <c r="C346" s="17">
        <v>0.45536668029052702</v>
      </c>
      <c r="D346" s="17">
        <v>0.46970574145086402</v>
      </c>
      <c r="E346" s="17">
        <v>0.44110566565055698</v>
      </c>
      <c r="F346" s="17"/>
      <c r="G346" s="17">
        <v>0.76502308525907003</v>
      </c>
      <c r="H346" s="17">
        <v>0.64663083110911201</v>
      </c>
      <c r="I346" s="17">
        <v>0.51688417703193601</v>
      </c>
      <c r="J346" s="17">
        <v>0.40983351720657601</v>
      </c>
      <c r="K346" s="17">
        <v>0.27870345111308698</v>
      </c>
      <c r="L346" s="17">
        <v>0.19459237337883201</v>
      </c>
      <c r="M346" s="17"/>
      <c r="N346" s="17">
        <v>0.58789038567140595</v>
      </c>
      <c r="O346" s="17">
        <v>0.41229557757666402</v>
      </c>
      <c r="P346" s="17">
        <v>0.37032577020638202</v>
      </c>
      <c r="Q346" s="17">
        <v>0.373003390862235</v>
      </c>
      <c r="R346" s="17">
        <v>0.43763646321927702</v>
      </c>
      <c r="S346" s="17">
        <v>0.51206542378473496</v>
      </c>
      <c r="T346" s="17">
        <v>0.472465456222041</v>
      </c>
      <c r="U346" s="17">
        <v>0.41960071776531499</v>
      </c>
      <c r="V346" s="17">
        <v>0.44063588409589299</v>
      </c>
      <c r="W346" s="17">
        <v>0.46612283838825203</v>
      </c>
      <c r="X346" s="17">
        <v>0.39456028226457301</v>
      </c>
      <c r="Y346" s="17">
        <v>0.48649571751065801</v>
      </c>
      <c r="Z346" s="17"/>
      <c r="AA346" s="17">
        <v>0.49600842277795198</v>
      </c>
      <c r="AB346" s="17">
        <v>0.43348474009877502</v>
      </c>
      <c r="AC346" s="17">
        <v>0.42282894907926999</v>
      </c>
      <c r="AD346" s="17">
        <v>0.46261863269884401</v>
      </c>
      <c r="AE346" s="17"/>
      <c r="AF346" s="17">
        <v>0.41360896324452501</v>
      </c>
    </row>
    <row r="347" spans="2:32" x14ac:dyDescent="0.2">
      <c r="B347" t="s">
        <v>241</v>
      </c>
      <c r="C347" s="17">
        <v>0.51839294428448002</v>
      </c>
      <c r="D347" s="17">
        <v>0.50461453816497703</v>
      </c>
      <c r="E347" s="17">
        <v>0.53286016907481404</v>
      </c>
      <c r="F347" s="17"/>
      <c r="G347" s="17">
        <v>0.20311096700695799</v>
      </c>
      <c r="H347" s="17">
        <v>0.31713743346505002</v>
      </c>
      <c r="I347" s="17">
        <v>0.460405670340506</v>
      </c>
      <c r="J347" s="17">
        <v>0.57061956626501398</v>
      </c>
      <c r="K347" s="17">
        <v>0.70511399639601502</v>
      </c>
      <c r="L347" s="17">
        <v>0.77512521251497402</v>
      </c>
      <c r="M347" s="17"/>
      <c r="N347" s="17">
        <v>0.38511137431299702</v>
      </c>
      <c r="O347" s="17">
        <v>0.55819314499125405</v>
      </c>
      <c r="P347" s="17">
        <v>0.60901710091591199</v>
      </c>
      <c r="Q347" s="17">
        <v>0.58432799062764795</v>
      </c>
      <c r="R347" s="17">
        <v>0.54023325815558998</v>
      </c>
      <c r="S347" s="17">
        <v>0.45764593313447</v>
      </c>
      <c r="T347" s="17">
        <v>0.50066815076759497</v>
      </c>
      <c r="U347" s="17">
        <v>0.55304980190456299</v>
      </c>
      <c r="V347" s="17">
        <v>0.53992857121276605</v>
      </c>
      <c r="W347" s="17">
        <v>0.51722271919086305</v>
      </c>
      <c r="X347" s="17">
        <v>0.56433433681171297</v>
      </c>
      <c r="Y347" s="17">
        <v>0.51350428248934199</v>
      </c>
      <c r="Z347" s="17"/>
      <c r="AA347" s="17">
        <v>0.48183137085934702</v>
      </c>
      <c r="AB347" s="17">
        <v>0.54177930884672898</v>
      </c>
      <c r="AC347" s="17">
        <v>0.55441204118040099</v>
      </c>
      <c r="AD347" s="17">
        <v>0.50142815017092202</v>
      </c>
      <c r="AE347" s="17"/>
      <c r="AF347" s="17">
        <v>0.55613691953481803</v>
      </c>
    </row>
    <row r="348" spans="2:32" x14ac:dyDescent="0.2">
      <c r="B348" t="s">
        <v>92</v>
      </c>
      <c r="C348" s="17">
        <v>2.6240375424992999E-2</v>
      </c>
      <c r="D348" s="17">
        <v>2.56797203841596E-2</v>
      </c>
      <c r="E348" s="17">
        <v>2.60341652746288E-2</v>
      </c>
      <c r="F348" s="17"/>
      <c r="G348" s="17">
        <v>3.1865947733972701E-2</v>
      </c>
      <c r="H348" s="17">
        <v>3.6231735425837901E-2</v>
      </c>
      <c r="I348" s="17">
        <v>2.2710152627557899E-2</v>
      </c>
      <c r="J348" s="17">
        <v>1.95469165284093E-2</v>
      </c>
      <c r="K348" s="17">
        <v>1.61825524908976E-2</v>
      </c>
      <c r="L348" s="17">
        <v>3.0282414106194502E-2</v>
      </c>
      <c r="M348" s="17"/>
      <c r="N348" s="17">
        <v>2.6998240015596801E-2</v>
      </c>
      <c r="O348" s="17">
        <v>2.95112774320818E-2</v>
      </c>
      <c r="P348" s="17">
        <v>2.0657128877705998E-2</v>
      </c>
      <c r="Q348" s="17">
        <v>4.2668618510117398E-2</v>
      </c>
      <c r="R348" s="17">
        <v>2.2130278625133299E-2</v>
      </c>
      <c r="S348" s="17">
        <v>3.0288643080795499E-2</v>
      </c>
      <c r="T348" s="17">
        <v>2.6866393010364201E-2</v>
      </c>
      <c r="U348" s="17">
        <v>2.7349480330121301E-2</v>
      </c>
      <c r="V348" s="17">
        <v>1.9435544691341101E-2</v>
      </c>
      <c r="W348" s="17">
        <v>1.6654442420884898E-2</v>
      </c>
      <c r="X348" s="17">
        <v>4.1105380923713797E-2</v>
      </c>
      <c r="Y348" s="17">
        <v>0</v>
      </c>
      <c r="Z348" s="17"/>
      <c r="AA348" s="17">
        <v>2.21602063627011E-2</v>
      </c>
      <c r="AB348" s="17">
        <v>2.4735951054495602E-2</v>
      </c>
      <c r="AC348" s="17">
        <v>2.2759009740329302E-2</v>
      </c>
      <c r="AD348" s="17">
        <v>3.5953217130234E-2</v>
      </c>
      <c r="AE348" s="17"/>
      <c r="AF348" s="17">
        <v>3.0254117220656799E-2</v>
      </c>
    </row>
    <row r="349" spans="2:32" x14ac:dyDescent="0.2">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row>
    <row r="350" spans="2:32" x14ac:dyDescent="0.2">
      <c r="B350" s="6" t="s">
        <v>251</v>
      </c>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row>
    <row r="351" spans="2:32" x14ac:dyDescent="0.2">
      <c r="B351" s="24" t="s">
        <v>225</v>
      </c>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row>
    <row r="352" spans="2:32" x14ac:dyDescent="0.2">
      <c r="B352" t="s">
        <v>240</v>
      </c>
      <c r="C352" s="17">
        <v>0.27058608761438602</v>
      </c>
      <c r="D352" s="17">
        <v>0.26111059711787099</v>
      </c>
      <c r="E352" s="17">
        <v>0.28090896132756599</v>
      </c>
      <c r="F352" s="17"/>
      <c r="G352" s="17">
        <v>0.46685826092996902</v>
      </c>
      <c r="H352" s="17">
        <v>0.43189595720069102</v>
      </c>
      <c r="I352" s="17">
        <v>0.37601607082223898</v>
      </c>
      <c r="J352" s="17">
        <v>0.21442555766371099</v>
      </c>
      <c r="K352" s="17">
        <v>0.14164139616645899</v>
      </c>
      <c r="L352" s="17">
        <v>4.9357142887698102E-2</v>
      </c>
      <c r="M352" s="17"/>
      <c r="N352" s="17">
        <v>0.340644275881686</v>
      </c>
      <c r="O352" s="17">
        <v>0.23765757768529799</v>
      </c>
      <c r="P352" s="17">
        <v>0.22477117871913899</v>
      </c>
      <c r="Q352" s="17">
        <v>0.20914325438179099</v>
      </c>
      <c r="R352" s="17">
        <v>0.26131039005795298</v>
      </c>
      <c r="S352" s="17">
        <v>0.35271775299824198</v>
      </c>
      <c r="T352" s="17">
        <v>0.25725847085965797</v>
      </c>
      <c r="U352" s="17">
        <v>0.22282611450192699</v>
      </c>
      <c r="V352" s="17">
        <v>0.25363775908981501</v>
      </c>
      <c r="W352" s="17">
        <v>0.29897200074860503</v>
      </c>
      <c r="X352" s="17">
        <v>0.226949480326673</v>
      </c>
      <c r="Y352" s="17">
        <v>0.30829300266809201</v>
      </c>
      <c r="Z352" s="17"/>
      <c r="AA352" s="17">
        <v>0.251031223096568</v>
      </c>
      <c r="AB352" s="17">
        <v>0.26848780501017</v>
      </c>
      <c r="AC352" s="17">
        <v>0.286503751239086</v>
      </c>
      <c r="AD352" s="17">
        <v>0.27857380211751798</v>
      </c>
      <c r="AE352" s="17"/>
      <c r="AF352" s="17">
        <v>0.29209958960077498</v>
      </c>
    </row>
    <row r="353" spans="2:32" x14ac:dyDescent="0.2">
      <c r="B353" t="s">
        <v>241</v>
      </c>
      <c r="C353" s="17">
        <v>0.70042101479002405</v>
      </c>
      <c r="D353" s="17">
        <v>0.71498244320066495</v>
      </c>
      <c r="E353" s="17">
        <v>0.68475380401368202</v>
      </c>
      <c r="F353" s="17"/>
      <c r="G353" s="17">
        <v>0.48310723540752198</v>
      </c>
      <c r="H353" s="17">
        <v>0.51851607436057001</v>
      </c>
      <c r="I353" s="17">
        <v>0.60245666978231505</v>
      </c>
      <c r="J353" s="17">
        <v>0.75788745671833002</v>
      </c>
      <c r="K353" s="17">
        <v>0.849313618433438</v>
      </c>
      <c r="L353" s="17">
        <v>0.93153968205688797</v>
      </c>
      <c r="M353" s="17"/>
      <c r="N353" s="17">
        <v>0.61900985715951495</v>
      </c>
      <c r="O353" s="17">
        <v>0.73807729390073595</v>
      </c>
      <c r="P353" s="17">
        <v>0.75977177445490696</v>
      </c>
      <c r="Q353" s="17">
        <v>0.74904895155134299</v>
      </c>
      <c r="R353" s="17">
        <v>0.70162830452611102</v>
      </c>
      <c r="S353" s="17">
        <v>0.62051178054158196</v>
      </c>
      <c r="T353" s="17">
        <v>0.69612734343203497</v>
      </c>
      <c r="U353" s="17">
        <v>0.75181162901769205</v>
      </c>
      <c r="V353" s="17">
        <v>0.71787852040876599</v>
      </c>
      <c r="W353" s="17">
        <v>0.68676007271805795</v>
      </c>
      <c r="X353" s="17">
        <v>0.75972504452054701</v>
      </c>
      <c r="Y353" s="17">
        <v>0.67739935018125697</v>
      </c>
      <c r="Z353" s="17"/>
      <c r="AA353" s="17">
        <v>0.72553194310632496</v>
      </c>
      <c r="AB353" s="17">
        <v>0.704498254829105</v>
      </c>
      <c r="AC353" s="17">
        <v>0.68254567756046503</v>
      </c>
      <c r="AD353" s="17">
        <v>0.685259072141984</v>
      </c>
      <c r="AE353" s="17"/>
      <c r="AF353" s="17">
        <v>0.67402565325473396</v>
      </c>
    </row>
    <row r="354" spans="2:32" x14ac:dyDescent="0.2">
      <c r="B354" t="s">
        <v>92</v>
      </c>
      <c r="C354" s="17">
        <v>2.8992897595589599E-2</v>
      </c>
      <c r="D354" s="17">
        <v>2.3906959681463901E-2</v>
      </c>
      <c r="E354" s="17">
        <v>3.4337234658752602E-2</v>
      </c>
      <c r="F354" s="17"/>
      <c r="G354" s="17">
        <v>5.0034503662509298E-2</v>
      </c>
      <c r="H354" s="17">
        <v>4.9587968438738701E-2</v>
      </c>
      <c r="I354" s="17">
        <v>2.1527259395446301E-2</v>
      </c>
      <c r="J354" s="17">
        <v>2.7686985617958799E-2</v>
      </c>
      <c r="K354" s="17">
        <v>9.0449854001032007E-3</v>
      </c>
      <c r="L354" s="17">
        <v>1.9103175055414302E-2</v>
      </c>
      <c r="M354" s="17"/>
      <c r="N354" s="17">
        <v>4.0345866958798798E-2</v>
      </c>
      <c r="O354" s="17">
        <v>2.4265128413966702E-2</v>
      </c>
      <c r="P354" s="17">
        <v>1.54570468259535E-2</v>
      </c>
      <c r="Q354" s="17">
        <v>4.1807794066866598E-2</v>
      </c>
      <c r="R354" s="17">
        <v>3.7061305415936503E-2</v>
      </c>
      <c r="S354" s="17">
        <v>2.6770466460175401E-2</v>
      </c>
      <c r="T354" s="17">
        <v>4.6614185708307602E-2</v>
      </c>
      <c r="U354" s="17">
        <v>2.5362256480380901E-2</v>
      </c>
      <c r="V354" s="17">
        <v>2.8483720501418699E-2</v>
      </c>
      <c r="W354" s="17">
        <v>1.42679265333368E-2</v>
      </c>
      <c r="X354" s="17">
        <v>1.33254751527797E-2</v>
      </c>
      <c r="Y354" s="17">
        <v>1.4307647150651101E-2</v>
      </c>
      <c r="Z354" s="17"/>
      <c r="AA354" s="17">
        <v>2.3436833797106899E-2</v>
      </c>
      <c r="AB354" s="17">
        <v>2.70139401607257E-2</v>
      </c>
      <c r="AC354" s="17">
        <v>3.0950571200449299E-2</v>
      </c>
      <c r="AD354" s="17">
        <v>3.6167125740497602E-2</v>
      </c>
      <c r="AE354" s="17"/>
      <c r="AF354" s="17">
        <v>3.3874757144491001E-2</v>
      </c>
    </row>
    <row r="355" spans="2:32" x14ac:dyDescent="0.2">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row>
    <row r="356" spans="2:32" x14ac:dyDescent="0.2">
      <c r="B356" s="6" t="s">
        <v>252</v>
      </c>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row>
    <row r="357" spans="2:32" x14ac:dyDescent="0.2">
      <c r="B357" s="24" t="s">
        <v>225</v>
      </c>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row>
    <row r="358" spans="2:32" x14ac:dyDescent="0.2">
      <c r="B358" t="s">
        <v>240</v>
      </c>
      <c r="C358" s="17">
        <v>0.66430588310895</v>
      </c>
      <c r="D358" s="17">
        <v>0.697459669734669</v>
      </c>
      <c r="E358" s="17">
        <v>0.63198375689395703</v>
      </c>
      <c r="F358" s="17"/>
      <c r="G358" s="17">
        <v>0.72929129432773898</v>
      </c>
      <c r="H358" s="17">
        <v>0.78495751751677301</v>
      </c>
      <c r="I358" s="17">
        <v>0.75668305018702298</v>
      </c>
      <c r="J358" s="17">
        <v>0.65933858413118196</v>
      </c>
      <c r="K358" s="17">
        <v>0.59560260233464801</v>
      </c>
      <c r="L358" s="17">
        <v>0.48877240824632201</v>
      </c>
      <c r="M358" s="17"/>
      <c r="N358" s="17">
        <v>0.717904378143286</v>
      </c>
      <c r="O358" s="17">
        <v>0.67733388981335296</v>
      </c>
      <c r="P358" s="17">
        <v>0.65424253439642299</v>
      </c>
      <c r="Q358" s="17">
        <v>0.62299667040867002</v>
      </c>
      <c r="R358" s="17">
        <v>0.67675966243458596</v>
      </c>
      <c r="S358" s="17">
        <v>0.66233808161111796</v>
      </c>
      <c r="T358" s="17">
        <v>0.65930750252692905</v>
      </c>
      <c r="U358" s="17">
        <v>0.66579375413502495</v>
      </c>
      <c r="V358" s="17">
        <v>0.66161967935854005</v>
      </c>
      <c r="W358" s="17">
        <v>0.57262986344197497</v>
      </c>
      <c r="X358" s="17">
        <v>0.68533618591356804</v>
      </c>
      <c r="Y358" s="17">
        <v>0.73896934363035405</v>
      </c>
      <c r="Z358" s="17"/>
      <c r="AA358" s="17">
        <v>0.68043488742804403</v>
      </c>
      <c r="AB358" s="17">
        <v>0.66525617611725196</v>
      </c>
      <c r="AC358" s="17">
        <v>0.67191249013086896</v>
      </c>
      <c r="AD358" s="17">
        <v>0.64004904338147595</v>
      </c>
      <c r="AE358" s="17"/>
      <c r="AF358" s="17">
        <v>0.63444531394723502</v>
      </c>
    </row>
    <row r="359" spans="2:32" x14ac:dyDescent="0.2">
      <c r="B359" t="s">
        <v>241</v>
      </c>
      <c r="C359" s="17">
        <v>0.31454330688517201</v>
      </c>
      <c r="D359" s="17">
        <v>0.283119181460048</v>
      </c>
      <c r="E359" s="17">
        <v>0.34498684978900002</v>
      </c>
      <c r="F359" s="17"/>
      <c r="G359" s="17">
        <v>0.23490704864232501</v>
      </c>
      <c r="H359" s="17">
        <v>0.191252043770677</v>
      </c>
      <c r="I359" s="17">
        <v>0.22653757461907101</v>
      </c>
      <c r="J359" s="17">
        <v>0.32075328523017799</v>
      </c>
      <c r="K359" s="17">
        <v>0.38949973726704901</v>
      </c>
      <c r="L359" s="17">
        <v>0.49281426721683602</v>
      </c>
      <c r="M359" s="17"/>
      <c r="N359" s="17">
        <v>0.26985918048847801</v>
      </c>
      <c r="O359" s="17">
        <v>0.30732617247157001</v>
      </c>
      <c r="P359" s="17">
        <v>0.32052574428784902</v>
      </c>
      <c r="Q359" s="17">
        <v>0.33054187435917598</v>
      </c>
      <c r="R359" s="17">
        <v>0.29784160926119502</v>
      </c>
      <c r="S359" s="17">
        <v>0.318832050619339</v>
      </c>
      <c r="T359" s="17">
        <v>0.317892931887157</v>
      </c>
      <c r="U359" s="17">
        <v>0.295315150056355</v>
      </c>
      <c r="V359" s="17">
        <v>0.32075302189803101</v>
      </c>
      <c r="W359" s="17">
        <v>0.40298061913345501</v>
      </c>
      <c r="X359" s="17">
        <v>0.30877191039031898</v>
      </c>
      <c r="Y359" s="17">
        <v>0.26103065636964601</v>
      </c>
      <c r="Z359" s="17"/>
      <c r="AA359" s="17">
        <v>0.30782830827516</v>
      </c>
      <c r="AB359" s="17">
        <v>0.311662733426537</v>
      </c>
      <c r="AC359" s="17">
        <v>0.31732266172785001</v>
      </c>
      <c r="AD359" s="17">
        <v>0.32076541028559902</v>
      </c>
      <c r="AE359" s="17"/>
      <c r="AF359" s="17">
        <v>0.341991259779163</v>
      </c>
    </row>
    <row r="360" spans="2:32" x14ac:dyDescent="0.2">
      <c r="B360" t="s">
        <v>92</v>
      </c>
      <c r="C360" s="17">
        <v>2.11508100058782E-2</v>
      </c>
      <c r="D360" s="17">
        <v>1.9421148805282701E-2</v>
      </c>
      <c r="E360" s="17">
        <v>2.3029393317043199E-2</v>
      </c>
      <c r="F360" s="17"/>
      <c r="G360" s="17">
        <v>3.58016570299357E-2</v>
      </c>
      <c r="H360" s="17">
        <v>2.3790438712549902E-2</v>
      </c>
      <c r="I360" s="17">
        <v>1.6779375193905401E-2</v>
      </c>
      <c r="J360" s="17">
        <v>1.9908130638640099E-2</v>
      </c>
      <c r="K360" s="17">
        <v>1.4897660398303E-2</v>
      </c>
      <c r="L360" s="17">
        <v>1.8413324536841899E-2</v>
      </c>
      <c r="M360" s="17"/>
      <c r="N360" s="17">
        <v>1.2236441368236499E-2</v>
      </c>
      <c r="O360" s="17">
        <v>1.53399377150766E-2</v>
      </c>
      <c r="P360" s="17">
        <v>2.5231721315728001E-2</v>
      </c>
      <c r="Q360" s="17">
        <v>4.64614552321541E-2</v>
      </c>
      <c r="R360" s="17">
        <v>2.53987283042191E-2</v>
      </c>
      <c r="S360" s="17">
        <v>1.8829867769543401E-2</v>
      </c>
      <c r="T360" s="17">
        <v>2.27995655859137E-2</v>
      </c>
      <c r="U360" s="17">
        <v>3.8891095808620497E-2</v>
      </c>
      <c r="V360" s="17">
        <v>1.7627298743429699E-2</v>
      </c>
      <c r="W360" s="17">
        <v>2.4389517424570201E-2</v>
      </c>
      <c r="X360" s="17">
        <v>5.8919036961129498E-3</v>
      </c>
      <c r="Y360" s="17">
        <v>0</v>
      </c>
      <c r="Z360" s="17"/>
      <c r="AA360" s="17">
        <v>1.1736804296795999E-2</v>
      </c>
      <c r="AB360" s="17">
        <v>2.30810904562113E-2</v>
      </c>
      <c r="AC360" s="17">
        <v>1.07648481412808E-2</v>
      </c>
      <c r="AD360" s="17">
        <v>3.91855463329248E-2</v>
      </c>
      <c r="AE360" s="17"/>
      <c r="AF360" s="17">
        <v>2.35634262736024E-2</v>
      </c>
    </row>
    <row r="361" spans="2:32" x14ac:dyDescent="0.2">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row>
    <row r="362" spans="2:32" x14ac:dyDescent="0.2">
      <c r="B362" s="6" t="s">
        <v>253</v>
      </c>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row>
    <row r="363" spans="2:32" x14ac:dyDescent="0.2">
      <c r="B363" s="24" t="s">
        <v>225</v>
      </c>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row>
    <row r="364" spans="2:32" x14ac:dyDescent="0.2">
      <c r="B364" t="s">
        <v>240</v>
      </c>
      <c r="C364" s="17">
        <v>0.55234327652237702</v>
      </c>
      <c r="D364" s="17">
        <v>0.51129921117740296</v>
      </c>
      <c r="E364" s="17">
        <v>0.59345222070024395</v>
      </c>
      <c r="F364" s="17"/>
      <c r="G364" s="17">
        <v>0.82096331759143504</v>
      </c>
      <c r="H364" s="17">
        <v>0.76837201468936001</v>
      </c>
      <c r="I364" s="17">
        <v>0.63136120677822705</v>
      </c>
      <c r="J364" s="17">
        <v>0.469631628471116</v>
      </c>
      <c r="K364" s="17">
        <v>0.39838778765536398</v>
      </c>
      <c r="L364" s="17">
        <v>0.29966784161441501</v>
      </c>
      <c r="M364" s="17"/>
      <c r="N364" s="17">
        <v>0.68400995599493097</v>
      </c>
      <c r="O364" s="17">
        <v>0.53181287362986596</v>
      </c>
      <c r="P364" s="17">
        <v>0.49195619027788801</v>
      </c>
      <c r="Q364" s="17">
        <v>0.52078834489233405</v>
      </c>
      <c r="R364" s="17">
        <v>0.51241171245121497</v>
      </c>
      <c r="S364" s="17">
        <v>0.612764998122585</v>
      </c>
      <c r="T364" s="17">
        <v>0.49634959527490302</v>
      </c>
      <c r="U364" s="17">
        <v>0.51802450477484896</v>
      </c>
      <c r="V364" s="17">
        <v>0.55583916298059899</v>
      </c>
      <c r="W364" s="17">
        <v>0.50933027491455796</v>
      </c>
      <c r="X364" s="17">
        <v>0.53339053523975899</v>
      </c>
      <c r="Y364" s="17">
        <v>0.54458758595422097</v>
      </c>
      <c r="Z364" s="17"/>
      <c r="AA364" s="17">
        <v>0.57790631766661704</v>
      </c>
      <c r="AB364" s="17">
        <v>0.54212049646539195</v>
      </c>
      <c r="AC364" s="17">
        <v>0.57682390506608205</v>
      </c>
      <c r="AD364" s="17">
        <v>0.50974579196214997</v>
      </c>
      <c r="AE364" s="17"/>
      <c r="AF364" s="17">
        <v>0.52762949240117396</v>
      </c>
    </row>
    <row r="365" spans="2:32" x14ac:dyDescent="0.2">
      <c r="B365" t="s">
        <v>241</v>
      </c>
      <c r="C365" s="17">
        <v>0.43147109317967502</v>
      </c>
      <c r="D365" s="17">
        <v>0.470237889176784</v>
      </c>
      <c r="E365" s="17">
        <v>0.392597423002151</v>
      </c>
      <c r="F365" s="17"/>
      <c r="G365" s="17">
        <v>0.153114121561858</v>
      </c>
      <c r="H365" s="17">
        <v>0.20783206995468101</v>
      </c>
      <c r="I365" s="17">
        <v>0.35765819749560002</v>
      </c>
      <c r="J365" s="17">
        <v>0.5152931959971</v>
      </c>
      <c r="K365" s="17">
        <v>0.59212711887984204</v>
      </c>
      <c r="L365" s="17">
        <v>0.68692029950310196</v>
      </c>
      <c r="M365" s="17"/>
      <c r="N365" s="17">
        <v>0.30858619214027699</v>
      </c>
      <c r="O365" s="17">
        <v>0.446460160854454</v>
      </c>
      <c r="P365" s="17">
        <v>0.49364373225730501</v>
      </c>
      <c r="Q365" s="17">
        <v>0.46043367118746398</v>
      </c>
      <c r="R365" s="17">
        <v>0.46378944144589601</v>
      </c>
      <c r="S365" s="17">
        <v>0.36809997631883801</v>
      </c>
      <c r="T365" s="17">
        <v>0.45523840293433898</v>
      </c>
      <c r="U365" s="17">
        <v>0.47412079388931799</v>
      </c>
      <c r="V365" s="17">
        <v>0.43411785188916802</v>
      </c>
      <c r="W365" s="17">
        <v>0.48552248884028998</v>
      </c>
      <c r="X365" s="17">
        <v>0.45810697987252202</v>
      </c>
      <c r="Y365" s="17">
        <v>0.45541241404577898</v>
      </c>
      <c r="Z365" s="17"/>
      <c r="AA365" s="17">
        <v>0.403970441811207</v>
      </c>
      <c r="AB365" s="17">
        <v>0.44991847718824701</v>
      </c>
      <c r="AC365" s="17">
        <v>0.414722909931247</v>
      </c>
      <c r="AD365" s="17">
        <v>0.46023988933279097</v>
      </c>
      <c r="AE365" s="17"/>
      <c r="AF365" s="17">
        <v>0.45472092973443801</v>
      </c>
    </row>
    <row r="366" spans="2:32" x14ac:dyDescent="0.2">
      <c r="B366" t="s">
        <v>92</v>
      </c>
      <c r="C366" s="17">
        <v>1.6185630297947898E-2</v>
      </c>
      <c r="D366" s="17">
        <v>1.8462899645813099E-2</v>
      </c>
      <c r="E366" s="17">
        <v>1.39503562976053E-2</v>
      </c>
      <c r="F366" s="17"/>
      <c r="G366" s="17">
        <v>2.5922560846706501E-2</v>
      </c>
      <c r="H366" s="17">
        <v>2.3795915355958701E-2</v>
      </c>
      <c r="I366" s="17">
        <v>1.0980595726172999E-2</v>
      </c>
      <c r="J366" s="17">
        <v>1.50751755317846E-2</v>
      </c>
      <c r="K366" s="17">
        <v>9.4850934647934104E-3</v>
      </c>
      <c r="L366" s="17">
        <v>1.34118588824832E-2</v>
      </c>
      <c r="M366" s="17"/>
      <c r="N366" s="17">
        <v>7.4038518647924004E-3</v>
      </c>
      <c r="O366" s="17">
        <v>2.1726965515679701E-2</v>
      </c>
      <c r="P366" s="17">
        <v>1.44000774648075E-2</v>
      </c>
      <c r="Q366" s="17">
        <v>1.87779839202015E-2</v>
      </c>
      <c r="R366" s="17">
        <v>2.3798846102889001E-2</v>
      </c>
      <c r="S366" s="17">
        <v>1.9135025558577198E-2</v>
      </c>
      <c r="T366" s="17">
        <v>4.8412001790757997E-2</v>
      </c>
      <c r="U366" s="17">
        <v>7.8547013358325497E-3</v>
      </c>
      <c r="V366" s="17">
        <v>1.00429851302337E-2</v>
      </c>
      <c r="W366" s="17">
        <v>5.1472362451516901E-3</v>
      </c>
      <c r="X366" s="17">
        <v>8.5024848877195795E-3</v>
      </c>
      <c r="Y366" s="17">
        <v>0</v>
      </c>
      <c r="Z366" s="17"/>
      <c r="AA366" s="17">
        <v>1.81232405221762E-2</v>
      </c>
      <c r="AB366" s="17">
        <v>7.9610263463613992E-3</v>
      </c>
      <c r="AC366" s="17">
        <v>8.4531850026709106E-3</v>
      </c>
      <c r="AD366" s="17">
        <v>3.00143187050591E-2</v>
      </c>
      <c r="AE366" s="17"/>
      <c r="AF366" s="17">
        <v>1.7649577864388599E-2</v>
      </c>
    </row>
    <row r="367" spans="2:32" x14ac:dyDescent="0.2">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row>
    <row r="368" spans="2:32" x14ac:dyDescent="0.2">
      <c r="B368" s="6" t="s">
        <v>254</v>
      </c>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row>
    <row r="369" spans="2:32" x14ac:dyDescent="0.2">
      <c r="B369" s="24" t="s">
        <v>225</v>
      </c>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row>
    <row r="370" spans="2:32" x14ac:dyDescent="0.2">
      <c r="B370" t="s">
        <v>240</v>
      </c>
      <c r="C370" s="17">
        <v>0.19700858814091199</v>
      </c>
      <c r="D370" s="17">
        <v>0.20489555074756199</v>
      </c>
      <c r="E370" s="17">
        <v>0.189304717128635</v>
      </c>
      <c r="F370" s="17"/>
      <c r="G370" s="17">
        <v>0.42875730531157003</v>
      </c>
      <c r="H370" s="17">
        <v>0.36282012588781198</v>
      </c>
      <c r="I370" s="17">
        <v>0.24469530945245799</v>
      </c>
      <c r="J370" s="17">
        <v>0.11801213987407699</v>
      </c>
      <c r="K370" s="17">
        <v>6.5393507512905194E-2</v>
      </c>
      <c r="L370" s="17">
        <v>2.0986354641432E-2</v>
      </c>
      <c r="M370" s="17"/>
      <c r="N370" s="17">
        <v>0.33492457968977501</v>
      </c>
      <c r="O370" s="17">
        <v>0.183565782361121</v>
      </c>
      <c r="P370" s="17">
        <v>0.16515381352185801</v>
      </c>
      <c r="Q370" s="17">
        <v>0.14155179736638601</v>
      </c>
      <c r="R370" s="17">
        <v>0.150360784759484</v>
      </c>
      <c r="S370" s="17">
        <v>0.22837994568210199</v>
      </c>
      <c r="T370" s="17">
        <v>0.196318685518278</v>
      </c>
      <c r="U370" s="17">
        <v>0.17301166411073399</v>
      </c>
      <c r="V370" s="17">
        <v>0.171913162645836</v>
      </c>
      <c r="W370" s="17">
        <v>0.16416262230763001</v>
      </c>
      <c r="X370" s="17">
        <v>0.168213496728783</v>
      </c>
      <c r="Y370" s="17">
        <v>0.15199835350216601</v>
      </c>
      <c r="Z370" s="17"/>
      <c r="AA370" s="17">
        <v>0.21322455679808699</v>
      </c>
      <c r="AB370" s="17">
        <v>0.201917456256415</v>
      </c>
      <c r="AC370" s="17">
        <v>0.17359654341260999</v>
      </c>
      <c r="AD370" s="17">
        <v>0.194779811638156</v>
      </c>
      <c r="AE370" s="17"/>
      <c r="AF370" s="17">
        <v>0.17905047377551001</v>
      </c>
    </row>
    <row r="371" spans="2:32" x14ac:dyDescent="0.2">
      <c r="B371" t="s">
        <v>241</v>
      </c>
      <c r="C371" s="17">
        <v>0.76842703602586704</v>
      </c>
      <c r="D371" s="17">
        <v>0.758712574748173</v>
      </c>
      <c r="E371" s="17">
        <v>0.77780805538897801</v>
      </c>
      <c r="F371" s="17"/>
      <c r="G371" s="17">
        <v>0.50876126449762005</v>
      </c>
      <c r="H371" s="17">
        <v>0.59456307666488395</v>
      </c>
      <c r="I371" s="17">
        <v>0.72750422216824795</v>
      </c>
      <c r="J371" s="17">
        <v>0.83758688009343396</v>
      </c>
      <c r="K371" s="17">
        <v>0.92079013057954895</v>
      </c>
      <c r="L371" s="17">
        <v>0.95824310286393699</v>
      </c>
      <c r="M371" s="17"/>
      <c r="N371" s="17">
        <v>0.62381477540851205</v>
      </c>
      <c r="O371" s="17">
        <v>0.800061335540451</v>
      </c>
      <c r="P371" s="17">
        <v>0.800925367396216</v>
      </c>
      <c r="Q371" s="17">
        <v>0.81656299785247</v>
      </c>
      <c r="R371" s="17">
        <v>0.82567929417598895</v>
      </c>
      <c r="S371" s="17">
        <v>0.73443796772048098</v>
      </c>
      <c r="T371" s="17">
        <v>0.74721427293407805</v>
      </c>
      <c r="U371" s="17">
        <v>0.78738596285172502</v>
      </c>
      <c r="V371" s="17">
        <v>0.78879798962110204</v>
      </c>
      <c r="W371" s="17">
        <v>0.79073144528519401</v>
      </c>
      <c r="X371" s="17">
        <v>0.82460273252663896</v>
      </c>
      <c r="Y371" s="17">
        <v>0.83388845085608798</v>
      </c>
      <c r="Z371" s="17"/>
      <c r="AA371" s="17">
        <v>0.74588874161340901</v>
      </c>
      <c r="AB371" s="17">
        <v>0.77076748525620498</v>
      </c>
      <c r="AC371" s="17">
        <v>0.80766752844004097</v>
      </c>
      <c r="AD371" s="17">
        <v>0.75555095250790505</v>
      </c>
      <c r="AE371" s="17"/>
      <c r="AF371" s="17">
        <v>0.78712082747691203</v>
      </c>
    </row>
    <row r="372" spans="2:32" x14ac:dyDescent="0.2">
      <c r="B372" t="s">
        <v>92</v>
      </c>
      <c r="C372" s="17">
        <v>3.4564375833220903E-2</v>
      </c>
      <c r="D372" s="17">
        <v>3.6391874504265398E-2</v>
      </c>
      <c r="E372" s="17">
        <v>3.2887227482386802E-2</v>
      </c>
      <c r="F372" s="17"/>
      <c r="G372" s="17">
        <v>6.2481430190809699E-2</v>
      </c>
      <c r="H372" s="17">
        <v>4.2616797447304698E-2</v>
      </c>
      <c r="I372" s="17">
        <v>2.7800468379294101E-2</v>
      </c>
      <c r="J372" s="17">
        <v>4.4400980032488303E-2</v>
      </c>
      <c r="K372" s="17">
        <v>1.38163619075461E-2</v>
      </c>
      <c r="L372" s="17">
        <v>2.07705424946307E-2</v>
      </c>
      <c r="M372" s="17"/>
      <c r="N372" s="17">
        <v>4.1260644901713203E-2</v>
      </c>
      <c r="O372" s="17">
        <v>1.63728820984279E-2</v>
      </c>
      <c r="P372" s="17">
        <v>3.39208190819262E-2</v>
      </c>
      <c r="Q372" s="17">
        <v>4.1885204781143701E-2</v>
      </c>
      <c r="R372" s="17">
        <v>2.39599210645269E-2</v>
      </c>
      <c r="S372" s="17">
        <v>3.7182086597416703E-2</v>
      </c>
      <c r="T372" s="17">
        <v>5.64670415476436E-2</v>
      </c>
      <c r="U372" s="17">
        <v>3.9602373037541001E-2</v>
      </c>
      <c r="V372" s="17">
        <v>3.9288847733061301E-2</v>
      </c>
      <c r="W372" s="17">
        <v>4.5105932407175503E-2</v>
      </c>
      <c r="X372" s="17">
        <v>7.1837707445776104E-3</v>
      </c>
      <c r="Y372" s="17">
        <v>1.41131956417456E-2</v>
      </c>
      <c r="Z372" s="17"/>
      <c r="AA372" s="17">
        <v>4.0886701588504201E-2</v>
      </c>
      <c r="AB372" s="17">
        <v>2.7315058487379799E-2</v>
      </c>
      <c r="AC372" s="17">
        <v>1.8735928147348601E-2</v>
      </c>
      <c r="AD372" s="17">
        <v>4.9669235853939002E-2</v>
      </c>
      <c r="AE372" s="17"/>
      <c r="AF372" s="17">
        <v>3.3828698747577803E-2</v>
      </c>
    </row>
    <row r="373" spans="2:32" x14ac:dyDescent="0.2">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row>
    <row r="374" spans="2:32" x14ac:dyDescent="0.2">
      <c r="B374" s="6" t="s">
        <v>255</v>
      </c>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row>
    <row r="375" spans="2:32" x14ac:dyDescent="0.2">
      <c r="B375" s="24" t="s">
        <v>225</v>
      </c>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row>
    <row r="376" spans="2:32" x14ac:dyDescent="0.2">
      <c r="B376" t="s">
        <v>240</v>
      </c>
      <c r="C376" s="17">
        <v>0.76588652821876801</v>
      </c>
      <c r="D376" s="17">
        <v>0.75521036126752705</v>
      </c>
      <c r="E376" s="17">
        <v>0.77729018531136496</v>
      </c>
      <c r="F376" s="17"/>
      <c r="G376" s="17">
        <v>0.89393275684120499</v>
      </c>
      <c r="H376" s="17">
        <v>0.87690568025596405</v>
      </c>
      <c r="I376" s="17">
        <v>0.83160528770318198</v>
      </c>
      <c r="J376" s="17">
        <v>0.73611306601647197</v>
      </c>
      <c r="K376" s="17">
        <v>0.67292609034517503</v>
      </c>
      <c r="L376" s="17">
        <v>0.61949010996688803</v>
      </c>
      <c r="M376" s="17"/>
      <c r="N376" s="17">
        <v>0.77697523523600398</v>
      </c>
      <c r="O376" s="17">
        <v>0.72725322579903195</v>
      </c>
      <c r="P376" s="17">
        <v>0.73681466986015498</v>
      </c>
      <c r="Q376" s="17">
        <v>0.78498094080193903</v>
      </c>
      <c r="R376" s="17">
        <v>0.78617133795246197</v>
      </c>
      <c r="S376" s="17">
        <v>0.82662157840948702</v>
      </c>
      <c r="T376" s="17">
        <v>0.75446456418920804</v>
      </c>
      <c r="U376" s="17">
        <v>0.75359745260912803</v>
      </c>
      <c r="V376" s="17">
        <v>0.80460520947779401</v>
      </c>
      <c r="W376" s="17">
        <v>0.76337536782354898</v>
      </c>
      <c r="X376" s="17">
        <v>0.74799522413821695</v>
      </c>
      <c r="Y376" s="17">
        <v>0.65478538315241097</v>
      </c>
      <c r="Z376" s="17"/>
      <c r="AA376" s="17">
        <v>0.79617354954654496</v>
      </c>
      <c r="AB376" s="17">
        <v>0.756818070482703</v>
      </c>
      <c r="AC376" s="17">
        <v>0.74841194241715203</v>
      </c>
      <c r="AD376" s="17">
        <v>0.75627560287528295</v>
      </c>
      <c r="AE376" s="17"/>
      <c r="AF376" s="17">
        <v>0.77005301068176102</v>
      </c>
    </row>
    <row r="377" spans="2:32" x14ac:dyDescent="0.2">
      <c r="B377" t="s">
        <v>241</v>
      </c>
      <c r="C377" s="17">
        <v>0.210408713729691</v>
      </c>
      <c r="D377" s="17">
        <v>0.22103577127219401</v>
      </c>
      <c r="E377" s="17">
        <v>0.19978691245417801</v>
      </c>
      <c r="F377" s="17"/>
      <c r="G377" s="17">
        <v>9.1933786658226102E-2</v>
      </c>
      <c r="H377" s="17">
        <v>9.9318173744525798E-2</v>
      </c>
      <c r="I377" s="17">
        <v>0.14731257956134</v>
      </c>
      <c r="J377" s="17">
        <v>0.24242611323968699</v>
      </c>
      <c r="K377" s="17">
        <v>0.30033748067931398</v>
      </c>
      <c r="L377" s="17">
        <v>0.34822197300403901</v>
      </c>
      <c r="M377" s="17"/>
      <c r="N377" s="17">
        <v>0.18503243050988699</v>
      </c>
      <c r="O377" s="17">
        <v>0.24222948601123001</v>
      </c>
      <c r="P377" s="17">
        <v>0.24280023018987701</v>
      </c>
      <c r="Q377" s="17">
        <v>0.19574342843784501</v>
      </c>
      <c r="R377" s="17">
        <v>0.20052288373999599</v>
      </c>
      <c r="S377" s="17">
        <v>0.14614569374433201</v>
      </c>
      <c r="T377" s="17">
        <v>0.21353112298032501</v>
      </c>
      <c r="U377" s="17">
        <v>0.210892880632748</v>
      </c>
      <c r="V377" s="17">
        <v>0.18513780125144</v>
      </c>
      <c r="W377" s="17">
        <v>0.21098717199250999</v>
      </c>
      <c r="X377" s="17">
        <v>0.24611287216566999</v>
      </c>
      <c r="Y377" s="17">
        <v>0.34521461684758897</v>
      </c>
      <c r="Z377" s="17"/>
      <c r="AA377" s="17">
        <v>0.190897139618462</v>
      </c>
      <c r="AB377" s="17">
        <v>0.221200231306075</v>
      </c>
      <c r="AC377" s="17">
        <v>0.22512624419230801</v>
      </c>
      <c r="AD377" s="17">
        <v>0.20793702758711699</v>
      </c>
      <c r="AE377" s="17"/>
      <c r="AF377" s="17">
        <v>0.20743199101971199</v>
      </c>
    </row>
    <row r="378" spans="2:32" x14ac:dyDescent="0.2">
      <c r="B378" t="s">
        <v>92</v>
      </c>
      <c r="C378" s="17">
        <v>2.3704758051541201E-2</v>
      </c>
      <c r="D378" s="17">
        <v>2.3753867460279399E-2</v>
      </c>
      <c r="E378" s="17">
        <v>2.29229022344575E-2</v>
      </c>
      <c r="F378" s="17"/>
      <c r="G378" s="17">
        <v>1.41334565005687E-2</v>
      </c>
      <c r="H378" s="17">
        <v>2.3776145999510601E-2</v>
      </c>
      <c r="I378" s="17">
        <v>2.10821327354777E-2</v>
      </c>
      <c r="J378" s="17">
        <v>2.14608207438403E-2</v>
      </c>
      <c r="K378" s="17">
        <v>2.6736428975510401E-2</v>
      </c>
      <c r="L378" s="17">
        <v>3.2287917029073201E-2</v>
      </c>
      <c r="M378" s="17"/>
      <c r="N378" s="17">
        <v>3.7992334254108702E-2</v>
      </c>
      <c r="O378" s="17">
        <v>3.0517288189738E-2</v>
      </c>
      <c r="P378" s="17">
        <v>2.0385099949968399E-2</v>
      </c>
      <c r="Q378" s="17">
        <v>1.9275630760215701E-2</v>
      </c>
      <c r="R378" s="17">
        <v>1.3305778307542499E-2</v>
      </c>
      <c r="S378" s="17">
        <v>2.7232727846180398E-2</v>
      </c>
      <c r="T378" s="17">
        <v>3.2004312830466397E-2</v>
      </c>
      <c r="U378" s="17">
        <v>3.5509666758123802E-2</v>
      </c>
      <c r="V378" s="17">
        <v>1.0256989270766599E-2</v>
      </c>
      <c r="W378" s="17">
        <v>2.56374601839413E-2</v>
      </c>
      <c r="X378" s="17">
        <v>5.8919036961129498E-3</v>
      </c>
      <c r="Y378" s="17">
        <v>0</v>
      </c>
      <c r="Z378" s="17"/>
      <c r="AA378" s="17">
        <v>1.2929310834992901E-2</v>
      </c>
      <c r="AB378" s="17">
        <v>2.1981698211221801E-2</v>
      </c>
      <c r="AC378" s="17">
        <v>2.6461813390539799E-2</v>
      </c>
      <c r="AD378" s="17">
        <v>3.5787369537599999E-2</v>
      </c>
      <c r="AE378" s="17"/>
      <c r="AF378" s="17">
        <v>2.2514998298526798E-2</v>
      </c>
    </row>
    <row r="379" spans="2:32" x14ac:dyDescent="0.2">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row>
    <row r="380" spans="2:32" x14ac:dyDescent="0.2">
      <c r="B380" s="6" t="s">
        <v>256</v>
      </c>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row>
    <row r="381" spans="2:32" x14ac:dyDescent="0.2">
      <c r="B381" s="24" t="s">
        <v>225</v>
      </c>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row>
    <row r="382" spans="2:32" x14ac:dyDescent="0.2">
      <c r="B382" t="s">
        <v>240</v>
      </c>
      <c r="C382" s="17">
        <v>0.38555727301262499</v>
      </c>
      <c r="D382" s="17">
        <v>0.38155062161408299</v>
      </c>
      <c r="E382" s="17">
        <v>0.38949077310255997</v>
      </c>
      <c r="F382" s="17"/>
      <c r="G382" s="17">
        <v>0.72924459523346996</v>
      </c>
      <c r="H382" s="17">
        <v>0.65583509420060804</v>
      </c>
      <c r="I382" s="17">
        <v>0.47932919028218102</v>
      </c>
      <c r="J382" s="17">
        <v>0.336856541497498</v>
      </c>
      <c r="K382" s="17">
        <v>0.18112946020446</v>
      </c>
      <c r="L382" s="17">
        <v>2.7639501152071699E-2</v>
      </c>
      <c r="M382" s="17"/>
      <c r="N382" s="17">
        <v>0.54628592139683996</v>
      </c>
      <c r="O382" s="17">
        <v>0.30734045698124401</v>
      </c>
      <c r="P382" s="17">
        <v>0.34960914088214901</v>
      </c>
      <c r="Q382" s="17">
        <v>0.34662742711170702</v>
      </c>
      <c r="R382" s="17">
        <v>0.35103748422674502</v>
      </c>
      <c r="S382" s="17">
        <v>0.45830144394560002</v>
      </c>
      <c r="T382" s="17">
        <v>0.358247828180496</v>
      </c>
      <c r="U382" s="17">
        <v>0.33061459111089297</v>
      </c>
      <c r="V382" s="17">
        <v>0.30521327395136599</v>
      </c>
      <c r="W382" s="17">
        <v>0.41331109552114098</v>
      </c>
      <c r="X382" s="17">
        <v>0.31007777074983001</v>
      </c>
      <c r="Y382" s="17">
        <v>0.47478045288196702</v>
      </c>
      <c r="Z382" s="17"/>
      <c r="AA382" s="17">
        <v>0.39819100013008202</v>
      </c>
      <c r="AB382" s="17">
        <v>0.376559975649154</v>
      </c>
      <c r="AC382" s="17">
        <v>0.39283014082992201</v>
      </c>
      <c r="AD382" s="17">
        <v>0.37474179905419602</v>
      </c>
      <c r="AE382" s="17"/>
      <c r="AF382" s="17">
        <v>0.30098423521780299</v>
      </c>
    </row>
    <row r="383" spans="2:32" x14ac:dyDescent="0.2">
      <c r="B383" t="s">
        <v>241</v>
      </c>
      <c r="C383" s="17">
        <v>0.59482934261439102</v>
      </c>
      <c r="D383" s="17">
        <v>0.60121255389775696</v>
      </c>
      <c r="E383" s="17">
        <v>0.58836574385608498</v>
      </c>
      <c r="F383" s="17"/>
      <c r="G383" s="17">
        <v>0.238963569853921</v>
      </c>
      <c r="H383" s="17">
        <v>0.32540606552569001</v>
      </c>
      <c r="I383" s="17">
        <v>0.50456664627291503</v>
      </c>
      <c r="J383" s="17">
        <v>0.63961321865318599</v>
      </c>
      <c r="K383" s="17">
        <v>0.81021153127332202</v>
      </c>
      <c r="L383" s="17">
        <v>0.95271723314082901</v>
      </c>
      <c r="M383" s="17"/>
      <c r="N383" s="17">
        <v>0.43441196129774701</v>
      </c>
      <c r="O383" s="17">
        <v>0.68167784271723098</v>
      </c>
      <c r="P383" s="17">
        <v>0.62685008304675305</v>
      </c>
      <c r="Q383" s="17">
        <v>0.62957029852864199</v>
      </c>
      <c r="R383" s="17">
        <v>0.64000206714547103</v>
      </c>
      <c r="S383" s="17">
        <v>0.51885993194303803</v>
      </c>
      <c r="T383" s="17">
        <v>0.60981389035192701</v>
      </c>
      <c r="U383" s="17">
        <v>0.64927781484585501</v>
      </c>
      <c r="V383" s="17">
        <v>0.68500126376696702</v>
      </c>
      <c r="W383" s="17">
        <v>0.57445401275050301</v>
      </c>
      <c r="X383" s="17">
        <v>0.65359043746381495</v>
      </c>
      <c r="Y383" s="17">
        <v>0.486503068521561</v>
      </c>
      <c r="Z383" s="17"/>
      <c r="AA383" s="17">
        <v>0.58170736599844997</v>
      </c>
      <c r="AB383" s="17">
        <v>0.61552921624019497</v>
      </c>
      <c r="AC383" s="17">
        <v>0.58971890721522602</v>
      </c>
      <c r="AD383" s="17">
        <v>0.59119221635355901</v>
      </c>
      <c r="AE383" s="17"/>
      <c r="AF383" s="17">
        <v>0.67337366328716997</v>
      </c>
    </row>
    <row r="384" spans="2:32" x14ac:dyDescent="0.2">
      <c r="B384" t="s">
        <v>92</v>
      </c>
      <c r="C384" s="17">
        <v>1.9613384372984301E-2</v>
      </c>
      <c r="D384" s="17">
        <v>1.723682448816E-2</v>
      </c>
      <c r="E384" s="17">
        <v>2.2143483041355501E-2</v>
      </c>
      <c r="F384" s="17"/>
      <c r="G384" s="17">
        <v>3.1791834912609299E-2</v>
      </c>
      <c r="H384" s="17">
        <v>1.87588402737019E-2</v>
      </c>
      <c r="I384" s="17">
        <v>1.6104163444904399E-2</v>
      </c>
      <c r="J384" s="17">
        <v>2.35302398493164E-2</v>
      </c>
      <c r="K384" s="17">
        <v>8.6590085222185195E-3</v>
      </c>
      <c r="L384" s="17">
        <v>1.9643265707099698E-2</v>
      </c>
      <c r="M384" s="17"/>
      <c r="N384" s="17">
        <v>1.9302117305413102E-2</v>
      </c>
      <c r="O384" s="17">
        <v>1.0981700301525199E-2</v>
      </c>
      <c r="P384" s="17">
        <v>2.35407760710972E-2</v>
      </c>
      <c r="Q384" s="17">
        <v>2.3802274359650901E-2</v>
      </c>
      <c r="R384" s="17">
        <v>8.9604486277840498E-3</v>
      </c>
      <c r="S384" s="17">
        <v>2.28386241113613E-2</v>
      </c>
      <c r="T384" s="17">
        <v>3.1938281467577698E-2</v>
      </c>
      <c r="U384" s="17">
        <v>2.01075940432522E-2</v>
      </c>
      <c r="V384" s="17">
        <v>9.7854622816674793E-3</v>
      </c>
      <c r="W384" s="17">
        <v>1.2234891728356101E-2</v>
      </c>
      <c r="X384" s="17">
        <v>3.6331791786355198E-2</v>
      </c>
      <c r="Y384" s="17">
        <v>3.8716478596472197E-2</v>
      </c>
      <c r="Z384" s="17"/>
      <c r="AA384" s="17">
        <v>2.0101633871467399E-2</v>
      </c>
      <c r="AB384" s="17">
        <v>7.9108081106509399E-3</v>
      </c>
      <c r="AC384" s="17">
        <v>1.7450951954852099E-2</v>
      </c>
      <c r="AD384" s="17">
        <v>3.4065984592244899E-2</v>
      </c>
      <c r="AE384" s="17"/>
      <c r="AF384" s="17">
        <v>2.5642101495026801E-2</v>
      </c>
    </row>
    <row r="385" spans="2:32" x14ac:dyDescent="0.2">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row>
    <row r="386" spans="2:32" x14ac:dyDescent="0.2">
      <c r="B386" s="6" t="s">
        <v>278</v>
      </c>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row>
    <row r="387" spans="2:32" x14ac:dyDescent="0.2">
      <c r="B387" s="24" t="s">
        <v>225</v>
      </c>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row>
    <row r="388" spans="2:32" x14ac:dyDescent="0.2">
      <c r="B388" t="s">
        <v>275</v>
      </c>
      <c r="C388" s="17">
        <v>0.382916415501456</v>
      </c>
      <c r="D388" s="17">
        <v>0.40148686090217101</v>
      </c>
      <c r="E388" s="17">
        <v>0.36381672920248398</v>
      </c>
      <c r="F388" s="17"/>
      <c r="G388" s="17">
        <v>0.60143144344497601</v>
      </c>
      <c r="H388" s="17">
        <v>0.56258496389976598</v>
      </c>
      <c r="I388" s="17">
        <v>0.44837596842314797</v>
      </c>
      <c r="J388" s="17">
        <v>0.312111281047107</v>
      </c>
      <c r="K388" s="17">
        <v>0.25290434589218103</v>
      </c>
      <c r="L388" s="17">
        <v>0.17962688797242099</v>
      </c>
      <c r="M388" s="17"/>
      <c r="N388" s="17">
        <v>0.492826235921697</v>
      </c>
      <c r="O388" s="17">
        <v>0.36540726294312498</v>
      </c>
      <c r="P388" s="17">
        <v>0.391876832819954</v>
      </c>
      <c r="Q388" s="17">
        <v>0.34956663005476601</v>
      </c>
      <c r="R388" s="17">
        <v>0.32040362584390297</v>
      </c>
      <c r="S388" s="17">
        <v>0.39796643613774602</v>
      </c>
      <c r="T388" s="17">
        <v>0.37480976417554701</v>
      </c>
      <c r="U388" s="17">
        <v>0.35530713742986297</v>
      </c>
      <c r="V388" s="17">
        <v>0.40366072941990599</v>
      </c>
      <c r="W388" s="17">
        <v>0.34125191822653</v>
      </c>
      <c r="X388" s="17">
        <v>0.29125199012296199</v>
      </c>
      <c r="Y388" s="17">
        <v>0.389288844372981</v>
      </c>
      <c r="Z388" s="17"/>
      <c r="AA388" s="17">
        <v>0.44165647832423</v>
      </c>
      <c r="AB388" s="17">
        <v>0.34286741135779802</v>
      </c>
      <c r="AC388" s="17">
        <v>0.41630253374813198</v>
      </c>
      <c r="AD388" s="17">
        <v>0.33415551528849302</v>
      </c>
      <c r="AE388" s="17"/>
      <c r="AF388" s="17">
        <v>0.348077304313752</v>
      </c>
    </row>
    <row r="389" spans="2:32" x14ac:dyDescent="0.2">
      <c r="B389" t="s">
        <v>276</v>
      </c>
      <c r="C389" s="17">
        <v>0.59113877849163898</v>
      </c>
      <c r="D389" s="17">
        <v>0.57278377253619694</v>
      </c>
      <c r="E389" s="17">
        <v>0.60987844729625196</v>
      </c>
      <c r="F389" s="17"/>
      <c r="G389" s="17">
        <v>0.36363057749723499</v>
      </c>
      <c r="H389" s="17">
        <v>0.40210792081235502</v>
      </c>
      <c r="I389" s="17">
        <v>0.51961010521665696</v>
      </c>
      <c r="J389" s="17">
        <v>0.66887208386558406</v>
      </c>
      <c r="K389" s="17">
        <v>0.73505671840983899</v>
      </c>
      <c r="L389" s="17">
        <v>0.79750815633351002</v>
      </c>
      <c r="M389" s="17"/>
      <c r="N389" s="17">
        <v>0.47158126749409701</v>
      </c>
      <c r="O389" s="17">
        <v>0.60662788508888099</v>
      </c>
      <c r="P389" s="17">
        <v>0.59537868152014195</v>
      </c>
      <c r="Q389" s="17">
        <v>0.60592091131700399</v>
      </c>
      <c r="R389" s="17">
        <v>0.66264237728167097</v>
      </c>
      <c r="S389" s="17">
        <v>0.56892525983541298</v>
      </c>
      <c r="T389" s="17">
        <v>0.60577537700857798</v>
      </c>
      <c r="U389" s="17">
        <v>0.63645961158486197</v>
      </c>
      <c r="V389" s="17">
        <v>0.57423358842508798</v>
      </c>
      <c r="W389" s="17">
        <v>0.63532766906064997</v>
      </c>
      <c r="X389" s="17">
        <v>0.69268108208948098</v>
      </c>
      <c r="Y389" s="17">
        <v>0.58360697353350699</v>
      </c>
      <c r="Z389" s="17"/>
      <c r="AA389" s="17">
        <v>0.54249792309540601</v>
      </c>
      <c r="AB389" s="17">
        <v>0.63016083476048301</v>
      </c>
      <c r="AC389" s="17">
        <v>0.56299206988361195</v>
      </c>
      <c r="AD389" s="17">
        <v>0.624551951797501</v>
      </c>
      <c r="AE389" s="17"/>
      <c r="AF389" s="17">
        <v>0.61636902894204204</v>
      </c>
    </row>
    <row r="390" spans="2:32" x14ac:dyDescent="0.2">
      <c r="B390" t="s">
        <v>92</v>
      </c>
      <c r="C390" s="17">
        <v>2.59448060069053E-2</v>
      </c>
      <c r="D390" s="17">
        <v>2.5729366561632501E-2</v>
      </c>
      <c r="E390" s="17">
        <v>2.6304823501264701E-2</v>
      </c>
      <c r="F390" s="17"/>
      <c r="G390" s="17">
        <v>3.4937979057788497E-2</v>
      </c>
      <c r="H390" s="17">
        <v>3.5307115287879297E-2</v>
      </c>
      <c r="I390" s="17">
        <v>3.2013926360195302E-2</v>
      </c>
      <c r="J390" s="17">
        <v>1.9016635087308401E-2</v>
      </c>
      <c r="K390" s="17">
        <v>1.20389356979801E-2</v>
      </c>
      <c r="L390" s="17">
        <v>2.28649556940691E-2</v>
      </c>
      <c r="M390" s="17"/>
      <c r="N390" s="17">
        <v>3.5592496584205699E-2</v>
      </c>
      <c r="O390" s="17">
        <v>2.7964851967994E-2</v>
      </c>
      <c r="P390" s="17">
        <v>1.27444856599036E-2</v>
      </c>
      <c r="Q390" s="17">
        <v>4.4512458628230799E-2</v>
      </c>
      <c r="R390" s="17">
        <v>1.69539968744255E-2</v>
      </c>
      <c r="S390" s="17">
        <v>3.31083040268405E-2</v>
      </c>
      <c r="T390" s="17">
        <v>1.9414858815874899E-2</v>
      </c>
      <c r="U390" s="17">
        <v>8.2332509852744203E-3</v>
      </c>
      <c r="V390" s="17">
        <v>2.21056821550061E-2</v>
      </c>
      <c r="W390" s="17">
        <v>2.3420412712820301E-2</v>
      </c>
      <c r="X390" s="17">
        <v>1.6066927787556601E-2</v>
      </c>
      <c r="Y390" s="17">
        <v>2.71041820935123E-2</v>
      </c>
      <c r="Z390" s="17"/>
      <c r="AA390" s="17">
        <v>1.5845598580364099E-2</v>
      </c>
      <c r="AB390" s="17">
        <v>2.6971753881719102E-2</v>
      </c>
      <c r="AC390" s="17">
        <v>2.0705396368255899E-2</v>
      </c>
      <c r="AD390" s="17">
        <v>4.12925329140061E-2</v>
      </c>
      <c r="AE390" s="17"/>
      <c r="AF390" s="17">
        <v>3.5553666744206597E-2</v>
      </c>
    </row>
    <row r="391" spans="2:32" x14ac:dyDescent="0.2">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row>
    <row r="392" spans="2:32" x14ac:dyDescent="0.2">
      <c r="B392" s="6" t="s">
        <v>279</v>
      </c>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row>
    <row r="393" spans="2:32" x14ac:dyDescent="0.2">
      <c r="B393" s="24" t="s">
        <v>225</v>
      </c>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row>
    <row r="394" spans="2:32" x14ac:dyDescent="0.2">
      <c r="B394" t="s">
        <v>275</v>
      </c>
      <c r="C394" s="17">
        <v>0.36375011937002499</v>
      </c>
      <c r="D394" s="17">
        <v>0.39972008769662598</v>
      </c>
      <c r="E394" s="17">
        <v>0.32327250347098102</v>
      </c>
      <c r="F394" s="17"/>
      <c r="G394" s="17">
        <v>0.52439865786003403</v>
      </c>
      <c r="H394" s="17">
        <v>0.45475665347436001</v>
      </c>
      <c r="I394" s="17">
        <v>0.38864574195228402</v>
      </c>
      <c r="J394" s="17">
        <v>0.288723889530485</v>
      </c>
      <c r="K394" s="17">
        <v>0.20883250368224299</v>
      </c>
      <c r="L394" s="17">
        <v>6.2296478708989703E-2</v>
      </c>
      <c r="M394" s="17"/>
      <c r="N394" s="17">
        <v>0.47768959874438199</v>
      </c>
      <c r="O394" s="17">
        <v>0.35396548521972199</v>
      </c>
      <c r="P394" s="17">
        <v>0.32286672520614401</v>
      </c>
      <c r="Q394" s="17">
        <v>0.35208226221455502</v>
      </c>
      <c r="R394" s="17">
        <v>0.29633454389518898</v>
      </c>
      <c r="S394" s="17">
        <v>0.374616106784185</v>
      </c>
      <c r="T394" s="17">
        <v>0.36360537694619</v>
      </c>
      <c r="U394" s="17">
        <v>0.34869943216657001</v>
      </c>
      <c r="V394" s="17">
        <v>0.35894871794098798</v>
      </c>
      <c r="W394" s="17">
        <v>0.31826633664311399</v>
      </c>
      <c r="X394" s="17">
        <v>0.30623921415806099</v>
      </c>
      <c r="Y394" s="17">
        <v>0.31294477046154601</v>
      </c>
      <c r="Z394" s="17"/>
      <c r="AA394" s="17">
        <v>0.47544451529258103</v>
      </c>
      <c r="AB394" s="17">
        <v>0.32607084148177501</v>
      </c>
      <c r="AC394" s="17">
        <v>0.341304121948173</v>
      </c>
      <c r="AD394" s="17">
        <v>0.28744837986308303</v>
      </c>
      <c r="AE394" s="17"/>
      <c r="AF394" s="17">
        <v>0.35906811040334802</v>
      </c>
    </row>
    <row r="395" spans="2:32" x14ac:dyDescent="0.2">
      <c r="B395" t="s">
        <v>276</v>
      </c>
      <c r="C395" s="17">
        <v>0.61534375273472597</v>
      </c>
      <c r="D395" s="17">
        <v>0.58025826382868995</v>
      </c>
      <c r="E395" s="17">
        <v>0.65474877549027999</v>
      </c>
      <c r="F395" s="17"/>
      <c r="G395" s="17">
        <v>0.449095512567672</v>
      </c>
      <c r="H395" s="17">
        <v>0.50630834447921902</v>
      </c>
      <c r="I395" s="17">
        <v>0.59441971524511095</v>
      </c>
      <c r="J395" s="17">
        <v>0.69522921516425695</v>
      </c>
      <c r="K395" s="17">
        <v>0.79116749631775696</v>
      </c>
      <c r="L395" s="17">
        <v>0.91991953214689104</v>
      </c>
      <c r="M395" s="17"/>
      <c r="N395" s="17">
        <v>0.50674684887256705</v>
      </c>
      <c r="O395" s="17">
        <v>0.62757241858746404</v>
      </c>
      <c r="P395" s="17">
        <v>0.65479120242978595</v>
      </c>
      <c r="Q395" s="17">
        <v>0.58151129931377599</v>
      </c>
      <c r="R395" s="17">
        <v>0.69244122852805501</v>
      </c>
      <c r="S395" s="17">
        <v>0.589128178679034</v>
      </c>
      <c r="T395" s="17">
        <v>0.62045602199983996</v>
      </c>
      <c r="U395" s="17">
        <v>0.63469040754856298</v>
      </c>
      <c r="V395" s="17">
        <v>0.62087566934609795</v>
      </c>
      <c r="W395" s="17">
        <v>0.67310577977026997</v>
      </c>
      <c r="X395" s="17">
        <v>0.69376078584193901</v>
      </c>
      <c r="Y395" s="17">
        <v>0.68705522953845399</v>
      </c>
      <c r="Z395" s="17"/>
      <c r="AA395" s="17">
        <v>0.50428246802690502</v>
      </c>
      <c r="AB395" s="17">
        <v>0.65051679804701001</v>
      </c>
      <c r="AC395" s="17">
        <v>0.64723543212673496</v>
      </c>
      <c r="AD395" s="17">
        <v>0.68310630035546405</v>
      </c>
      <c r="AE395" s="17"/>
      <c r="AF395" s="17">
        <v>0.62297728625313598</v>
      </c>
    </row>
    <row r="396" spans="2:32" x14ac:dyDescent="0.2">
      <c r="B396" t="s">
        <v>92</v>
      </c>
      <c r="C396" s="17">
        <v>2.09061278952495E-2</v>
      </c>
      <c r="D396" s="17">
        <v>2.0021648474683601E-2</v>
      </c>
      <c r="E396" s="17">
        <v>2.1978721038738901E-2</v>
      </c>
      <c r="F396" s="17"/>
      <c r="G396" s="17">
        <v>2.65058295722942E-2</v>
      </c>
      <c r="H396" s="17">
        <v>3.8935002046421002E-2</v>
      </c>
      <c r="I396" s="17">
        <v>1.6934542802605299E-2</v>
      </c>
      <c r="J396" s="17">
        <v>1.6046895305257599E-2</v>
      </c>
      <c r="K396" s="17">
        <v>0</v>
      </c>
      <c r="L396" s="17">
        <v>1.77839891441193E-2</v>
      </c>
      <c r="M396" s="17"/>
      <c r="N396" s="17">
        <v>1.5563552383050801E-2</v>
      </c>
      <c r="O396" s="17">
        <v>1.84620961928137E-2</v>
      </c>
      <c r="P396" s="17">
        <v>2.2342072364070702E-2</v>
      </c>
      <c r="Q396" s="17">
        <v>6.6406438471669799E-2</v>
      </c>
      <c r="R396" s="17">
        <v>1.1224227576755799E-2</v>
      </c>
      <c r="S396" s="17">
        <v>3.62557145367811E-2</v>
      </c>
      <c r="T396" s="17">
        <v>1.59386010539696E-2</v>
      </c>
      <c r="U396" s="17">
        <v>1.6610160284866698E-2</v>
      </c>
      <c r="V396" s="17">
        <v>2.01756127129138E-2</v>
      </c>
      <c r="W396" s="17">
        <v>8.6278835866157796E-3</v>
      </c>
      <c r="X396" s="17">
        <v>0</v>
      </c>
      <c r="Y396" s="17">
        <v>0</v>
      </c>
      <c r="Z396" s="17"/>
      <c r="AA396" s="17">
        <v>2.0273016680513099E-2</v>
      </c>
      <c r="AB396" s="17">
        <v>2.3412360471215699E-2</v>
      </c>
      <c r="AC396" s="17">
        <v>1.14604459250927E-2</v>
      </c>
      <c r="AD396" s="17">
        <v>2.9445319781452602E-2</v>
      </c>
      <c r="AE396" s="17"/>
      <c r="AF396" s="17">
        <v>1.7954603343516E-2</v>
      </c>
    </row>
    <row r="397" spans="2:32" x14ac:dyDescent="0.2">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row>
    <row r="398" spans="2:32" x14ac:dyDescent="0.2">
      <c r="B398" s="6" t="s">
        <v>280</v>
      </c>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row>
    <row r="399" spans="2:32" x14ac:dyDescent="0.2">
      <c r="B399" s="24" t="s">
        <v>225</v>
      </c>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row>
    <row r="400" spans="2:32" x14ac:dyDescent="0.2">
      <c r="B400" t="s">
        <v>275</v>
      </c>
      <c r="C400" s="17">
        <v>0.29317530155627303</v>
      </c>
      <c r="D400" s="17">
        <v>0.31495642297330001</v>
      </c>
      <c r="E400" s="17">
        <v>0.26756691728640197</v>
      </c>
      <c r="F400" s="17"/>
      <c r="G400" s="17">
        <v>0.46126267545454103</v>
      </c>
      <c r="H400" s="17">
        <v>0.40088807756773498</v>
      </c>
      <c r="I400" s="17">
        <v>0.30967267988488101</v>
      </c>
      <c r="J400" s="17">
        <v>0.20234852962920599</v>
      </c>
      <c r="K400" s="17">
        <v>0.139732121467146</v>
      </c>
      <c r="L400" s="17">
        <v>2.2336135177887399E-2</v>
      </c>
      <c r="M400" s="17"/>
      <c r="N400" s="17">
        <v>0.38172944384308199</v>
      </c>
      <c r="O400" s="17">
        <v>0.28983244026910099</v>
      </c>
      <c r="P400" s="17">
        <v>0.31254600901519197</v>
      </c>
      <c r="Q400" s="17">
        <v>0.201355639460048</v>
      </c>
      <c r="R400" s="17">
        <v>0.22301789108318401</v>
      </c>
      <c r="S400" s="17">
        <v>0.32021586826979598</v>
      </c>
      <c r="T400" s="17">
        <v>0.31908886085646099</v>
      </c>
      <c r="U400" s="17">
        <v>0.25280393453182298</v>
      </c>
      <c r="V400" s="17">
        <v>0.31292070927325799</v>
      </c>
      <c r="W400" s="17">
        <v>0.231471274527103</v>
      </c>
      <c r="X400" s="17">
        <v>0.26855576648506801</v>
      </c>
      <c r="Y400" s="17">
        <v>0.25484629072439602</v>
      </c>
      <c r="Z400" s="17"/>
      <c r="AA400" s="17">
        <v>0.38833105389057998</v>
      </c>
      <c r="AB400" s="17">
        <v>0.255746847746538</v>
      </c>
      <c r="AC400" s="17">
        <v>0.276171397763181</v>
      </c>
      <c r="AD400" s="17">
        <v>0.23542526518892901</v>
      </c>
      <c r="AE400" s="17"/>
      <c r="AF400" s="17">
        <v>0.30443360384123902</v>
      </c>
    </row>
    <row r="401" spans="2:32" x14ac:dyDescent="0.2">
      <c r="B401" t="s">
        <v>276</v>
      </c>
      <c r="C401" s="17">
        <v>0.67952665812953505</v>
      </c>
      <c r="D401" s="17">
        <v>0.65283900928587202</v>
      </c>
      <c r="E401" s="17">
        <v>0.71071421965147497</v>
      </c>
      <c r="F401" s="17"/>
      <c r="G401" s="17">
        <v>0.50181514263902904</v>
      </c>
      <c r="H401" s="17">
        <v>0.56901973240010695</v>
      </c>
      <c r="I401" s="17">
        <v>0.65903407694916205</v>
      </c>
      <c r="J401" s="17">
        <v>0.77701694585213998</v>
      </c>
      <c r="K401" s="17">
        <v>0.83596338420250904</v>
      </c>
      <c r="L401" s="17">
        <v>0.97766386482211298</v>
      </c>
      <c r="M401" s="17"/>
      <c r="N401" s="17">
        <v>0.58133542129615601</v>
      </c>
      <c r="O401" s="17">
        <v>0.68359487877227798</v>
      </c>
      <c r="P401" s="17">
        <v>0.68055401816538297</v>
      </c>
      <c r="Q401" s="17">
        <v>0.73088859867241296</v>
      </c>
      <c r="R401" s="17">
        <v>0.76354289479180903</v>
      </c>
      <c r="S401" s="17">
        <v>0.65052118773161205</v>
      </c>
      <c r="T401" s="17">
        <v>0.62506100024896805</v>
      </c>
      <c r="U401" s="17">
        <v>0.74719606546817696</v>
      </c>
      <c r="V401" s="17">
        <v>0.68105313820475799</v>
      </c>
      <c r="W401" s="17">
        <v>0.73307354131600599</v>
      </c>
      <c r="X401" s="17">
        <v>0.73144423351493204</v>
      </c>
      <c r="Y401" s="17">
        <v>0.74515370927560398</v>
      </c>
      <c r="Z401" s="17"/>
      <c r="AA401" s="17">
        <v>0.58571446389153603</v>
      </c>
      <c r="AB401" s="17">
        <v>0.71734193707976202</v>
      </c>
      <c r="AC401" s="17">
        <v>0.70542063984648795</v>
      </c>
      <c r="AD401" s="17">
        <v>0.72427362039002696</v>
      </c>
      <c r="AE401" s="17"/>
      <c r="AF401" s="17">
        <v>0.65530202484629896</v>
      </c>
    </row>
    <row r="402" spans="2:32" x14ac:dyDescent="0.2">
      <c r="B402" t="s">
        <v>92</v>
      </c>
      <c r="C402" s="17">
        <v>2.7298040314191498E-2</v>
      </c>
      <c r="D402" s="17">
        <v>3.2204567740828298E-2</v>
      </c>
      <c r="E402" s="17">
        <v>2.1718863062122399E-2</v>
      </c>
      <c r="F402" s="17"/>
      <c r="G402" s="17">
        <v>3.6922181906430103E-2</v>
      </c>
      <c r="H402" s="17">
        <v>3.00921900321581E-2</v>
      </c>
      <c r="I402" s="17">
        <v>3.1293243165957101E-2</v>
      </c>
      <c r="J402" s="17">
        <v>2.0634524518654E-2</v>
      </c>
      <c r="K402" s="17">
        <v>2.43044943303449E-2</v>
      </c>
      <c r="L402" s="17">
        <v>0</v>
      </c>
      <c r="M402" s="17"/>
      <c r="N402" s="17">
        <v>3.6935134860761901E-2</v>
      </c>
      <c r="O402" s="17">
        <v>2.6572680958620899E-2</v>
      </c>
      <c r="P402" s="17">
        <v>6.8999728194252402E-3</v>
      </c>
      <c r="Q402" s="17">
        <v>6.7755761867538802E-2</v>
      </c>
      <c r="R402" s="17">
        <v>1.34392141250074E-2</v>
      </c>
      <c r="S402" s="17">
        <v>2.9262943998591799E-2</v>
      </c>
      <c r="T402" s="17">
        <v>5.58501388945713E-2</v>
      </c>
      <c r="U402" s="17">
        <v>0</v>
      </c>
      <c r="V402" s="17">
        <v>6.0261525219839802E-3</v>
      </c>
      <c r="W402" s="17">
        <v>3.5455184156891598E-2</v>
      </c>
      <c r="X402" s="17">
        <v>0</v>
      </c>
      <c r="Y402" s="17">
        <v>0</v>
      </c>
      <c r="Z402" s="17"/>
      <c r="AA402" s="17">
        <v>2.59544822178846E-2</v>
      </c>
      <c r="AB402" s="17">
        <v>2.6911215173699401E-2</v>
      </c>
      <c r="AC402" s="17">
        <v>1.84079623903316E-2</v>
      </c>
      <c r="AD402" s="17">
        <v>4.0301114421044698E-2</v>
      </c>
      <c r="AE402" s="17"/>
      <c r="AF402" s="17">
        <v>4.0264371312461897E-2</v>
      </c>
    </row>
    <row r="403" spans="2:32" x14ac:dyDescent="0.2">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row>
    <row r="404" spans="2:32" x14ac:dyDescent="0.2">
      <c r="B404" s="6" t="s">
        <v>281</v>
      </c>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row>
    <row r="405" spans="2:32" x14ac:dyDescent="0.2">
      <c r="B405" s="24" t="s">
        <v>225</v>
      </c>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row>
    <row r="406" spans="2:32" x14ac:dyDescent="0.2">
      <c r="B406" t="s">
        <v>275</v>
      </c>
      <c r="C406" s="17">
        <v>0.50953632753603395</v>
      </c>
      <c r="D406" s="17">
        <v>0.51647742338967995</v>
      </c>
      <c r="E406" s="17">
        <v>0.50027403505369605</v>
      </c>
      <c r="F406" s="17"/>
      <c r="G406" s="17">
        <v>0.64489487293592895</v>
      </c>
      <c r="H406" s="17">
        <v>0.61963452539142905</v>
      </c>
      <c r="I406" s="17">
        <v>0.55178446575532802</v>
      </c>
      <c r="J406" s="17">
        <v>0.41673886106860702</v>
      </c>
      <c r="K406" s="17">
        <v>0.34605675606033998</v>
      </c>
      <c r="L406" s="17">
        <v>0.18980623533570501</v>
      </c>
      <c r="M406" s="17"/>
      <c r="N406" s="17">
        <v>0.60569263371358295</v>
      </c>
      <c r="O406" s="17">
        <v>0.51457128564605703</v>
      </c>
      <c r="P406" s="17">
        <v>0.53497124785980499</v>
      </c>
      <c r="Q406" s="17">
        <v>0.486623096757826</v>
      </c>
      <c r="R406" s="17">
        <v>0.45603005554910903</v>
      </c>
      <c r="S406" s="17">
        <v>0.48707896400789902</v>
      </c>
      <c r="T406" s="17">
        <v>0.459478113034966</v>
      </c>
      <c r="U406" s="17">
        <v>0.38034477161670699</v>
      </c>
      <c r="V406" s="17">
        <v>0.51956191306150001</v>
      </c>
      <c r="W406" s="17">
        <v>0.50081146492001805</v>
      </c>
      <c r="X406" s="17">
        <v>0.44677167319567401</v>
      </c>
      <c r="Y406" s="17">
        <v>0.489295471667891</v>
      </c>
      <c r="Z406" s="17"/>
      <c r="AA406" s="17">
        <v>0.66360227186060206</v>
      </c>
      <c r="AB406" s="17">
        <v>0.49058747638328998</v>
      </c>
      <c r="AC406" s="17">
        <v>0.47158914722531298</v>
      </c>
      <c r="AD406" s="17">
        <v>0.36913838429451901</v>
      </c>
      <c r="AE406" s="17"/>
      <c r="AF406" s="17">
        <v>0.46028746224495298</v>
      </c>
    </row>
    <row r="407" spans="2:32" x14ac:dyDescent="0.2">
      <c r="B407" t="s">
        <v>276</v>
      </c>
      <c r="C407" s="17">
        <v>0.47173800675598798</v>
      </c>
      <c r="D407" s="17">
        <v>0.46320898371284402</v>
      </c>
      <c r="E407" s="17">
        <v>0.48278031513769198</v>
      </c>
      <c r="F407" s="17"/>
      <c r="G407" s="17">
        <v>0.313472807600993</v>
      </c>
      <c r="H407" s="17">
        <v>0.353809106162223</v>
      </c>
      <c r="I407" s="17">
        <v>0.431885012759609</v>
      </c>
      <c r="J407" s="17">
        <v>0.57099939859272397</v>
      </c>
      <c r="K407" s="17">
        <v>0.65394324393965997</v>
      </c>
      <c r="L407" s="17">
        <v>0.792409775520176</v>
      </c>
      <c r="M407" s="17"/>
      <c r="N407" s="17">
        <v>0.38578650334746301</v>
      </c>
      <c r="O407" s="17">
        <v>0.462637557774148</v>
      </c>
      <c r="P407" s="17">
        <v>0.45280767643923497</v>
      </c>
      <c r="Q407" s="17">
        <v>0.473977174458457</v>
      </c>
      <c r="R407" s="17">
        <v>0.52470174779217105</v>
      </c>
      <c r="S407" s="17">
        <v>0.480471867791676</v>
      </c>
      <c r="T407" s="17">
        <v>0.49775475001458303</v>
      </c>
      <c r="U407" s="17">
        <v>0.61965522838329301</v>
      </c>
      <c r="V407" s="17">
        <v>0.463840055018377</v>
      </c>
      <c r="W407" s="17">
        <v>0.48588600575178098</v>
      </c>
      <c r="X407" s="17">
        <v>0.55322832680432599</v>
      </c>
      <c r="Y407" s="17">
        <v>0.510704528332109</v>
      </c>
      <c r="Z407" s="17"/>
      <c r="AA407" s="17">
        <v>0.32687909088276701</v>
      </c>
      <c r="AB407" s="17">
        <v>0.48470660558079398</v>
      </c>
      <c r="AC407" s="17">
        <v>0.52523561582701195</v>
      </c>
      <c r="AD407" s="17">
        <v>0.58943912224802097</v>
      </c>
      <c r="AE407" s="17"/>
      <c r="AF407" s="17">
        <v>0.51095093548967496</v>
      </c>
    </row>
    <row r="408" spans="2:32" x14ac:dyDescent="0.2">
      <c r="B408" t="s">
        <v>92</v>
      </c>
      <c r="C408" s="17">
        <v>1.8725665707978002E-2</v>
      </c>
      <c r="D408" s="17">
        <v>2.03135928974763E-2</v>
      </c>
      <c r="E408" s="17">
        <v>1.69456498086119E-2</v>
      </c>
      <c r="F408" s="17"/>
      <c r="G408" s="17">
        <v>4.1632319463077903E-2</v>
      </c>
      <c r="H408" s="17">
        <v>2.6556368446347699E-2</v>
      </c>
      <c r="I408" s="17">
        <v>1.6330521485063199E-2</v>
      </c>
      <c r="J408" s="17">
        <v>1.22617403386689E-2</v>
      </c>
      <c r="K408" s="17">
        <v>0</v>
      </c>
      <c r="L408" s="17">
        <v>1.77839891441193E-2</v>
      </c>
      <c r="M408" s="17"/>
      <c r="N408" s="17">
        <v>8.5208629389543107E-3</v>
      </c>
      <c r="O408" s="17">
        <v>2.2791156579794698E-2</v>
      </c>
      <c r="P408" s="17">
        <v>1.22210757009597E-2</v>
      </c>
      <c r="Q408" s="17">
        <v>3.9399728783717503E-2</v>
      </c>
      <c r="R408" s="17">
        <v>1.9268196658719799E-2</v>
      </c>
      <c r="S408" s="17">
        <v>3.2449168200425101E-2</v>
      </c>
      <c r="T408" s="17">
        <v>4.2767136950449897E-2</v>
      </c>
      <c r="U408" s="17">
        <v>0</v>
      </c>
      <c r="V408" s="17">
        <v>1.6598031920123199E-2</v>
      </c>
      <c r="W408" s="17">
        <v>1.33025293282005E-2</v>
      </c>
      <c r="X408" s="17">
        <v>0</v>
      </c>
      <c r="Y408" s="17">
        <v>0</v>
      </c>
      <c r="Z408" s="17"/>
      <c r="AA408" s="17">
        <v>9.5186372566307895E-3</v>
      </c>
      <c r="AB408" s="17">
        <v>2.47059180359155E-2</v>
      </c>
      <c r="AC408" s="17">
        <v>3.1752369476750202E-3</v>
      </c>
      <c r="AD408" s="17">
        <v>4.1422493457459401E-2</v>
      </c>
      <c r="AE408" s="17"/>
      <c r="AF408" s="17">
        <v>2.87616022653721E-2</v>
      </c>
    </row>
    <row r="409" spans="2:32" x14ac:dyDescent="0.2">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row>
    <row r="410" spans="2:32" x14ac:dyDescent="0.2">
      <c r="B410" s="6" t="s">
        <v>282</v>
      </c>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row>
    <row r="411" spans="2:32" x14ac:dyDescent="0.2">
      <c r="B411" s="24" t="s">
        <v>225</v>
      </c>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row>
    <row r="412" spans="2:32" x14ac:dyDescent="0.2">
      <c r="B412" t="s">
        <v>275</v>
      </c>
      <c r="C412" s="17">
        <v>0.23950860059302101</v>
      </c>
      <c r="D412" s="17">
        <v>0.25385525900757</v>
      </c>
      <c r="E412" s="17">
        <v>0.226170129951695</v>
      </c>
      <c r="F412" s="17"/>
      <c r="G412" s="17">
        <v>0.47217063294302603</v>
      </c>
      <c r="H412" s="17">
        <v>0.39131321299254401</v>
      </c>
      <c r="I412" s="17">
        <v>0.29659383527234601</v>
      </c>
      <c r="J412" s="17">
        <v>0.192297036724836</v>
      </c>
      <c r="K412" s="17">
        <v>0.105642131357814</v>
      </c>
      <c r="L412" s="17">
        <v>3.96210254839044E-2</v>
      </c>
      <c r="M412" s="17"/>
      <c r="N412" s="17">
        <v>0.37242216844155601</v>
      </c>
      <c r="O412" s="17">
        <v>0.18651651957784399</v>
      </c>
      <c r="P412" s="17">
        <v>0.215363709833234</v>
      </c>
      <c r="Q412" s="17">
        <v>0.18283505838531999</v>
      </c>
      <c r="R412" s="17">
        <v>0.22852929023086199</v>
      </c>
      <c r="S412" s="17">
        <v>0.23833097223952701</v>
      </c>
      <c r="T412" s="17">
        <v>0.24384139095233201</v>
      </c>
      <c r="U412" s="17">
        <v>0.20517890477589401</v>
      </c>
      <c r="V412" s="17">
        <v>0.2251828620396</v>
      </c>
      <c r="W412" s="17">
        <v>0.261803308616467</v>
      </c>
      <c r="X412" s="17">
        <v>0.12297270606043301</v>
      </c>
      <c r="Y412" s="17">
        <v>0.30054447278465601</v>
      </c>
      <c r="Z412" s="17"/>
      <c r="AA412" s="17">
        <v>0.28421023752368402</v>
      </c>
      <c r="AB412" s="17">
        <v>0.21136676575688501</v>
      </c>
      <c r="AC412" s="17">
        <v>0.25110640263219502</v>
      </c>
      <c r="AD412" s="17">
        <v>0.207597914394304</v>
      </c>
      <c r="AE412" s="17"/>
      <c r="AF412" s="17">
        <v>0.19978901119117001</v>
      </c>
    </row>
    <row r="413" spans="2:32" x14ac:dyDescent="0.2">
      <c r="B413" t="s">
        <v>276</v>
      </c>
      <c r="C413" s="17">
        <v>0.73961918551192896</v>
      </c>
      <c r="D413" s="17">
        <v>0.72256768348605305</v>
      </c>
      <c r="E413" s="17">
        <v>0.75560371156083295</v>
      </c>
      <c r="F413" s="17"/>
      <c r="G413" s="17">
        <v>0.48246500403272902</v>
      </c>
      <c r="H413" s="17">
        <v>0.58402088876408997</v>
      </c>
      <c r="I413" s="17">
        <v>0.68432511000579799</v>
      </c>
      <c r="J413" s="17">
        <v>0.78905952038845895</v>
      </c>
      <c r="K413" s="17">
        <v>0.88491079576012399</v>
      </c>
      <c r="L413" s="17">
        <v>0.94752868912222998</v>
      </c>
      <c r="M413" s="17"/>
      <c r="N413" s="17">
        <v>0.57997420877164296</v>
      </c>
      <c r="O413" s="17">
        <v>0.79506734986050098</v>
      </c>
      <c r="P413" s="17">
        <v>0.77468098205636304</v>
      </c>
      <c r="Q413" s="17">
        <v>0.78956005720431699</v>
      </c>
      <c r="R413" s="17">
        <v>0.76763344632170705</v>
      </c>
      <c r="S413" s="17">
        <v>0.72062382631650301</v>
      </c>
      <c r="T413" s="17">
        <v>0.74042188767078898</v>
      </c>
      <c r="U413" s="17">
        <v>0.77591354264360202</v>
      </c>
      <c r="V413" s="17">
        <v>0.76951976849748405</v>
      </c>
      <c r="W413" s="17">
        <v>0.73043267903091802</v>
      </c>
      <c r="X413" s="17">
        <v>0.87702729393956702</v>
      </c>
      <c r="Y413" s="17">
        <v>0.66453346783404099</v>
      </c>
      <c r="Z413" s="17"/>
      <c r="AA413" s="17">
        <v>0.69585367119723796</v>
      </c>
      <c r="AB413" s="17">
        <v>0.76946604887554004</v>
      </c>
      <c r="AC413" s="17">
        <v>0.73529056821612804</v>
      </c>
      <c r="AD413" s="17">
        <v>0.76337951370494805</v>
      </c>
      <c r="AE413" s="17"/>
      <c r="AF413" s="17">
        <v>0.778501615677194</v>
      </c>
    </row>
    <row r="414" spans="2:32" x14ac:dyDescent="0.2">
      <c r="B414" t="s">
        <v>92</v>
      </c>
      <c r="C414" s="17">
        <v>2.0872213895049299E-2</v>
      </c>
      <c r="D414" s="17">
        <v>2.3577057506376699E-2</v>
      </c>
      <c r="E414" s="17">
        <v>1.8226158487471899E-2</v>
      </c>
      <c r="F414" s="17"/>
      <c r="G414" s="17">
        <v>4.5364363024245E-2</v>
      </c>
      <c r="H414" s="17">
        <v>2.4665898243365899E-2</v>
      </c>
      <c r="I414" s="17">
        <v>1.9081054721855999E-2</v>
      </c>
      <c r="J414" s="17">
        <v>1.8643442886705001E-2</v>
      </c>
      <c r="K414" s="17">
        <v>9.4470728820618896E-3</v>
      </c>
      <c r="L414" s="17">
        <v>1.2850285393865599E-2</v>
      </c>
      <c r="M414" s="17"/>
      <c r="N414" s="17">
        <v>4.7603622786801303E-2</v>
      </c>
      <c r="O414" s="17">
        <v>1.8416130561655E-2</v>
      </c>
      <c r="P414" s="17">
        <v>9.9553081104025408E-3</v>
      </c>
      <c r="Q414" s="17">
        <v>2.76048844103635E-2</v>
      </c>
      <c r="R414" s="17">
        <v>3.8372634474312401E-3</v>
      </c>
      <c r="S414" s="17">
        <v>4.1045201443970197E-2</v>
      </c>
      <c r="T414" s="17">
        <v>1.5736721376879099E-2</v>
      </c>
      <c r="U414" s="17">
        <v>1.89075525805039E-2</v>
      </c>
      <c r="V414" s="17">
        <v>5.2973694629159396E-3</v>
      </c>
      <c r="W414" s="17">
        <v>7.7640123526147003E-3</v>
      </c>
      <c r="X414" s="17">
        <v>0</v>
      </c>
      <c r="Y414" s="17">
        <v>3.4922059381303001E-2</v>
      </c>
      <c r="Z414" s="17"/>
      <c r="AA414" s="17">
        <v>1.9936091279077899E-2</v>
      </c>
      <c r="AB414" s="17">
        <v>1.91671853675747E-2</v>
      </c>
      <c r="AC414" s="17">
        <v>1.3603029151676899E-2</v>
      </c>
      <c r="AD414" s="17">
        <v>2.9022571900747501E-2</v>
      </c>
      <c r="AE414" s="17"/>
      <c r="AF414" s="17">
        <v>2.1709373131635599E-2</v>
      </c>
    </row>
    <row r="415" spans="2:32" x14ac:dyDescent="0.2">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row>
    <row r="416" spans="2:32" x14ac:dyDescent="0.2">
      <c r="B416" s="6" t="s">
        <v>283</v>
      </c>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row>
    <row r="417" spans="2:32" x14ac:dyDescent="0.2">
      <c r="B417" s="24" t="s">
        <v>225</v>
      </c>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row>
    <row r="418" spans="2:32" x14ac:dyDescent="0.2">
      <c r="B418" t="s">
        <v>275</v>
      </c>
      <c r="C418" s="17">
        <v>0.25293393019529897</v>
      </c>
      <c r="D418" s="17">
        <v>0.264555401831157</v>
      </c>
      <c r="E418" s="17">
        <v>0.242447696621888</v>
      </c>
      <c r="F418" s="17"/>
      <c r="G418" s="17">
        <v>0.56945752858630705</v>
      </c>
      <c r="H418" s="17">
        <v>0.43015519867954799</v>
      </c>
      <c r="I418" s="17">
        <v>0.31309452793084902</v>
      </c>
      <c r="J418" s="17">
        <v>0.16002914741545399</v>
      </c>
      <c r="K418" s="17">
        <v>8.3513550234664405E-2</v>
      </c>
      <c r="L418" s="17">
        <v>3.8603403488966098E-2</v>
      </c>
      <c r="M418" s="17"/>
      <c r="N418" s="17">
        <v>0.42837483378421098</v>
      </c>
      <c r="O418" s="17">
        <v>0.175273494562383</v>
      </c>
      <c r="P418" s="17">
        <v>0.24056224410282201</v>
      </c>
      <c r="Q418" s="17">
        <v>0.21917217581241499</v>
      </c>
      <c r="R418" s="17">
        <v>0.228762900176119</v>
      </c>
      <c r="S418" s="17">
        <v>0.25125329922191902</v>
      </c>
      <c r="T418" s="17">
        <v>0.25883165685916798</v>
      </c>
      <c r="U418" s="17">
        <v>0.217350684046274</v>
      </c>
      <c r="V418" s="17">
        <v>0.22160592517600899</v>
      </c>
      <c r="W418" s="17">
        <v>0.26332145157796</v>
      </c>
      <c r="X418" s="17">
        <v>0.14357230484854</v>
      </c>
      <c r="Y418" s="17">
        <v>0.23975565511944999</v>
      </c>
      <c r="Z418" s="17"/>
      <c r="AA418" s="17">
        <v>0.27673248487899199</v>
      </c>
      <c r="AB418" s="17">
        <v>0.23450358000619001</v>
      </c>
      <c r="AC418" s="17">
        <v>0.26378412489123598</v>
      </c>
      <c r="AD418" s="17">
        <v>0.23486515836705399</v>
      </c>
      <c r="AE418" s="17"/>
      <c r="AF418" s="17">
        <v>0.17506836790605801</v>
      </c>
    </row>
    <row r="419" spans="2:32" x14ac:dyDescent="0.2">
      <c r="B419" t="s">
        <v>276</v>
      </c>
      <c r="C419" s="17">
        <v>0.73154863749104804</v>
      </c>
      <c r="D419" s="17">
        <v>0.71537354188094204</v>
      </c>
      <c r="E419" s="17">
        <v>0.74751554809596898</v>
      </c>
      <c r="F419" s="17"/>
      <c r="G419" s="17">
        <v>0.40209233410972001</v>
      </c>
      <c r="H419" s="17">
        <v>0.54748263914636397</v>
      </c>
      <c r="I419" s="17">
        <v>0.66661322409815704</v>
      </c>
      <c r="J419" s="17">
        <v>0.83188836809956102</v>
      </c>
      <c r="K419" s="17">
        <v>0.90966683682715199</v>
      </c>
      <c r="L419" s="17">
        <v>0.95170576394117301</v>
      </c>
      <c r="M419" s="17"/>
      <c r="N419" s="17">
        <v>0.55728557273004298</v>
      </c>
      <c r="O419" s="17">
        <v>0.80551544786706097</v>
      </c>
      <c r="P419" s="17">
        <v>0.74503767843237001</v>
      </c>
      <c r="Q419" s="17">
        <v>0.766583647834712</v>
      </c>
      <c r="R419" s="17">
        <v>0.771237099823881</v>
      </c>
      <c r="S419" s="17">
        <v>0.71612064710855405</v>
      </c>
      <c r="T419" s="17">
        <v>0.71102993192189801</v>
      </c>
      <c r="U419" s="17">
        <v>0.782649315953726</v>
      </c>
      <c r="V419" s="17">
        <v>0.76724452619498495</v>
      </c>
      <c r="W419" s="17">
        <v>0.71716793097829401</v>
      </c>
      <c r="X419" s="17">
        <v>0.84968310720451601</v>
      </c>
      <c r="Y419" s="17">
        <v>0.76024434488055004</v>
      </c>
      <c r="Z419" s="17"/>
      <c r="AA419" s="17">
        <v>0.70803075823939798</v>
      </c>
      <c r="AB419" s="17">
        <v>0.751139235706342</v>
      </c>
      <c r="AC419" s="17">
        <v>0.72188056501905296</v>
      </c>
      <c r="AD419" s="17">
        <v>0.74678199206932805</v>
      </c>
      <c r="AE419" s="17"/>
      <c r="AF419" s="17">
        <v>0.80681690307012599</v>
      </c>
    </row>
    <row r="420" spans="2:32" x14ac:dyDescent="0.2">
      <c r="B420" t="s">
        <v>92</v>
      </c>
      <c r="C420" s="17">
        <v>1.55174323136537E-2</v>
      </c>
      <c r="D420" s="17">
        <v>2.00710562879007E-2</v>
      </c>
      <c r="E420" s="17">
        <v>1.00367552821423E-2</v>
      </c>
      <c r="F420" s="17"/>
      <c r="G420" s="17">
        <v>2.8450137303973701E-2</v>
      </c>
      <c r="H420" s="17">
        <v>2.2362162174087898E-2</v>
      </c>
      <c r="I420" s="17">
        <v>2.0292247970994701E-2</v>
      </c>
      <c r="J420" s="17">
        <v>8.0824844849845708E-3</v>
      </c>
      <c r="K420" s="17">
        <v>6.8196129381831797E-3</v>
      </c>
      <c r="L420" s="17">
        <v>9.6908325698612796E-3</v>
      </c>
      <c r="M420" s="17"/>
      <c r="N420" s="17">
        <v>1.4339593485746101E-2</v>
      </c>
      <c r="O420" s="17">
        <v>1.92110575705568E-2</v>
      </c>
      <c r="P420" s="17">
        <v>1.44000774648075E-2</v>
      </c>
      <c r="Q420" s="17">
        <v>1.42441763528724E-2</v>
      </c>
      <c r="R420" s="17">
        <v>0</v>
      </c>
      <c r="S420" s="17">
        <v>3.2626053669526603E-2</v>
      </c>
      <c r="T420" s="17">
        <v>3.0138411218934201E-2</v>
      </c>
      <c r="U420" s="17">
        <v>0</v>
      </c>
      <c r="V420" s="17">
        <v>1.1149548629006001E-2</v>
      </c>
      <c r="W420" s="17">
        <v>1.9510617443745298E-2</v>
      </c>
      <c r="X420" s="17">
        <v>6.7445879469437801E-3</v>
      </c>
      <c r="Y420" s="17">
        <v>0</v>
      </c>
      <c r="Z420" s="17"/>
      <c r="AA420" s="17">
        <v>1.52367568816098E-2</v>
      </c>
      <c r="AB420" s="17">
        <v>1.4357184287468201E-2</v>
      </c>
      <c r="AC420" s="17">
        <v>1.43353100897105E-2</v>
      </c>
      <c r="AD420" s="17">
        <v>1.83528495636185E-2</v>
      </c>
      <c r="AE420" s="17"/>
      <c r="AF420" s="17">
        <v>1.81147290238153E-2</v>
      </c>
    </row>
    <row r="421" spans="2:32" x14ac:dyDescent="0.2">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row>
    <row r="422" spans="2:32" x14ac:dyDescent="0.2">
      <c r="B422" s="6" t="s">
        <v>284</v>
      </c>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row>
    <row r="423" spans="2:32" x14ac:dyDescent="0.2">
      <c r="B423" s="24" t="s">
        <v>225</v>
      </c>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row>
    <row r="424" spans="2:32" x14ac:dyDescent="0.2">
      <c r="B424" t="s">
        <v>275</v>
      </c>
      <c r="C424" s="17">
        <v>0.50584208658395802</v>
      </c>
      <c r="D424" s="17">
        <v>0.55313516698772902</v>
      </c>
      <c r="E424" s="17">
        <v>0.45638544739222697</v>
      </c>
      <c r="F424" s="17"/>
      <c r="G424" s="17">
        <v>0.71995479610556001</v>
      </c>
      <c r="H424" s="17">
        <v>0.59133833751530396</v>
      </c>
      <c r="I424" s="17">
        <v>0.55851438129631603</v>
      </c>
      <c r="J424" s="17">
        <v>0.44828033776665899</v>
      </c>
      <c r="K424" s="17">
        <v>0.401565407597825</v>
      </c>
      <c r="L424" s="17">
        <v>0.367927655397568</v>
      </c>
      <c r="M424" s="17"/>
      <c r="N424" s="17">
        <v>0.57978947510977996</v>
      </c>
      <c r="O424" s="17">
        <v>0.55642845643168504</v>
      </c>
      <c r="P424" s="17">
        <v>0.490344835990217</v>
      </c>
      <c r="Q424" s="17">
        <v>0.443518598785409</v>
      </c>
      <c r="R424" s="17">
        <v>0.48386965817142502</v>
      </c>
      <c r="S424" s="17">
        <v>0.52262235117034395</v>
      </c>
      <c r="T424" s="17">
        <v>0.485388083750244</v>
      </c>
      <c r="U424" s="17">
        <v>0.374173546696635</v>
      </c>
      <c r="V424" s="17">
        <v>0.53197487518938602</v>
      </c>
      <c r="W424" s="17">
        <v>0.48847779077785503</v>
      </c>
      <c r="X424" s="17">
        <v>0.50063032566167698</v>
      </c>
      <c r="Y424" s="17">
        <v>0.400553053508863</v>
      </c>
      <c r="Z424" s="17"/>
      <c r="AA424" s="17">
        <v>0.54884200386813498</v>
      </c>
      <c r="AB424" s="17">
        <v>0.52373155246835701</v>
      </c>
      <c r="AC424" s="17">
        <v>0.49519843016367199</v>
      </c>
      <c r="AD424" s="17">
        <v>0.44743725800855</v>
      </c>
      <c r="AE424" s="17"/>
      <c r="AF424" s="17">
        <v>0.52380205428113402</v>
      </c>
    </row>
    <row r="425" spans="2:32" x14ac:dyDescent="0.2">
      <c r="B425" t="s">
        <v>276</v>
      </c>
      <c r="C425" s="17">
        <v>0.47015512009020799</v>
      </c>
      <c r="D425" s="17">
        <v>0.42493907653111801</v>
      </c>
      <c r="E425" s="17">
        <v>0.51736343827015596</v>
      </c>
      <c r="F425" s="17"/>
      <c r="G425" s="17">
        <v>0.26456625899348102</v>
      </c>
      <c r="H425" s="17">
        <v>0.370041354825209</v>
      </c>
      <c r="I425" s="17">
        <v>0.415837327589413</v>
      </c>
      <c r="J425" s="17">
        <v>0.52709131305873302</v>
      </c>
      <c r="K425" s="17">
        <v>0.57353496020141803</v>
      </c>
      <c r="L425" s="17">
        <v>0.61767291497739596</v>
      </c>
      <c r="M425" s="17"/>
      <c r="N425" s="17">
        <v>0.39763337195682502</v>
      </c>
      <c r="O425" s="17">
        <v>0.41879118394057802</v>
      </c>
      <c r="P425" s="17">
        <v>0.49564404718268901</v>
      </c>
      <c r="Q425" s="17">
        <v>0.50705353974600498</v>
      </c>
      <c r="R425" s="17">
        <v>0.50759166602033201</v>
      </c>
      <c r="S425" s="17">
        <v>0.45194743060405601</v>
      </c>
      <c r="T425" s="17">
        <v>0.47598817452685599</v>
      </c>
      <c r="U425" s="17">
        <v>0.61461275828080297</v>
      </c>
      <c r="V425" s="17">
        <v>0.45093737954683799</v>
      </c>
      <c r="W425" s="17">
        <v>0.49231991485381899</v>
      </c>
      <c r="X425" s="17">
        <v>0.49936967433832302</v>
      </c>
      <c r="Y425" s="17">
        <v>0.54311840809475198</v>
      </c>
      <c r="Z425" s="17"/>
      <c r="AA425" s="17">
        <v>0.43678781381117898</v>
      </c>
      <c r="AB425" s="17">
        <v>0.45346441477778798</v>
      </c>
      <c r="AC425" s="17">
        <v>0.48312839285631198</v>
      </c>
      <c r="AD425" s="17">
        <v>0.51388320505433904</v>
      </c>
      <c r="AE425" s="17"/>
      <c r="AF425" s="17">
        <v>0.44215881761674503</v>
      </c>
    </row>
    <row r="426" spans="2:32" x14ac:dyDescent="0.2">
      <c r="B426" t="s">
        <v>92</v>
      </c>
      <c r="C426" s="17">
        <v>2.4002793325833601E-2</v>
      </c>
      <c r="D426" s="17">
        <v>2.1925756481152699E-2</v>
      </c>
      <c r="E426" s="17">
        <v>2.6251114337617201E-2</v>
      </c>
      <c r="F426" s="17"/>
      <c r="G426" s="17">
        <v>1.5478944900959E-2</v>
      </c>
      <c r="H426" s="17">
        <v>3.86203076594865E-2</v>
      </c>
      <c r="I426" s="17">
        <v>2.5648291114270898E-2</v>
      </c>
      <c r="J426" s="17">
        <v>2.4628349174608499E-2</v>
      </c>
      <c r="K426" s="17">
        <v>2.4899632200757301E-2</v>
      </c>
      <c r="L426" s="17">
        <v>1.43994296250357E-2</v>
      </c>
      <c r="M426" s="17"/>
      <c r="N426" s="17">
        <v>2.2577152933394899E-2</v>
      </c>
      <c r="O426" s="17">
        <v>2.47803596277371E-2</v>
      </c>
      <c r="P426" s="17">
        <v>1.40111168270944E-2</v>
      </c>
      <c r="Q426" s="17">
        <v>4.9427861468586499E-2</v>
      </c>
      <c r="R426" s="17">
        <v>8.5386758082434001E-3</v>
      </c>
      <c r="S426" s="17">
        <v>2.54302182255997E-2</v>
      </c>
      <c r="T426" s="17">
        <v>3.8623741722900097E-2</v>
      </c>
      <c r="U426" s="17">
        <v>1.12136950225615E-2</v>
      </c>
      <c r="V426" s="17">
        <v>1.7087745263776599E-2</v>
      </c>
      <c r="W426" s="17">
        <v>1.9202294368326201E-2</v>
      </c>
      <c r="X426" s="17">
        <v>0</v>
      </c>
      <c r="Y426" s="17">
        <v>5.6328538396385401E-2</v>
      </c>
      <c r="Z426" s="17"/>
      <c r="AA426" s="17">
        <v>1.4370182320685701E-2</v>
      </c>
      <c r="AB426" s="17">
        <v>2.2804032753854401E-2</v>
      </c>
      <c r="AC426" s="17">
        <v>2.1673176980015699E-2</v>
      </c>
      <c r="AD426" s="17">
        <v>3.8679536937111299E-2</v>
      </c>
      <c r="AE426" s="17"/>
      <c r="AF426" s="17">
        <v>3.4039128102121598E-2</v>
      </c>
    </row>
    <row r="427" spans="2:32" x14ac:dyDescent="0.2">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row>
    <row r="428" spans="2:32" x14ac:dyDescent="0.2">
      <c r="B428" s="6" t="s">
        <v>285</v>
      </c>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row>
    <row r="429" spans="2:32" x14ac:dyDescent="0.2">
      <c r="B429" s="24" t="s">
        <v>225</v>
      </c>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row>
    <row r="430" spans="2:32" x14ac:dyDescent="0.2">
      <c r="B430" t="s">
        <v>275</v>
      </c>
      <c r="C430" s="17">
        <v>0.48628808577882898</v>
      </c>
      <c r="D430" s="17">
        <v>0.55979845222531399</v>
      </c>
      <c r="E430" s="17">
        <v>0.410708884015756</v>
      </c>
      <c r="F430" s="17"/>
      <c r="G430" s="17">
        <v>0.54464967109425699</v>
      </c>
      <c r="H430" s="17">
        <v>0.56919883053587705</v>
      </c>
      <c r="I430" s="17">
        <v>0.50098083151755302</v>
      </c>
      <c r="J430" s="17">
        <v>0.44458765999455202</v>
      </c>
      <c r="K430" s="17">
        <v>0.461498400036087</v>
      </c>
      <c r="L430" s="17">
        <v>0.41733282377334002</v>
      </c>
      <c r="M430" s="17"/>
      <c r="N430" s="17">
        <v>0.581280773113794</v>
      </c>
      <c r="O430" s="17">
        <v>0.50960931526727504</v>
      </c>
      <c r="P430" s="17">
        <v>0.49357399136754998</v>
      </c>
      <c r="Q430" s="17">
        <v>0.46552283455316701</v>
      </c>
      <c r="R430" s="17">
        <v>0.46408142241158701</v>
      </c>
      <c r="S430" s="17">
        <v>0.45884251632212297</v>
      </c>
      <c r="T430" s="17">
        <v>0.44050979905177401</v>
      </c>
      <c r="U430" s="17">
        <v>0.44438397947484898</v>
      </c>
      <c r="V430" s="17">
        <v>0.46586978108958299</v>
      </c>
      <c r="W430" s="17">
        <v>0.47083300081227702</v>
      </c>
      <c r="X430" s="17">
        <v>0.442693720320331</v>
      </c>
      <c r="Y430" s="17">
        <v>0.47878616762342202</v>
      </c>
      <c r="Z430" s="17"/>
      <c r="AA430" s="17">
        <v>0.552622167457826</v>
      </c>
      <c r="AB430" s="17">
        <v>0.47493946939369402</v>
      </c>
      <c r="AC430" s="17">
        <v>0.48905217719011101</v>
      </c>
      <c r="AD430" s="17">
        <v>0.422764736898531</v>
      </c>
      <c r="AE430" s="17"/>
      <c r="AF430" s="17">
        <v>0.46225103404775703</v>
      </c>
    </row>
    <row r="431" spans="2:32" x14ac:dyDescent="0.2">
      <c r="B431" t="s">
        <v>276</v>
      </c>
      <c r="C431" s="17">
        <v>0.488999405489981</v>
      </c>
      <c r="D431" s="17">
        <v>0.415855512439604</v>
      </c>
      <c r="E431" s="17">
        <v>0.564071199751351</v>
      </c>
      <c r="F431" s="17"/>
      <c r="G431" s="17">
        <v>0.42221079915187298</v>
      </c>
      <c r="H431" s="17">
        <v>0.40186082032132697</v>
      </c>
      <c r="I431" s="17">
        <v>0.47060828143622302</v>
      </c>
      <c r="J431" s="17">
        <v>0.53500067022498599</v>
      </c>
      <c r="K431" s="17">
        <v>0.51389780954734898</v>
      </c>
      <c r="L431" s="17">
        <v>0.566663488528929</v>
      </c>
      <c r="M431" s="17"/>
      <c r="N431" s="17">
        <v>0.39023459886246098</v>
      </c>
      <c r="O431" s="17">
        <v>0.45969219053747001</v>
      </c>
      <c r="P431" s="17">
        <v>0.480601404476872</v>
      </c>
      <c r="Q431" s="17">
        <v>0.51162286606641605</v>
      </c>
      <c r="R431" s="17">
        <v>0.52432213977242603</v>
      </c>
      <c r="S431" s="17">
        <v>0.50796698645856198</v>
      </c>
      <c r="T431" s="17">
        <v>0.52362337729518804</v>
      </c>
      <c r="U431" s="17">
        <v>0.53546535656031402</v>
      </c>
      <c r="V431" s="17">
        <v>0.52686042601630101</v>
      </c>
      <c r="W431" s="17">
        <v>0.49531396620890999</v>
      </c>
      <c r="X431" s="17">
        <v>0.54046893959930498</v>
      </c>
      <c r="Y431" s="17">
        <v>0.509803403980709</v>
      </c>
      <c r="Z431" s="17"/>
      <c r="AA431" s="17">
        <v>0.42778152806999298</v>
      </c>
      <c r="AB431" s="17">
        <v>0.49862166914463002</v>
      </c>
      <c r="AC431" s="17">
        <v>0.49740460765806399</v>
      </c>
      <c r="AD431" s="17">
        <v>0.53843750386901601</v>
      </c>
      <c r="AE431" s="17"/>
      <c r="AF431" s="17">
        <v>0.50737288408359604</v>
      </c>
    </row>
    <row r="432" spans="2:32" x14ac:dyDescent="0.2">
      <c r="B432" t="s">
        <v>92</v>
      </c>
      <c r="C432" s="17">
        <v>2.4712508731190502E-2</v>
      </c>
      <c r="D432" s="17">
        <v>2.4346035335082301E-2</v>
      </c>
      <c r="E432" s="17">
        <v>2.52199162328933E-2</v>
      </c>
      <c r="F432" s="17"/>
      <c r="G432" s="17">
        <v>3.3139529753869697E-2</v>
      </c>
      <c r="H432" s="17">
        <v>2.89403491427958E-2</v>
      </c>
      <c r="I432" s="17">
        <v>2.8410887046224E-2</v>
      </c>
      <c r="J432" s="17">
        <v>2.0411669780461699E-2</v>
      </c>
      <c r="K432" s="17">
        <v>2.4603790416564401E-2</v>
      </c>
      <c r="L432" s="17">
        <v>1.60036876977303E-2</v>
      </c>
      <c r="M432" s="17"/>
      <c r="N432" s="17">
        <v>2.8484628023744699E-2</v>
      </c>
      <c r="O432" s="17">
        <v>3.0698494195254899E-2</v>
      </c>
      <c r="P432" s="17">
        <v>2.5824604155577399E-2</v>
      </c>
      <c r="Q432" s="17">
        <v>2.2854299380417099E-2</v>
      </c>
      <c r="R432" s="17">
        <v>1.15964378159879E-2</v>
      </c>
      <c r="S432" s="17">
        <v>3.3190497219314802E-2</v>
      </c>
      <c r="T432" s="17">
        <v>3.5866823653038803E-2</v>
      </c>
      <c r="U432" s="17">
        <v>2.0150663964836502E-2</v>
      </c>
      <c r="V432" s="17">
        <v>7.2697928941158696E-3</v>
      </c>
      <c r="W432" s="17">
        <v>3.3853032978813202E-2</v>
      </c>
      <c r="X432" s="17">
        <v>1.6837340080363899E-2</v>
      </c>
      <c r="Y432" s="17">
        <v>1.14104283958685E-2</v>
      </c>
      <c r="Z432" s="17"/>
      <c r="AA432" s="17">
        <v>1.95963044721808E-2</v>
      </c>
      <c r="AB432" s="17">
        <v>2.6438861461676101E-2</v>
      </c>
      <c r="AC432" s="17">
        <v>1.35432151518253E-2</v>
      </c>
      <c r="AD432" s="17">
        <v>3.87977592324521E-2</v>
      </c>
      <c r="AE432" s="17"/>
      <c r="AF432" s="17">
        <v>3.03760818686463E-2</v>
      </c>
    </row>
    <row r="433" spans="2:32" x14ac:dyDescent="0.2">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row>
    <row r="434" spans="2:32" x14ac:dyDescent="0.2">
      <c r="B434" s="6" t="s">
        <v>286</v>
      </c>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row>
    <row r="435" spans="2:32" x14ac:dyDescent="0.2">
      <c r="B435" s="24" t="s">
        <v>225</v>
      </c>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row>
    <row r="436" spans="2:32" x14ac:dyDescent="0.2">
      <c r="B436" t="s">
        <v>275</v>
      </c>
      <c r="C436" s="17">
        <v>0.34954787793348902</v>
      </c>
      <c r="D436" s="17">
        <v>0.42698545111407699</v>
      </c>
      <c r="E436" s="17">
        <v>0.270224140959825</v>
      </c>
      <c r="F436" s="17"/>
      <c r="G436" s="17">
        <v>0.49737148329768199</v>
      </c>
      <c r="H436" s="17">
        <v>0.43296094131680601</v>
      </c>
      <c r="I436" s="17">
        <v>0.38957491312195802</v>
      </c>
      <c r="J436" s="17">
        <v>0.29296300370633099</v>
      </c>
      <c r="K436" s="17">
        <v>0.26287771261096898</v>
      </c>
      <c r="L436" s="17">
        <v>0.25598118108790302</v>
      </c>
      <c r="M436" s="17"/>
      <c r="N436" s="17">
        <v>0.47577776760910101</v>
      </c>
      <c r="O436" s="17">
        <v>0.37878323630672001</v>
      </c>
      <c r="P436" s="17">
        <v>0.28443514885128202</v>
      </c>
      <c r="Q436" s="17">
        <v>0.313803167654853</v>
      </c>
      <c r="R436" s="17">
        <v>0.31191292167658502</v>
      </c>
      <c r="S436" s="17">
        <v>0.33693783891384999</v>
      </c>
      <c r="T436" s="17">
        <v>0.307239965832732</v>
      </c>
      <c r="U436" s="17">
        <v>0.217850798084189</v>
      </c>
      <c r="V436" s="17">
        <v>0.36560329257954799</v>
      </c>
      <c r="W436" s="17">
        <v>0.33751320566000498</v>
      </c>
      <c r="X436" s="17">
        <v>0.34273673859757198</v>
      </c>
      <c r="Y436" s="17">
        <v>0.32272533832607198</v>
      </c>
      <c r="Z436" s="17"/>
      <c r="AA436" s="17">
        <v>0.43732154210407598</v>
      </c>
      <c r="AB436" s="17">
        <v>0.32689629232008</v>
      </c>
      <c r="AC436" s="17">
        <v>0.32086935104589998</v>
      </c>
      <c r="AD436" s="17">
        <v>0.29982146076962601</v>
      </c>
      <c r="AE436" s="17"/>
      <c r="AF436" s="17">
        <v>0.33051866326064899</v>
      </c>
    </row>
    <row r="437" spans="2:32" x14ac:dyDescent="0.2">
      <c r="B437" t="s">
        <v>276</v>
      </c>
      <c r="C437" s="17">
        <v>0.61400809743894302</v>
      </c>
      <c r="D437" s="17">
        <v>0.54169360558392099</v>
      </c>
      <c r="E437" s="17">
        <v>0.68882926729326999</v>
      </c>
      <c r="F437" s="17"/>
      <c r="G437" s="17">
        <v>0.45078432795805701</v>
      </c>
      <c r="H437" s="17">
        <v>0.52210035192822701</v>
      </c>
      <c r="I437" s="17">
        <v>0.559036862313255</v>
      </c>
      <c r="J437" s="17">
        <v>0.68177555413271795</v>
      </c>
      <c r="K437" s="17">
        <v>0.70543847580240304</v>
      </c>
      <c r="L437" s="17">
        <v>0.72495524244481502</v>
      </c>
      <c r="M437" s="17"/>
      <c r="N437" s="17">
        <v>0.48425048076063898</v>
      </c>
      <c r="O437" s="17">
        <v>0.58599153315813202</v>
      </c>
      <c r="P437" s="17">
        <v>0.68781399429089196</v>
      </c>
      <c r="Q437" s="17">
        <v>0.64051299094544001</v>
      </c>
      <c r="R437" s="17">
        <v>0.66243728074840003</v>
      </c>
      <c r="S437" s="17">
        <v>0.61478460850028305</v>
      </c>
      <c r="T437" s="17">
        <v>0.65313192394498298</v>
      </c>
      <c r="U437" s="17">
        <v>0.74399456224085803</v>
      </c>
      <c r="V437" s="17">
        <v>0.61559263421319799</v>
      </c>
      <c r="W437" s="17">
        <v>0.60785108599947701</v>
      </c>
      <c r="X437" s="17">
        <v>0.63508620103282598</v>
      </c>
      <c r="Y437" s="17">
        <v>0.64943240781059697</v>
      </c>
      <c r="Z437" s="17"/>
      <c r="AA437" s="17">
        <v>0.53034757081671102</v>
      </c>
      <c r="AB437" s="17">
        <v>0.64154415616803195</v>
      </c>
      <c r="AC437" s="17">
        <v>0.63622989854630596</v>
      </c>
      <c r="AD437" s="17">
        <v>0.65887472136606096</v>
      </c>
      <c r="AE437" s="17"/>
      <c r="AF437" s="17">
        <v>0.63480029031164398</v>
      </c>
    </row>
    <row r="438" spans="2:32" x14ac:dyDescent="0.2">
      <c r="B438" t="s">
        <v>92</v>
      </c>
      <c r="C438" s="17">
        <v>3.6444024627567899E-2</v>
      </c>
      <c r="D438" s="17">
        <v>3.1320943302002698E-2</v>
      </c>
      <c r="E438" s="17">
        <v>4.0946591746905098E-2</v>
      </c>
      <c r="F438" s="17"/>
      <c r="G438" s="17">
        <v>5.1844188744261201E-2</v>
      </c>
      <c r="H438" s="17">
        <v>4.4938706754966098E-2</v>
      </c>
      <c r="I438" s="17">
        <v>5.1388224564786297E-2</v>
      </c>
      <c r="J438" s="17">
        <v>2.5261442160951102E-2</v>
      </c>
      <c r="K438" s="17">
        <v>3.1683811586628897E-2</v>
      </c>
      <c r="L438" s="17">
        <v>1.90635764672815E-2</v>
      </c>
      <c r="M438" s="17"/>
      <c r="N438" s="17">
        <v>3.9971751630259997E-2</v>
      </c>
      <c r="O438" s="17">
        <v>3.5225230535147797E-2</v>
      </c>
      <c r="P438" s="17">
        <v>2.7750856857825901E-2</v>
      </c>
      <c r="Q438" s="17">
        <v>4.5683841399707402E-2</v>
      </c>
      <c r="R438" s="17">
        <v>2.56497975750151E-2</v>
      </c>
      <c r="S438" s="17">
        <v>4.8277552585867099E-2</v>
      </c>
      <c r="T438" s="17">
        <v>3.9628110222284602E-2</v>
      </c>
      <c r="U438" s="17">
        <v>3.8154639674952598E-2</v>
      </c>
      <c r="V438" s="17">
        <v>1.8804073207254499E-2</v>
      </c>
      <c r="W438" s="17">
        <v>5.4635708340518202E-2</v>
      </c>
      <c r="X438" s="17">
        <v>2.2177060369601001E-2</v>
      </c>
      <c r="Y438" s="17">
        <v>2.7842253863331098E-2</v>
      </c>
      <c r="Z438" s="17"/>
      <c r="AA438" s="17">
        <v>3.2330887079213E-2</v>
      </c>
      <c r="AB438" s="17">
        <v>3.1559551511888599E-2</v>
      </c>
      <c r="AC438" s="17">
        <v>4.2900750407793502E-2</v>
      </c>
      <c r="AD438" s="17">
        <v>4.1303817864312503E-2</v>
      </c>
      <c r="AE438" s="17"/>
      <c r="AF438" s="17">
        <v>3.4681046427707203E-2</v>
      </c>
    </row>
    <row r="439" spans="2:32" x14ac:dyDescent="0.2">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row>
    <row r="440" spans="2:32" x14ac:dyDescent="0.2">
      <c r="B440" s="6" t="s">
        <v>287</v>
      </c>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row>
    <row r="441" spans="2:32" x14ac:dyDescent="0.2">
      <c r="B441" s="24" t="s">
        <v>225</v>
      </c>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row>
    <row r="442" spans="2:32" x14ac:dyDescent="0.2">
      <c r="B442" t="s">
        <v>275</v>
      </c>
      <c r="C442" s="17">
        <v>0.44933123667661201</v>
      </c>
      <c r="D442" s="17">
        <v>0.51953493608336498</v>
      </c>
      <c r="E442" s="17">
        <v>0.376924979110355</v>
      </c>
      <c r="F442" s="17"/>
      <c r="G442" s="17">
        <v>0.45641603933376301</v>
      </c>
      <c r="H442" s="17">
        <v>0.53023721076867203</v>
      </c>
      <c r="I442" s="17">
        <v>0.48156893940783801</v>
      </c>
      <c r="J442" s="17">
        <v>0.44791600379353302</v>
      </c>
      <c r="K442" s="17">
        <v>0.39018824850133799</v>
      </c>
      <c r="L442" s="17">
        <v>0.390557867267875</v>
      </c>
      <c r="M442" s="17"/>
      <c r="N442" s="17">
        <v>0.54353509853365201</v>
      </c>
      <c r="O442" s="17">
        <v>0.46148624747429601</v>
      </c>
      <c r="P442" s="17">
        <v>0.42425529373083898</v>
      </c>
      <c r="Q442" s="17">
        <v>0.38766634971035402</v>
      </c>
      <c r="R442" s="17">
        <v>0.41321860775951103</v>
      </c>
      <c r="S442" s="17">
        <v>0.41089474492114703</v>
      </c>
      <c r="T442" s="17">
        <v>0.43118632156241499</v>
      </c>
      <c r="U442" s="17">
        <v>0.35034633550182198</v>
      </c>
      <c r="V442" s="17">
        <v>0.44236588256329301</v>
      </c>
      <c r="W442" s="17">
        <v>0.52286975644896605</v>
      </c>
      <c r="X442" s="17">
        <v>0.39705956399517001</v>
      </c>
      <c r="Y442" s="17">
        <v>0.463133226775722</v>
      </c>
      <c r="Z442" s="17"/>
      <c r="AA442" s="17">
        <v>0.55348222713869899</v>
      </c>
      <c r="AB442" s="17">
        <v>0.44781975974615301</v>
      </c>
      <c r="AC442" s="17">
        <v>0.41784108283399701</v>
      </c>
      <c r="AD442" s="17">
        <v>0.361444986182267</v>
      </c>
      <c r="AE442" s="17"/>
      <c r="AF442" s="17">
        <v>0.40697829037980798</v>
      </c>
    </row>
    <row r="443" spans="2:32" x14ac:dyDescent="0.2">
      <c r="B443" t="s">
        <v>276</v>
      </c>
      <c r="C443" s="17">
        <v>0.53004236178279596</v>
      </c>
      <c r="D443" s="17">
        <v>0.45937296518111298</v>
      </c>
      <c r="E443" s="17">
        <v>0.60281210593954204</v>
      </c>
      <c r="F443" s="17"/>
      <c r="G443" s="17">
        <v>0.49235362389384602</v>
      </c>
      <c r="H443" s="17">
        <v>0.44363671774517099</v>
      </c>
      <c r="I443" s="17">
        <v>0.49712741245731001</v>
      </c>
      <c r="J443" s="17">
        <v>0.53580337051564397</v>
      </c>
      <c r="K443" s="17">
        <v>0.59958190594620098</v>
      </c>
      <c r="L443" s="17">
        <v>0.60350754657938699</v>
      </c>
      <c r="M443" s="17"/>
      <c r="N443" s="17">
        <v>0.43009843703376799</v>
      </c>
      <c r="O443" s="17">
        <v>0.51848672271140595</v>
      </c>
      <c r="P443" s="17">
        <v>0.56165476144866</v>
      </c>
      <c r="Q443" s="17">
        <v>0.573129304198853</v>
      </c>
      <c r="R443" s="17">
        <v>0.58678139224048897</v>
      </c>
      <c r="S443" s="17">
        <v>0.55886359740856895</v>
      </c>
      <c r="T443" s="17">
        <v>0.52975894458057804</v>
      </c>
      <c r="U443" s="17">
        <v>0.64965366449817796</v>
      </c>
      <c r="V443" s="17">
        <v>0.53888893099058799</v>
      </c>
      <c r="W443" s="17">
        <v>0.46610428270506599</v>
      </c>
      <c r="X443" s="17">
        <v>0.58602806364017002</v>
      </c>
      <c r="Y443" s="17">
        <v>0.536866773224278</v>
      </c>
      <c r="Z443" s="17"/>
      <c r="AA443" s="17">
        <v>0.431049645208817</v>
      </c>
      <c r="AB443" s="17">
        <v>0.53355633693532001</v>
      </c>
      <c r="AC443" s="17">
        <v>0.56360830900944103</v>
      </c>
      <c r="AD443" s="17">
        <v>0.60774576432828997</v>
      </c>
      <c r="AE443" s="17"/>
      <c r="AF443" s="17">
        <v>0.57426760430950796</v>
      </c>
    </row>
    <row r="444" spans="2:32" x14ac:dyDescent="0.2">
      <c r="B444" t="s">
        <v>92</v>
      </c>
      <c r="C444" s="17">
        <v>2.0626401540592702E-2</v>
      </c>
      <c r="D444" s="17">
        <v>2.1092098735521699E-2</v>
      </c>
      <c r="E444" s="17">
        <v>2.0262914950102798E-2</v>
      </c>
      <c r="F444" s="17"/>
      <c r="G444" s="17">
        <v>5.1230336772391298E-2</v>
      </c>
      <c r="H444" s="17">
        <v>2.6126071486157199E-2</v>
      </c>
      <c r="I444" s="17">
        <v>2.13036481348522E-2</v>
      </c>
      <c r="J444" s="17">
        <v>1.6280625690822802E-2</v>
      </c>
      <c r="K444" s="17">
        <v>1.02298455524615E-2</v>
      </c>
      <c r="L444" s="17">
        <v>5.9345861527377603E-3</v>
      </c>
      <c r="M444" s="17"/>
      <c r="N444" s="17">
        <v>2.6366464432580401E-2</v>
      </c>
      <c r="O444" s="17">
        <v>2.00270298142988E-2</v>
      </c>
      <c r="P444" s="17">
        <v>1.40899448205012E-2</v>
      </c>
      <c r="Q444" s="17">
        <v>3.9204346090793298E-2</v>
      </c>
      <c r="R444" s="17">
        <v>0</v>
      </c>
      <c r="S444" s="17">
        <v>3.0241657670283601E-2</v>
      </c>
      <c r="T444" s="17">
        <v>3.90547338570068E-2</v>
      </c>
      <c r="U444" s="17">
        <v>0</v>
      </c>
      <c r="V444" s="17">
        <v>1.8745186446118799E-2</v>
      </c>
      <c r="W444" s="17">
        <v>1.1025960845967599E-2</v>
      </c>
      <c r="X444" s="17">
        <v>1.6912372364660901E-2</v>
      </c>
      <c r="Y444" s="17">
        <v>0</v>
      </c>
      <c r="Z444" s="17"/>
      <c r="AA444" s="17">
        <v>1.54681276524842E-2</v>
      </c>
      <c r="AB444" s="17">
        <v>1.8623903318528E-2</v>
      </c>
      <c r="AC444" s="17">
        <v>1.85506081565621E-2</v>
      </c>
      <c r="AD444" s="17">
        <v>3.08092494894435E-2</v>
      </c>
      <c r="AE444" s="17"/>
      <c r="AF444" s="17">
        <v>1.8754105310683899E-2</v>
      </c>
    </row>
    <row r="445" spans="2:32" x14ac:dyDescent="0.2">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row>
    <row r="446" spans="2:32" x14ac:dyDescent="0.2">
      <c r="B446" s="6" t="s">
        <v>288</v>
      </c>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row>
    <row r="447" spans="2:32" x14ac:dyDescent="0.2">
      <c r="B447" s="24" t="s">
        <v>225</v>
      </c>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row>
    <row r="448" spans="2:32" x14ac:dyDescent="0.2">
      <c r="B448" t="s">
        <v>275</v>
      </c>
      <c r="C448" s="17">
        <v>0.41307920764620698</v>
      </c>
      <c r="D448" s="17">
        <v>0.46988786354318701</v>
      </c>
      <c r="E448" s="17">
        <v>0.35514016214458199</v>
      </c>
      <c r="F448" s="17"/>
      <c r="G448" s="17">
        <v>0.64880547971619695</v>
      </c>
      <c r="H448" s="17">
        <v>0.49674547083180098</v>
      </c>
      <c r="I448" s="17">
        <v>0.452163531030426</v>
      </c>
      <c r="J448" s="17">
        <v>0.35414947521245999</v>
      </c>
      <c r="K448" s="17">
        <v>0.30224816655960501</v>
      </c>
      <c r="L448" s="17">
        <v>0.27999124806524001</v>
      </c>
      <c r="M448" s="17"/>
      <c r="N448" s="17">
        <v>0.51078549491721104</v>
      </c>
      <c r="O448" s="17">
        <v>0.42126061532023901</v>
      </c>
      <c r="P448" s="17">
        <v>0.381023901983716</v>
      </c>
      <c r="Q448" s="17">
        <v>0.37563268239388697</v>
      </c>
      <c r="R448" s="17">
        <v>0.36532450839089298</v>
      </c>
      <c r="S448" s="17">
        <v>0.42009889295640201</v>
      </c>
      <c r="T448" s="17">
        <v>0.430908979525988</v>
      </c>
      <c r="U448" s="17">
        <v>0.42165476884965802</v>
      </c>
      <c r="V448" s="17">
        <v>0.39924600226436802</v>
      </c>
      <c r="W448" s="17">
        <v>0.43546887095558701</v>
      </c>
      <c r="X448" s="17">
        <v>0.33637143295222699</v>
      </c>
      <c r="Y448" s="17">
        <v>0.284844449158904</v>
      </c>
      <c r="Z448" s="17"/>
      <c r="AA448" s="17">
        <v>0.49496451438464201</v>
      </c>
      <c r="AB448" s="17">
        <v>0.41739981905369999</v>
      </c>
      <c r="AC448" s="17">
        <v>0.37788942554321597</v>
      </c>
      <c r="AD448" s="17">
        <v>0.347077219237232</v>
      </c>
      <c r="AE448" s="17"/>
      <c r="AF448" s="17">
        <v>0.380789765082165</v>
      </c>
    </row>
    <row r="449" spans="2:32" x14ac:dyDescent="0.2">
      <c r="B449" t="s">
        <v>276</v>
      </c>
      <c r="C449" s="17">
        <v>0.56322843291154601</v>
      </c>
      <c r="D449" s="17">
        <v>0.50378321097766898</v>
      </c>
      <c r="E449" s="17">
        <v>0.62372864435449904</v>
      </c>
      <c r="F449" s="17"/>
      <c r="G449" s="17">
        <v>0.32178411568684001</v>
      </c>
      <c r="H449" s="17">
        <v>0.45879008783102598</v>
      </c>
      <c r="I449" s="17">
        <v>0.51203368479009004</v>
      </c>
      <c r="J449" s="17">
        <v>0.62698666160822003</v>
      </c>
      <c r="K449" s="17">
        <v>0.69138765219435605</v>
      </c>
      <c r="L449" s="17">
        <v>0.71179579570624196</v>
      </c>
      <c r="M449" s="17"/>
      <c r="N449" s="17">
        <v>0.45649436063882998</v>
      </c>
      <c r="O449" s="17">
        <v>0.55855044150646704</v>
      </c>
      <c r="P449" s="17">
        <v>0.59846448918498596</v>
      </c>
      <c r="Q449" s="17">
        <v>0.568025121993181</v>
      </c>
      <c r="R449" s="17">
        <v>0.62082706482921801</v>
      </c>
      <c r="S449" s="17">
        <v>0.54735754354506405</v>
      </c>
      <c r="T449" s="17">
        <v>0.55737793288595705</v>
      </c>
      <c r="U449" s="17">
        <v>0.55048451566079004</v>
      </c>
      <c r="V449" s="17">
        <v>0.58853070034459098</v>
      </c>
      <c r="W449" s="17">
        <v>0.54734582496965201</v>
      </c>
      <c r="X449" s="17">
        <v>0.65512608216005297</v>
      </c>
      <c r="Y449" s="17">
        <v>0.70235901589823502</v>
      </c>
      <c r="Z449" s="17"/>
      <c r="AA449" s="17">
        <v>0.486150423675065</v>
      </c>
      <c r="AB449" s="17">
        <v>0.56911963589092596</v>
      </c>
      <c r="AC449" s="17">
        <v>0.589666303377543</v>
      </c>
      <c r="AD449" s="17">
        <v>0.61990884480167996</v>
      </c>
      <c r="AE449" s="17"/>
      <c r="AF449" s="17">
        <v>0.58841126634890994</v>
      </c>
    </row>
    <row r="450" spans="2:32" x14ac:dyDescent="0.2">
      <c r="B450" t="s">
        <v>92</v>
      </c>
      <c r="C450" s="17">
        <v>2.36923594422466E-2</v>
      </c>
      <c r="D450" s="17">
        <v>2.63289254791431E-2</v>
      </c>
      <c r="E450" s="17">
        <v>2.11311935009189E-2</v>
      </c>
      <c r="F450" s="17"/>
      <c r="G450" s="17">
        <v>2.9410404596963102E-2</v>
      </c>
      <c r="H450" s="17">
        <v>4.4464441337173102E-2</v>
      </c>
      <c r="I450" s="17">
        <v>3.58027841794838E-2</v>
      </c>
      <c r="J450" s="17">
        <v>1.8863863179320099E-2</v>
      </c>
      <c r="K450" s="17">
        <v>6.3641812460385402E-3</v>
      </c>
      <c r="L450" s="17">
        <v>8.2129562285177E-3</v>
      </c>
      <c r="M450" s="17"/>
      <c r="N450" s="17">
        <v>3.2720144443958502E-2</v>
      </c>
      <c r="O450" s="17">
        <v>2.0188943173293901E-2</v>
      </c>
      <c r="P450" s="17">
        <v>2.0511608831298302E-2</v>
      </c>
      <c r="Q450" s="17">
        <v>5.6342195612931703E-2</v>
      </c>
      <c r="R450" s="17">
        <v>1.3848426779889201E-2</v>
      </c>
      <c r="S450" s="17">
        <v>3.2543563498534198E-2</v>
      </c>
      <c r="T450" s="17">
        <v>1.17130875880546E-2</v>
      </c>
      <c r="U450" s="17">
        <v>2.78607154895519E-2</v>
      </c>
      <c r="V450" s="17">
        <v>1.2223297391041299E-2</v>
      </c>
      <c r="W450" s="17">
        <v>1.71853040747614E-2</v>
      </c>
      <c r="X450" s="17">
        <v>8.5024848877195795E-3</v>
      </c>
      <c r="Y450" s="17">
        <v>1.2796534942861201E-2</v>
      </c>
      <c r="Z450" s="17"/>
      <c r="AA450" s="17">
        <v>1.88850619402922E-2</v>
      </c>
      <c r="AB450" s="17">
        <v>1.3480545055374301E-2</v>
      </c>
      <c r="AC450" s="17">
        <v>3.24442710792405E-2</v>
      </c>
      <c r="AD450" s="17">
        <v>3.3013935961087398E-2</v>
      </c>
      <c r="AE450" s="17"/>
      <c r="AF450" s="17">
        <v>3.0798968568924799E-2</v>
      </c>
    </row>
    <row r="451" spans="2:32" x14ac:dyDescent="0.2">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row>
    <row r="452" spans="2:32" x14ac:dyDescent="0.2">
      <c r="B452" s="6" t="s">
        <v>289</v>
      </c>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row>
    <row r="453" spans="2:32" x14ac:dyDescent="0.2">
      <c r="B453" s="24" t="s">
        <v>225</v>
      </c>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row>
    <row r="454" spans="2:32" x14ac:dyDescent="0.2">
      <c r="B454" t="s">
        <v>275</v>
      </c>
      <c r="C454" s="17">
        <v>0.649636570195537</v>
      </c>
      <c r="D454" s="17">
        <v>0.63299646964510103</v>
      </c>
      <c r="E454" s="17">
        <v>0.66708825040590403</v>
      </c>
      <c r="F454" s="17"/>
      <c r="G454" s="17">
        <v>0.65057023562805405</v>
      </c>
      <c r="H454" s="17">
        <v>0.68868036598499704</v>
      </c>
      <c r="I454" s="17">
        <v>0.66708375314936696</v>
      </c>
      <c r="J454" s="17">
        <v>0.63078715762292004</v>
      </c>
      <c r="K454" s="17">
        <v>0.67204880345326001</v>
      </c>
      <c r="L454" s="17">
        <v>0.60018835464284304</v>
      </c>
      <c r="M454" s="17"/>
      <c r="N454" s="17">
        <v>0.63838331038086005</v>
      </c>
      <c r="O454" s="17">
        <v>0.66223637089600995</v>
      </c>
      <c r="P454" s="17">
        <v>0.64712006988790405</v>
      </c>
      <c r="Q454" s="17">
        <v>0.62208982112528</v>
      </c>
      <c r="R454" s="17">
        <v>0.58696823114666297</v>
      </c>
      <c r="S454" s="17">
        <v>0.67643302447563503</v>
      </c>
      <c r="T454" s="17">
        <v>0.61566711814929098</v>
      </c>
      <c r="U454" s="17">
        <v>0.585582827522939</v>
      </c>
      <c r="V454" s="17">
        <v>0.68946696512704997</v>
      </c>
      <c r="W454" s="17">
        <v>0.63106916509313604</v>
      </c>
      <c r="X454" s="17">
        <v>0.69723025114927495</v>
      </c>
      <c r="Y454" s="17">
        <v>0.79776614786465305</v>
      </c>
      <c r="Z454" s="17"/>
      <c r="AA454" s="17">
        <v>0.65785929246978903</v>
      </c>
      <c r="AB454" s="17">
        <v>0.65829039788656096</v>
      </c>
      <c r="AC454" s="17">
        <v>0.64500827838517005</v>
      </c>
      <c r="AD454" s="17">
        <v>0.63426384314936801</v>
      </c>
      <c r="AE454" s="17"/>
      <c r="AF454" s="17">
        <v>0.65246066480336196</v>
      </c>
    </row>
    <row r="455" spans="2:32" x14ac:dyDescent="0.2">
      <c r="B455" t="s">
        <v>276</v>
      </c>
      <c r="C455" s="17">
        <v>0.33287758319951</v>
      </c>
      <c r="D455" s="17">
        <v>0.35084190314351799</v>
      </c>
      <c r="E455" s="17">
        <v>0.31398067947729802</v>
      </c>
      <c r="F455" s="17"/>
      <c r="G455" s="17">
        <v>0.32252552645476001</v>
      </c>
      <c r="H455" s="17">
        <v>0.28310431819239901</v>
      </c>
      <c r="I455" s="17">
        <v>0.30998666191329199</v>
      </c>
      <c r="J455" s="17">
        <v>0.35796155089186099</v>
      </c>
      <c r="K455" s="17">
        <v>0.32386029453007698</v>
      </c>
      <c r="L455" s="17">
        <v>0.38734830632650802</v>
      </c>
      <c r="M455" s="17"/>
      <c r="N455" s="17">
        <v>0.34707596338754498</v>
      </c>
      <c r="O455" s="17">
        <v>0.31556533925994101</v>
      </c>
      <c r="P455" s="17">
        <v>0.33514676523576098</v>
      </c>
      <c r="Q455" s="17">
        <v>0.34985245967619699</v>
      </c>
      <c r="R455" s="17">
        <v>0.40243733466487802</v>
      </c>
      <c r="S455" s="17">
        <v>0.28005619520879099</v>
      </c>
      <c r="T455" s="17">
        <v>0.35690779247711302</v>
      </c>
      <c r="U455" s="17">
        <v>0.414417172477061</v>
      </c>
      <c r="V455" s="17">
        <v>0.30015997510334103</v>
      </c>
      <c r="W455" s="17">
        <v>0.360832231496928</v>
      </c>
      <c r="X455" s="17">
        <v>0.302769748850725</v>
      </c>
      <c r="Y455" s="17">
        <v>0.202233852135347</v>
      </c>
      <c r="Z455" s="17"/>
      <c r="AA455" s="17">
        <v>0.33415396224501198</v>
      </c>
      <c r="AB455" s="17">
        <v>0.32410242675211998</v>
      </c>
      <c r="AC455" s="17">
        <v>0.33471829525506303</v>
      </c>
      <c r="AD455" s="17">
        <v>0.33975883608000801</v>
      </c>
      <c r="AE455" s="17"/>
      <c r="AF455" s="17">
        <v>0.33226931206286903</v>
      </c>
    </row>
    <row r="456" spans="2:32" x14ac:dyDescent="0.2">
      <c r="B456" t="s">
        <v>92</v>
      </c>
      <c r="C456" s="17">
        <v>1.74858466049535E-2</v>
      </c>
      <c r="D456" s="17">
        <v>1.6161627211381001E-2</v>
      </c>
      <c r="E456" s="17">
        <v>1.8931070116797899E-2</v>
      </c>
      <c r="F456" s="17"/>
      <c r="G456" s="17">
        <v>2.6904237917186099E-2</v>
      </c>
      <c r="H456" s="17">
        <v>2.8215315822603899E-2</v>
      </c>
      <c r="I456" s="17">
        <v>2.2929584937341499E-2</v>
      </c>
      <c r="J456" s="17">
        <v>1.12512914852192E-2</v>
      </c>
      <c r="K456" s="17">
        <v>4.0909020166637099E-3</v>
      </c>
      <c r="L456" s="17">
        <v>1.24633390306485E-2</v>
      </c>
      <c r="M456" s="17"/>
      <c r="N456" s="17">
        <v>1.4540726231595E-2</v>
      </c>
      <c r="O456" s="17">
        <v>2.2198289844049399E-2</v>
      </c>
      <c r="P456" s="17">
        <v>1.7733164876334601E-2</v>
      </c>
      <c r="Q456" s="17">
        <v>2.80577191985232E-2</v>
      </c>
      <c r="R456" s="17">
        <v>1.0594434188459101E-2</v>
      </c>
      <c r="S456" s="17">
        <v>4.3510780315573899E-2</v>
      </c>
      <c r="T456" s="17">
        <v>2.7425089373596299E-2</v>
      </c>
      <c r="U456" s="17">
        <v>0</v>
      </c>
      <c r="V456" s="17">
        <v>1.0373059769609E-2</v>
      </c>
      <c r="W456" s="17">
        <v>8.0986034099361608E-3</v>
      </c>
      <c r="X456" s="17">
        <v>0</v>
      </c>
      <c r="Y456" s="17">
        <v>0</v>
      </c>
      <c r="Z456" s="17"/>
      <c r="AA456" s="17">
        <v>7.9867452851984499E-3</v>
      </c>
      <c r="AB456" s="17">
        <v>1.7607175361319199E-2</v>
      </c>
      <c r="AC456" s="17">
        <v>2.0273426359767099E-2</v>
      </c>
      <c r="AD456" s="17">
        <v>2.5977320770623698E-2</v>
      </c>
      <c r="AE456" s="17"/>
      <c r="AF456" s="17">
        <v>1.52700231337687E-2</v>
      </c>
    </row>
    <row r="457" spans="2:32" x14ac:dyDescent="0.2">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c r="AF457" s="17"/>
    </row>
    <row r="458" spans="2:32" x14ac:dyDescent="0.2">
      <c r="B458" s="6" t="s">
        <v>290</v>
      </c>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row>
    <row r="459" spans="2:32" x14ac:dyDescent="0.2">
      <c r="B459" s="24" t="s">
        <v>225</v>
      </c>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row>
    <row r="460" spans="2:32" x14ac:dyDescent="0.2">
      <c r="B460" t="s">
        <v>275</v>
      </c>
      <c r="C460" s="17">
        <v>0.61235098687584</v>
      </c>
      <c r="D460" s="17">
        <v>0.65306709568576404</v>
      </c>
      <c r="E460" s="17">
        <v>0.570178613454278</v>
      </c>
      <c r="F460" s="17"/>
      <c r="G460" s="17">
        <v>0.65707879372187505</v>
      </c>
      <c r="H460" s="17">
        <v>0.70459953204361903</v>
      </c>
      <c r="I460" s="17">
        <v>0.640856413900595</v>
      </c>
      <c r="J460" s="17">
        <v>0.57807373193157097</v>
      </c>
      <c r="K460" s="17">
        <v>0.56514563959970698</v>
      </c>
      <c r="L460" s="17">
        <v>0.54225826906351005</v>
      </c>
      <c r="M460" s="17"/>
      <c r="N460" s="17">
        <v>0.74611321840188705</v>
      </c>
      <c r="O460" s="17">
        <v>0.62814935244888104</v>
      </c>
      <c r="P460" s="17">
        <v>0.59720665009290597</v>
      </c>
      <c r="Q460" s="17">
        <v>0.56474352298612995</v>
      </c>
      <c r="R460" s="17">
        <v>0.54152441094991699</v>
      </c>
      <c r="S460" s="17">
        <v>0.61528137211481404</v>
      </c>
      <c r="T460" s="17">
        <v>0.56046749919402805</v>
      </c>
      <c r="U460" s="17">
        <v>0.49397746156579497</v>
      </c>
      <c r="V460" s="17">
        <v>0.59963859103773998</v>
      </c>
      <c r="W460" s="17">
        <v>0.61842665230218097</v>
      </c>
      <c r="X460" s="17">
        <v>0.61280467379440595</v>
      </c>
      <c r="Y460" s="17">
        <v>0.576684282550883</v>
      </c>
      <c r="Z460" s="17"/>
      <c r="AA460" s="17">
        <v>0.65723511818880498</v>
      </c>
      <c r="AB460" s="17">
        <v>0.62445669348980504</v>
      </c>
      <c r="AC460" s="17">
        <v>0.59898568713630596</v>
      </c>
      <c r="AD460" s="17">
        <v>0.56218369650263</v>
      </c>
      <c r="AE460" s="17"/>
      <c r="AF460" s="17">
        <v>0.57575436018751003</v>
      </c>
    </row>
    <row r="461" spans="2:32" x14ac:dyDescent="0.2">
      <c r="B461" t="s">
        <v>276</v>
      </c>
      <c r="C461" s="17">
        <v>0.36846267287283502</v>
      </c>
      <c r="D461" s="17">
        <v>0.32947898854276703</v>
      </c>
      <c r="E461" s="17">
        <v>0.40876426551173101</v>
      </c>
      <c r="F461" s="17"/>
      <c r="G461" s="17">
        <v>0.30914170488104797</v>
      </c>
      <c r="H461" s="17">
        <v>0.26902615292059401</v>
      </c>
      <c r="I461" s="17">
        <v>0.34051065990709301</v>
      </c>
      <c r="J461" s="17">
        <v>0.40788076394746597</v>
      </c>
      <c r="K461" s="17">
        <v>0.421332806520687</v>
      </c>
      <c r="L461" s="17">
        <v>0.44546579105120299</v>
      </c>
      <c r="M461" s="17"/>
      <c r="N461" s="17">
        <v>0.244420825663451</v>
      </c>
      <c r="O461" s="17">
        <v>0.34478048611658302</v>
      </c>
      <c r="P461" s="17">
        <v>0.377658645125869</v>
      </c>
      <c r="Q461" s="17">
        <v>0.40643427128901899</v>
      </c>
      <c r="R461" s="17">
        <v>0.44756605431421798</v>
      </c>
      <c r="S461" s="17">
        <v>0.364060575000974</v>
      </c>
      <c r="T461" s="17">
        <v>0.41932673380669799</v>
      </c>
      <c r="U461" s="17">
        <v>0.494808843411643</v>
      </c>
      <c r="V461" s="17">
        <v>0.386007879173771</v>
      </c>
      <c r="W461" s="17">
        <v>0.35979186642709698</v>
      </c>
      <c r="X461" s="17">
        <v>0.378647040350929</v>
      </c>
      <c r="Y461" s="17">
        <v>0.39189494740250402</v>
      </c>
      <c r="Z461" s="17"/>
      <c r="AA461" s="17">
        <v>0.33019305127563398</v>
      </c>
      <c r="AB461" s="17">
        <v>0.36095534832701898</v>
      </c>
      <c r="AC461" s="17">
        <v>0.38320211136990401</v>
      </c>
      <c r="AD461" s="17">
        <v>0.40456797784807602</v>
      </c>
      <c r="AE461" s="17"/>
      <c r="AF461" s="17">
        <v>0.39797473693833801</v>
      </c>
    </row>
    <row r="462" spans="2:32" x14ac:dyDescent="0.2">
      <c r="B462" t="s">
        <v>92</v>
      </c>
      <c r="C462" s="17">
        <v>1.9186340251324999E-2</v>
      </c>
      <c r="D462" s="17">
        <v>1.74539157714689E-2</v>
      </c>
      <c r="E462" s="17">
        <v>2.1057121033990801E-2</v>
      </c>
      <c r="F462" s="17"/>
      <c r="G462" s="17">
        <v>3.3779501397076798E-2</v>
      </c>
      <c r="H462" s="17">
        <v>2.63743150357874E-2</v>
      </c>
      <c r="I462" s="17">
        <v>1.86329261923119E-2</v>
      </c>
      <c r="J462" s="17">
        <v>1.4045504120963E-2</v>
      </c>
      <c r="K462" s="17">
        <v>1.35215538796064E-2</v>
      </c>
      <c r="L462" s="17">
        <v>1.2275939885286399E-2</v>
      </c>
      <c r="M462" s="17"/>
      <c r="N462" s="17">
        <v>9.4659559346618408E-3</v>
      </c>
      <c r="O462" s="17">
        <v>2.7070161434536E-2</v>
      </c>
      <c r="P462" s="17">
        <v>2.51347047812252E-2</v>
      </c>
      <c r="Q462" s="17">
        <v>2.8822205724850999E-2</v>
      </c>
      <c r="R462" s="17">
        <v>1.0909534735865201E-2</v>
      </c>
      <c r="S462" s="17">
        <v>2.06580528842111E-2</v>
      </c>
      <c r="T462" s="17">
        <v>2.02057669992739E-2</v>
      </c>
      <c r="U462" s="17">
        <v>1.12136950225615E-2</v>
      </c>
      <c r="V462" s="17">
        <v>1.4353529788489E-2</v>
      </c>
      <c r="W462" s="17">
        <v>2.1781481270721999E-2</v>
      </c>
      <c r="X462" s="17">
        <v>8.5482858546654106E-3</v>
      </c>
      <c r="Y462" s="17">
        <v>3.1420770046613297E-2</v>
      </c>
      <c r="Z462" s="17"/>
      <c r="AA462" s="17">
        <v>1.25718305355609E-2</v>
      </c>
      <c r="AB462" s="17">
        <v>1.45879581831762E-2</v>
      </c>
      <c r="AC462" s="17">
        <v>1.7812201493790099E-2</v>
      </c>
      <c r="AD462" s="17">
        <v>3.3248325649293899E-2</v>
      </c>
      <c r="AE462" s="17"/>
      <c r="AF462" s="17">
        <v>2.62709028741515E-2</v>
      </c>
    </row>
    <row r="463" spans="2:32" x14ac:dyDescent="0.2">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row>
    <row r="464" spans="2:32" x14ac:dyDescent="0.2">
      <c r="B464" s="6" t="s">
        <v>291</v>
      </c>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row>
    <row r="465" spans="2:32" x14ac:dyDescent="0.2">
      <c r="B465" s="24" t="s">
        <v>225</v>
      </c>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row>
    <row r="466" spans="2:32" x14ac:dyDescent="0.2">
      <c r="B466" t="s">
        <v>275</v>
      </c>
      <c r="C466" s="17">
        <v>0.24557200882156499</v>
      </c>
      <c r="D466" s="17">
        <v>0.23445596352760201</v>
      </c>
      <c r="E466" s="17">
        <v>0.25823791966352899</v>
      </c>
      <c r="F466" s="17"/>
      <c r="G466" s="17">
        <v>0.399441793717494</v>
      </c>
      <c r="H466" s="17">
        <v>0.36903852223364503</v>
      </c>
      <c r="I466" s="17">
        <v>0.30597989187566199</v>
      </c>
      <c r="J466" s="17">
        <v>0.20147326957898401</v>
      </c>
      <c r="K466" s="17">
        <v>0.15000706491695601</v>
      </c>
      <c r="L466" s="17">
        <v>9.0256311907330494E-2</v>
      </c>
      <c r="M466" s="17"/>
      <c r="N466" s="17">
        <v>0.35278111929297801</v>
      </c>
      <c r="O466" s="17">
        <v>0.23779823510859599</v>
      </c>
      <c r="P466" s="17">
        <v>0.24962492430613101</v>
      </c>
      <c r="Q466" s="17">
        <v>0.18757157611733999</v>
      </c>
      <c r="R466" s="17">
        <v>0.22205077860141501</v>
      </c>
      <c r="S466" s="17">
        <v>0.25679525871807002</v>
      </c>
      <c r="T466" s="17">
        <v>0.193940867110833</v>
      </c>
      <c r="U466" s="17">
        <v>0.219085098909653</v>
      </c>
      <c r="V466" s="17">
        <v>0.24178253708570499</v>
      </c>
      <c r="W466" s="17">
        <v>0.22050019642002899</v>
      </c>
      <c r="X466" s="17">
        <v>0.182155115454116</v>
      </c>
      <c r="Y466" s="17">
        <v>0.31594825438711899</v>
      </c>
      <c r="Z466" s="17"/>
      <c r="AA466" s="17">
        <v>0.251839361758534</v>
      </c>
      <c r="AB466" s="17">
        <v>0.23194698979538</v>
      </c>
      <c r="AC466" s="17">
        <v>0.260918281854219</v>
      </c>
      <c r="AD466" s="17">
        <v>0.24033490836816901</v>
      </c>
      <c r="AE466" s="17"/>
      <c r="AF466" s="17">
        <v>0.26801597881329597</v>
      </c>
    </row>
    <row r="467" spans="2:32" x14ac:dyDescent="0.2">
      <c r="B467" t="s">
        <v>276</v>
      </c>
      <c r="C467" s="17">
        <v>0.73075738473301299</v>
      </c>
      <c r="D467" s="17">
        <v>0.73799646911022498</v>
      </c>
      <c r="E467" s="17">
        <v>0.72191794275415</v>
      </c>
      <c r="F467" s="17"/>
      <c r="G467" s="17">
        <v>0.55175669252394599</v>
      </c>
      <c r="H467" s="17">
        <v>0.58541833934640397</v>
      </c>
      <c r="I467" s="17">
        <v>0.66766172913458499</v>
      </c>
      <c r="J467" s="17">
        <v>0.78552371637177898</v>
      </c>
      <c r="K467" s="17">
        <v>0.83973348941088</v>
      </c>
      <c r="L467" s="17">
        <v>0.90510511324035903</v>
      </c>
      <c r="M467" s="17"/>
      <c r="N467" s="17">
        <v>0.60809466213462304</v>
      </c>
      <c r="O467" s="17">
        <v>0.75067324820863202</v>
      </c>
      <c r="P467" s="17">
        <v>0.73280803142837203</v>
      </c>
      <c r="Q467" s="17">
        <v>0.78039692349342604</v>
      </c>
      <c r="R467" s="17">
        <v>0.76583251460866797</v>
      </c>
      <c r="S467" s="17">
        <v>0.68913945298519896</v>
      </c>
      <c r="T467" s="17">
        <v>0.76826721919960606</v>
      </c>
      <c r="U467" s="17">
        <v>0.76254454264022897</v>
      </c>
      <c r="V467" s="17">
        <v>0.74734022079057905</v>
      </c>
      <c r="W467" s="17">
        <v>0.773726513539019</v>
      </c>
      <c r="X467" s="17">
        <v>0.80722297273418597</v>
      </c>
      <c r="Y467" s="17">
        <v>0.66343733338222899</v>
      </c>
      <c r="Z467" s="17"/>
      <c r="AA467" s="17">
        <v>0.72779823949844002</v>
      </c>
      <c r="AB467" s="17">
        <v>0.74181637756658303</v>
      </c>
      <c r="AC467" s="17">
        <v>0.72044859598922595</v>
      </c>
      <c r="AD467" s="17">
        <v>0.73029998569263899</v>
      </c>
      <c r="AE467" s="17"/>
      <c r="AF467" s="17">
        <v>0.70764408076333996</v>
      </c>
    </row>
    <row r="468" spans="2:32" x14ac:dyDescent="0.2">
      <c r="B468" t="s">
        <v>92</v>
      </c>
      <c r="C468" s="17">
        <v>2.3670606445421901E-2</v>
      </c>
      <c r="D468" s="17">
        <v>2.7547567362172801E-2</v>
      </c>
      <c r="E468" s="17">
        <v>1.9844137582321199E-2</v>
      </c>
      <c r="F468" s="17"/>
      <c r="G468" s="17">
        <v>4.8801513758560199E-2</v>
      </c>
      <c r="H468" s="17">
        <v>4.5543138419950203E-2</v>
      </c>
      <c r="I468" s="17">
        <v>2.6358378989753399E-2</v>
      </c>
      <c r="J468" s="17">
        <v>1.3003014049237401E-2</v>
      </c>
      <c r="K468" s="17">
        <v>1.02594456721645E-2</v>
      </c>
      <c r="L468" s="17">
        <v>4.6385748523102297E-3</v>
      </c>
      <c r="M468" s="17"/>
      <c r="N468" s="17">
        <v>3.9124218572399699E-2</v>
      </c>
      <c r="O468" s="17">
        <v>1.1528516682771999E-2</v>
      </c>
      <c r="P468" s="17">
        <v>1.7567044265496701E-2</v>
      </c>
      <c r="Q468" s="17">
        <v>3.2031500389234503E-2</v>
      </c>
      <c r="R468" s="17">
        <v>1.21167067899173E-2</v>
      </c>
      <c r="S468" s="17">
        <v>5.4065288296730997E-2</v>
      </c>
      <c r="T468" s="17">
        <v>3.7791913689560898E-2</v>
      </c>
      <c r="U468" s="17">
        <v>1.83703584501178E-2</v>
      </c>
      <c r="V468" s="17">
        <v>1.08772421237161E-2</v>
      </c>
      <c r="W468" s="17">
        <v>5.7732900409522801E-3</v>
      </c>
      <c r="X468" s="17">
        <v>1.0621911811698701E-2</v>
      </c>
      <c r="Y468" s="17">
        <v>2.0614412230651899E-2</v>
      </c>
      <c r="Z468" s="17"/>
      <c r="AA468" s="17">
        <v>2.0362398743025499E-2</v>
      </c>
      <c r="AB468" s="17">
        <v>2.6236632638037199E-2</v>
      </c>
      <c r="AC468" s="17">
        <v>1.8633122156554799E-2</v>
      </c>
      <c r="AD468" s="17">
        <v>2.9365105939192102E-2</v>
      </c>
      <c r="AE468" s="17"/>
      <c r="AF468" s="17">
        <v>2.4339940423363699E-2</v>
      </c>
    </row>
    <row r="469" spans="2:32" x14ac:dyDescent="0.2">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c r="AF469" s="17"/>
    </row>
    <row r="470" spans="2:32" x14ac:dyDescent="0.2">
      <c r="B470" s="6" t="s">
        <v>292</v>
      </c>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row>
    <row r="471" spans="2:32" x14ac:dyDescent="0.2">
      <c r="B471" s="24" t="s">
        <v>225</v>
      </c>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row>
    <row r="472" spans="2:32" x14ac:dyDescent="0.2">
      <c r="B472" t="s">
        <v>275</v>
      </c>
      <c r="C472" s="17">
        <v>0.60147017041355799</v>
      </c>
      <c r="D472" s="17">
        <v>0.54030446043173797</v>
      </c>
      <c r="E472" s="17">
        <v>0.66488186512013903</v>
      </c>
      <c r="F472" s="17"/>
      <c r="G472" s="17">
        <v>0.69467927904543703</v>
      </c>
      <c r="H472" s="17">
        <v>0.62734987440788104</v>
      </c>
      <c r="I472" s="17">
        <v>0.613782112818687</v>
      </c>
      <c r="J472" s="17">
        <v>0.55276490702187098</v>
      </c>
      <c r="K472" s="17">
        <v>0.55806703612868702</v>
      </c>
      <c r="L472" s="17">
        <v>0.58066051150782305</v>
      </c>
      <c r="M472" s="17"/>
      <c r="N472" s="17">
        <v>0.62136724598341098</v>
      </c>
      <c r="O472" s="17">
        <v>0.65732304253980001</v>
      </c>
      <c r="P472" s="17">
        <v>0.60065091257340997</v>
      </c>
      <c r="Q472" s="17">
        <v>0.56803844680135096</v>
      </c>
      <c r="R472" s="17">
        <v>0.59293042200439905</v>
      </c>
      <c r="S472" s="17">
        <v>0.60647807240602802</v>
      </c>
      <c r="T472" s="17">
        <v>0.56659077330096197</v>
      </c>
      <c r="U472" s="17">
        <v>0.50187377168999703</v>
      </c>
      <c r="V472" s="17">
        <v>0.63518343834352697</v>
      </c>
      <c r="W472" s="17">
        <v>0.58451063343722498</v>
      </c>
      <c r="X472" s="17">
        <v>0.57247685391978798</v>
      </c>
      <c r="Y472" s="17">
        <v>0.59402019863276301</v>
      </c>
      <c r="Z472" s="17"/>
      <c r="AA472" s="17">
        <v>0.64168816523433603</v>
      </c>
      <c r="AB472" s="17">
        <v>0.59561325941848897</v>
      </c>
      <c r="AC472" s="17">
        <v>0.58704204800294402</v>
      </c>
      <c r="AD472" s="17">
        <v>0.575605119479212</v>
      </c>
      <c r="AE472" s="17"/>
      <c r="AF472" s="17">
        <v>0.68943828429889598</v>
      </c>
    </row>
    <row r="473" spans="2:32" x14ac:dyDescent="0.2">
      <c r="B473" t="s">
        <v>276</v>
      </c>
      <c r="C473" s="17">
        <v>0.379602183951115</v>
      </c>
      <c r="D473" s="17">
        <v>0.43880345547993499</v>
      </c>
      <c r="E473" s="17">
        <v>0.31901179595818402</v>
      </c>
      <c r="F473" s="17"/>
      <c r="G473" s="17">
        <v>0.26250060431322503</v>
      </c>
      <c r="H473" s="17">
        <v>0.346062525572367</v>
      </c>
      <c r="I473" s="17">
        <v>0.36525014460303001</v>
      </c>
      <c r="J473" s="17">
        <v>0.43756486202433997</v>
      </c>
      <c r="K473" s="17">
        <v>0.43776846469499803</v>
      </c>
      <c r="L473" s="17">
        <v>0.405908195676769</v>
      </c>
      <c r="M473" s="17"/>
      <c r="N473" s="17">
        <v>0.34542529587437998</v>
      </c>
      <c r="O473" s="17">
        <v>0.32216008988533301</v>
      </c>
      <c r="P473" s="17">
        <v>0.385096453467901</v>
      </c>
      <c r="Q473" s="17">
        <v>0.39854171448734199</v>
      </c>
      <c r="R473" s="17">
        <v>0.396457987913162</v>
      </c>
      <c r="S473" s="17">
        <v>0.37355271720908501</v>
      </c>
      <c r="T473" s="17">
        <v>0.394725658232018</v>
      </c>
      <c r="U473" s="17">
        <v>0.47850716224628898</v>
      </c>
      <c r="V473" s="17">
        <v>0.36049804928104801</v>
      </c>
      <c r="W473" s="17">
        <v>0.40985064256991799</v>
      </c>
      <c r="X473" s="17">
        <v>0.42752314608021202</v>
      </c>
      <c r="Y473" s="17">
        <v>0.40597980136723699</v>
      </c>
      <c r="Z473" s="17"/>
      <c r="AA473" s="17">
        <v>0.34770471938035602</v>
      </c>
      <c r="AB473" s="17">
        <v>0.39082096479177802</v>
      </c>
      <c r="AC473" s="17">
        <v>0.38400314054017598</v>
      </c>
      <c r="AD473" s="17">
        <v>0.39864373169300998</v>
      </c>
      <c r="AE473" s="17"/>
      <c r="AF473" s="17">
        <v>0.285332628441685</v>
      </c>
    </row>
    <row r="474" spans="2:32" x14ac:dyDescent="0.2">
      <c r="B474" t="s">
        <v>92</v>
      </c>
      <c r="C474" s="17">
        <v>1.8927645635326701E-2</v>
      </c>
      <c r="D474" s="17">
        <v>2.08920840883269E-2</v>
      </c>
      <c r="E474" s="17">
        <v>1.6106338921677E-2</v>
      </c>
      <c r="F474" s="17"/>
      <c r="G474" s="17">
        <v>4.2820116641337301E-2</v>
      </c>
      <c r="H474" s="17">
        <v>2.6587600019752501E-2</v>
      </c>
      <c r="I474" s="17">
        <v>2.09677425782826E-2</v>
      </c>
      <c r="J474" s="17">
        <v>9.6702309537895492E-3</v>
      </c>
      <c r="K474" s="17">
        <v>4.1644991763148302E-3</v>
      </c>
      <c r="L474" s="17">
        <v>1.34312928154079E-2</v>
      </c>
      <c r="M474" s="17"/>
      <c r="N474" s="17">
        <v>3.3207458142209503E-2</v>
      </c>
      <c r="O474" s="17">
        <v>2.05168675748666E-2</v>
      </c>
      <c r="P474" s="17">
        <v>1.42526339586893E-2</v>
      </c>
      <c r="Q474" s="17">
        <v>3.3419838711306701E-2</v>
      </c>
      <c r="R474" s="17">
        <v>1.06115900824392E-2</v>
      </c>
      <c r="S474" s="17">
        <v>1.9969210384887099E-2</v>
      </c>
      <c r="T474" s="17">
        <v>3.8683568467020202E-2</v>
      </c>
      <c r="U474" s="17">
        <v>1.9619066063713799E-2</v>
      </c>
      <c r="V474" s="17">
        <v>4.3185123754248596E-3</v>
      </c>
      <c r="W474" s="17">
        <v>5.63872399285688E-3</v>
      </c>
      <c r="X474" s="17">
        <v>0</v>
      </c>
      <c r="Y474" s="17">
        <v>0</v>
      </c>
      <c r="Z474" s="17"/>
      <c r="AA474" s="17">
        <v>1.06071153853076E-2</v>
      </c>
      <c r="AB474" s="17">
        <v>1.35657757897328E-2</v>
      </c>
      <c r="AC474" s="17">
        <v>2.8954811456880499E-2</v>
      </c>
      <c r="AD474" s="17">
        <v>2.5751148827778E-2</v>
      </c>
      <c r="AE474" s="17"/>
      <c r="AF474" s="17">
        <v>2.5229087259419199E-2</v>
      </c>
    </row>
    <row r="475" spans="2:32" x14ac:dyDescent="0.2">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row>
    <row r="476" spans="2:32" x14ac:dyDescent="0.2">
      <c r="B476" s="6" t="s">
        <v>293</v>
      </c>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row>
    <row r="477" spans="2:32" x14ac:dyDescent="0.2">
      <c r="B477" s="24" t="s">
        <v>225</v>
      </c>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row>
    <row r="478" spans="2:32" x14ac:dyDescent="0.2">
      <c r="B478" t="s">
        <v>275</v>
      </c>
      <c r="C478" s="17">
        <v>0.43100787836499899</v>
      </c>
      <c r="D478" s="17">
        <v>0.40405279152963203</v>
      </c>
      <c r="E478" s="17">
        <v>0.45917872775415403</v>
      </c>
      <c r="F478" s="17"/>
      <c r="G478" s="17">
        <v>0.62914103849317604</v>
      </c>
      <c r="H478" s="17">
        <v>0.55509771152145404</v>
      </c>
      <c r="I478" s="17">
        <v>0.45897374619381098</v>
      </c>
      <c r="J478" s="17">
        <v>0.40908883720115502</v>
      </c>
      <c r="K478" s="17">
        <v>0.33235940628023197</v>
      </c>
      <c r="L478" s="17">
        <v>0.25547667929803802</v>
      </c>
      <c r="M478" s="17"/>
      <c r="N478" s="17">
        <v>0.48729282613332298</v>
      </c>
      <c r="O478" s="17">
        <v>0.44853316129888299</v>
      </c>
      <c r="P478" s="17">
        <v>0.41761400336794602</v>
      </c>
      <c r="Q478" s="17">
        <v>0.32175169865437803</v>
      </c>
      <c r="R478" s="17">
        <v>0.38215455761843198</v>
      </c>
      <c r="S478" s="17">
        <v>0.480608025225715</v>
      </c>
      <c r="T478" s="17">
        <v>0.44043801538265298</v>
      </c>
      <c r="U478" s="17">
        <v>0.39865501640401402</v>
      </c>
      <c r="V478" s="17">
        <v>0.47574110730053298</v>
      </c>
      <c r="W478" s="17">
        <v>0.43187431405523602</v>
      </c>
      <c r="X478" s="17">
        <v>0.371986688207395</v>
      </c>
      <c r="Y478" s="17">
        <v>0.40759338414231</v>
      </c>
      <c r="Z478" s="17"/>
      <c r="AA478" s="17">
        <v>0.46788403289882902</v>
      </c>
      <c r="AB478" s="17">
        <v>0.43811493471815899</v>
      </c>
      <c r="AC478" s="17">
        <v>0.40186221211479101</v>
      </c>
      <c r="AD478" s="17">
        <v>0.410844464730376</v>
      </c>
      <c r="AE478" s="17"/>
      <c r="AF478" s="17">
        <v>0.45339795012206302</v>
      </c>
    </row>
    <row r="479" spans="2:32" x14ac:dyDescent="0.2">
      <c r="B479" t="s">
        <v>276</v>
      </c>
      <c r="C479" s="17">
        <v>0.54170980731860396</v>
      </c>
      <c r="D479" s="17">
        <v>0.56470232738622095</v>
      </c>
      <c r="E479" s="17">
        <v>0.51743321662000397</v>
      </c>
      <c r="F479" s="17"/>
      <c r="G479" s="17">
        <v>0.32334327066336099</v>
      </c>
      <c r="H479" s="17">
        <v>0.40469822191502303</v>
      </c>
      <c r="I479" s="17">
        <v>0.51578596088782902</v>
      </c>
      <c r="J479" s="17">
        <v>0.57222752698798596</v>
      </c>
      <c r="K479" s="17">
        <v>0.64740362707823396</v>
      </c>
      <c r="L479" s="17">
        <v>0.72754396525729204</v>
      </c>
      <c r="M479" s="17"/>
      <c r="N479" s="17">
        <v>0.48703320420398999</v>
      </c>
      <c r="O479" s="17">
        <v>0.52136338554288297</v>
      </c>
      <c r="P479" s="17">
        <v>0.56304397778974602</v>
      </c>
      <c r="Q479" s="17">
        <v>0.62852089863413696</v>
      </c>
      <c r="R479" s="17">
        <v>0.59655762155800696</v>
      </c>
      <c r="S479" s="17">
        <v>0.47562446614353299</v>
      </c>
      <c r="T479" s="17">
        <v>0.54400449076132396</v>
      </c>
      <c r="U479" s="17">
        <v>0.57212731286330798</v>
      </c>
      <c r="V479" s="17">
        <v>0.50828498630553098</v>
      </c>
      <c r="W479" s="17">
        <v>0.54359941946387103</v>
      </c>
      <c r="X479" s="17">
        <v>0.59939250736081295</v>
      </c>
      <c r="Y479" s="17">
        <v>0.57671686626749696</v>
      </c>
      <c r="Z479" s="17"/>
      <c r="AA479" s="17">
        <v>0.51245088192623101</v>
      </c>
      <c r="AB479" s="17">
        <v>0.53596021032520103</v>
      </c>
      <c r="AC479" s="17">
        <v>0.564669090264041</v>
      </c>
      <c r="AD479" s="17">
        <v>0.55676712609637002</v>
      </c>
      <c r="AE479" s="17"/>
      <c r="AF479" s="17">
        <v>0.51876386127807095</v>
      </c>
    </row>
    <row r="480" spans="2:32" x14ac:dyDescent="0.2">
      <c r="B480" t="s">
        <v>92</v>
      </c>
      <c r="C480" s="17">
        <v>2.72823143163968E-2</v>
      </c>
      <c r="D480" s="17">
        <v>3.1244881084146199E-2</v>
      </c>
      <c r="E480" s="17">
        <v>2.3388055625842501E-2</v>
      </c>
      <c r="F480" s="17"/>
      <c r="G480" s="17">
        <v>4.7515690843463097E-2</v>
      </c>
      <c r="H480" s="17">
        <v>4.0204066563523398E-2</v>
      </c>
      <c r="I480" s="17">
        <v>2.5240292918359698E-2</v>
      </c>
      <c r="J480" s="17">
        <v>1.8683635810858301E-2</v>
      </c>
      <c r="K480" s="17">
        <v>2.0236966641534099E-2</v>
      </c>
      <c r="L480" s="17">
        <v>1.6979355444669698E-2</v>
      </c>
      <c r="M480" s="17"/>
      <c r="N480" s="17">
        <v>2.56739696626863E-2</v>
      </c>
      <c r="O480" s="17">
        <v>3.01034531582339E-2</v>
      </c>
      <c r="P480" s="17">
        <v>1.9342018842307199E-2</v>
      </c>
      <c r="Q480" s="17">
        <v>4.9727402711485E-2</v>
      </c>
      <c r="R480" s="17">
        <v>2.1287820823560601E-2</v>
      </c>
      <c r="S480" s="17">
        <v>4.3767508630752197E-2</v>
      </c>
      <c r="T480" s="17">
        <v>1.55574938560234E-2</v>
      </c>
      <c r="U480" s="17">
        <v>2.92176707326776E-2</v>
      </c>
      <c r="V480" s="17">
        <v>1.5973906393935599E-2</v>
      </c>
      <c r="W480" s="17">
        <v>2.45262664808929E-2</v>
      </c>
      <c r="X480" s="17">
        <v>2.86208044317918E-2</v>
      </c>
      <c r="Y480" s="17">
        <v>1.5689749590193099E-2</v>
      </c>
      <c r="Z480" s="17"/>
      <c r="AA480" s="17">
        <v>1.9665085174939902E-2</v>
      </c>
      <c r="AB480" s="17">
        <v>2.5924854956639199E-2</v>
      </c>
      <c r="AC480" s="17">
        <v>3.3468697621168497E-2</v>
      </c>
      <c r="AD480" s="17">
        <v>3.2388409173254598E-2</v>
      </c>
      <c r="AE480" s="17"/>
      <c r="AF480" s="17">
        <v>2.7838188599866101E-2</v>
      </c>
    </row>
    <row r="481" spans="2:32" x14ac:dyDescent="0.2">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c r="AF481" s="17"/>
    </row>
    <row r="482" spans="2:32" x14ac:dyDescent="0.2">
      <c r="B482" s="6" t="s">
        <v>294</v>
      </c>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row>
    <row r="483" spans="2:32" x14ac:dyDescent="0.2">
      <c r="B483" s="24" t="s">
        <v>225</v>
      </c>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row>
    <row r="484" spans="2:32" x14ac:dyDescent="0.2">
      <c r="B484" t="s">
        <v>275</v>
      </c>
      <c r="C484" s="17">
        <v>0.39273043475922498</v>
      </c>
      <c r="D484" s="17">
        <v>0.37656072049249301</v>
      </c>
      <c r="E484" s="17">
        <v>0.40771993989671401</v>
      </c>
      <c r="F484" s="17"/>
      <c r="G484" s="17">
        <v>0.387807123757755</v>
      </c>
      <c r="H484" s="17">
        <v>0.48001703565970999</v>
      </c>
      <c r="I484" s="17">
        <v>0.45435239803620803</v>
      </c>
      <c r="J484" s="17">
        <v>0.40578177002850901</v>
      </c>
      <c r="K484" s="17">
        <v>0.36725541534871903</v>
      </c>
      <c r="L484" s="17">
        <v>0.27280343564939002</v>
      </c>
      <c r="M484" s="17"/>
      <c r="N484" s="17">
        <v>0.42548234667842499</v>
      </c>
      <c r="O484" s="17">
        <v>0.40034790241181101</v>
      </c>
      <c r="P484" s="17">
        <v>0.31701521837923502</v>
      </c>
      <c r="Q484" s="17">
        <v>0.38163302756257</v>
      </c>
      <c r="R484" s="17">
        <v>0.42437894523341102</v>
      </c>
      <c r="S484" s="17">
        <v>0.38958524024918401</v>
      </c>
      <c r="T484" s="17">
        <v>0.389292292732006</v>
      </c>
      <c r="U484" s="17">
        <v>0.45250132869801601</v>
      </c>
      <c r="V484" s="17">
        <v>0.36421768563374302</v>
      </c>
      <c r="W484" s="17">
        <v>0.37512245437133002</v>
      </c>
      <c r="X484" s="17">
        <v>0.38571140482863903</v>
      </c>
      <c r="Y484" s="17">
        <v>0.45957254926459801</v>
      </c>
      <c r="Z484" s="17"/>
      <c r="AA484" s="17">
        <v>0.37482250555999602</v>
      </c>
      <c r="AB484" s="17">
        <v>0.40062010117579999</v>
      </c>
      <c r="AC484" s="17">
        <v>0.40155487963782199</v>
      </c>
      <c r="AD484" s="17">
        <v>0.39798515601740098</v>
      </c>
      <c r="AE484" s="17"/>
      <c r="AF484" s="17">
        <v>0.411886952756984</v>
      </c>
    </row>
    <row r="485" spans="2:32" x14ac:dyDescent="0.2">
      <c r="B485" t="s">
        <v>276</v>
      </c>
      <c r="C485" s="17">
        <v>0.58538161995941695</v>
      </c>
      <c r="D485" s="17">
        <v>0.59927171834697801</v>
      </c>
      <c r="E485" s="17">
        <v>0.57259895231159497</v>
      </c>
      <c r="F485" s="17"/>
      <c r="G485" s="17">
        <v>0.56349553847752698</v>
      </c>
      <c r="H485" s="17">
        <v>0.48880252176336703</v>
      </c>
      <c r="I485" s="17">
        <v>0.52236902078699599</v>
      </c>
      <c r="J485" s="17">
        <v>0.57811549997501799</v>
      </c>
      <c r="K485" s="17">
        <v>0.62485752387475102</v>
      </c>
      <c r="L485" s="17">
        <v>0.71737205970156803</v>
      </c>
      <c r="M485" s="17"/>
      <c r="N485" s="17">
        <v>0.54759983357480502</v>
      </c>
      <c r="O485" s="17">
        <v>0.578140553971634</v>
      </c>
      <c r="P485" s="17">
        <v>0.673691384375113</v>
      </c>
      <c r="Q485" s="17">
        <v>0.59346445618677801</v>
      </c>
      <c r="R485" s="17">
        <v>0.56337271535389399</v>
      </c>
      <c r="S485" s="17">
        <v>0.56976592721791697</v>
      </c>
      <c r="T485" s="17">
        <v>0.58619172281091403</v>
      </c>
      <c r="U485" s="17">
        <v>0.51550682123528901</v>
      </c>
      <c r="V485" s="17">
        <v>0.62009057301459403</v>
      </c>
      <c r="W485" s="17">
        <v>0.61167408112452804</v>
      </c>
      <c r="X485" s="17">
        <v>0.58910353539099802</v>
      </c>
      <c r="Y485" s="17">
        <v>0.52473770114520901</v>
      </c>
      <c r="Z485" s="17"/>
      <c r="AA485" s="17">
        <v>0.60897662066357505</v>
      </c>
      <c r="AB485" s="17">
        <v>0.57453090712386001</v>
      </c>
      <c r="AC485" s="17">
        <v>0.57039859076853905</v>
      </c>
      <c r="AD485" s="17">
        <v>0.58201441352245997</v>
      </c>
      <c r="AE485" s="17"/>
      <c r="AF485" s="17">
        <v>0.56330178629455896</v>
      </c>
    </row>
    <row r="486" spans="2:32" x14ac:dyDescent="0.2">
      <c r="B486" t="s">
        <v>92</v>
      </c>
      <c r="C486" s="17">
        <v>2.18879452813583E-2</v>
      </c>
      <c r="D486" s="17">
        <v>2.4167561160529E-2</v>
      </c>
      <c r="E486" s="17">
        <v>1.9681107791691101E-2</v>
      </c>
      <c r="F486" s="17"/>
      <c r="G486" s="17">
        <v>4.8697337764717699E-2</v>
      </c>
      <c r="H486" s="17">
        <v>3.1180442576922499E-2</v>
      </c>
      <c r="I486" s="17">
        <v>2.32785811767964E-2</v>
      </c>
      <c r="J486" s="17">
        <v>1.6102729996472599E-2</v>
      </c>
      <c r="K486" s="17">
        <v>7.8870607765305408E-3</v>
      </c>
      <c r="L486" s="17">
        <v>9.8245046490414902E-3</v>
      </c>
      <c r="M486" s="17"/>
      <c r="N486" s="17">
        <v>2.69178197467696E-2</v>
      </c>
      <c r="O486" s="17">
        <v>2.1511543616554302E-2</v>
      </c>
      <c r="P486" s="17">
        <v>9.2933972456526598E-3</v>
      </c>
      <c r="Q486" s="17">
        <v>2.4902516250652599E-2</v>
      </c>
      <c r="R486" s="17">
        <v>1.22483394126949E-2</v>
      </c>
      <c r="S486" s="17">
        <v>4.0648832532898999E-2</v>
      </c>
      <c r="T486" s="17">
        <v>2.4515984457080201E-2</v>
      </c>
      <c r="U486" s="17">
        <v>3.1991850066695103E-2</v>
      </c>
      <c r="V486" s="17">
        <v>1.5691741351663398E-2</v>
      </c>
      <c r="W486" s="17">
        <v>1.3203464504142301E-2</v>
      </c>
      <c r="X486" s="17">
        <v>2.5185059780362999E-2</v>
      </c>
      <c r="Y486" s="17">
        <v>1.5689749590193099E-2</v>
      </c>
      <c r="Z486" s="17"/>
      <c r="AA486" s="17">
        <v>1.6200873776428201E-2</v>
      </c>
      <c r="AB486" s="17">
        <v>2.48489917003408E-2</v>
      </c>
      <c r="AC486" s="17">
        <v>2.8046529593638899E-2</v>
      </c>
      <c r="AD486" s="17">
        <v>2.0000430460139301E-2</v>
      </c>
      <c r="AE486" s="17"/>
      <c r="AF486" s="17">
        <v>2.4811260948457599E-2</v>
      </c>
    </row>
    <row r="487" spans="2:32" x14ac:dyDescent="0.2">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row>
    <row r="488" spans="2:32" x14ac:dyDescent="0.2">
      <c r="B488" s="6" t="s">
        <v>295</v>
      </c>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row>
    <row r="489" spans="2:32" x14ac:dyDescent="0.2">
      <c r="B489" s="24" t="s">
        <v>225</v>
      </c>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row>
    <row r="490" spans="2:32" x14ac:dyDescent="0.2">
      <c r="B490" t="s">
        <v>275</v>
      </c>
      <c r="C490" s="17">
        <v>0.215643342358078</v>
      </c>
      <c r="D490" s="17">
        <v>0.221620934493825</v>
      </c>
      <c r="E490" s="17">
        <v>0.209254461078312</v>
      </c>
      <c r="F490" s="17"/>
      <c r="G490" s="17">
        <v>0.32770998574904098</v>
      </c>
      <c r="H490" s="17">
        <v>0.29732004483972002</v>
      </c>
      <c r="I490" s="17">
        <v>0.26020588878033901</v>
      </c>
      <c r="J490" s="17">
        <v>0.162126328541812</v>
      </c>
      <c r="K490" s="17">
        <v>0.14482007180710399</v>
      </c>
      <c r="L490" s="17">
        <v>0.12956896067766299</v>
      </c>
      <c r="M490" s="17"/>
      <c r="N490" s="17">
        <v>0.303215337775468</v>
      </c>
      <c r="O490" s="17">
        <v>0.202701355647569</v>
      </c>
      <c r="P490" s="17">
        <v>0.19583537210205099</v>
      </c>
      <c r="Q490" s="17">
        <v>0.17465103278945199</v>
      </c>
      <c r="R490" s="17">
        <v>0.204569985032172</v>
      </c>
      <c r="S490" s="17">
        <v>0.210697950030139</v>
      </c>
      <c r="T490" s="17">
        <v>0.21736399191960501</v>
      </c>
      <c r="U490" s="17">
        <v>0.18766786822919401</v>
      </c>
      <c r="V490" s="17">
        <v>0.209022293798139</v>
      </c>
      <c r="W490" s="17">
        <v>0.224837935237787</v>
      </c>
      <c r="X490" s="17">
        <v>0.17787479648968599</v>
      </c>
      <c r="Y490" s="17">
        <v>0.17425966645268501</v>
      </c>
      <c r="Z490" s="17"/>
      <c r="AA490" s="17">
        <v>0.26180954326948402</v>
      </c>
      <c r="AB490" s="17">
        <v>0.20446624084159201</v>
      </c>
      <c r="AC490" s="17">
        <v>0.193814846572124</v>
      </c>
      <c r="AD490" s="17">
        <v>0.19718211917914499</v>
      </c>
      <c r="AE490" s="17"/>
      <c r="AF490" s="17">
        <v>0.214951426081228</v>
      </c>
    </row>
    <row r="491" spans="2:32" x14ac:dyDescent="0.2">
      <c r="B491" t="s">
        <v>276</v>
      </c>
      <c r="C491" s="17">
        <v>0.75907045618262803</v>
      </c>
      <c r="D491" s="17">
        <v>0.75124579994196405</v>
      </c>
      <c r="E491" s="17">
        <v>0.76720660533794405</v>
      </c>
      <c r="F491" s="17"/>
      <c r="G491" s="17">
        <v>0.61910886305730595</v>
      </c>
      <c r="H491" s="17">
        <v>0.67844978540862799</v>
      </c>
      <c r="I491" s="17">
        <v>0.71515185090989497</v>
      </c>
      <c r="J491" s="17">
        <v>0.80945636005938004</v>
      </c>
      <c r="K491" s="17">
        <v>0.83982947042944001</v>
      </c>
      <c r="L491" s="17">
        <v>0.85823781436666702</v>
      </c>
      <c r="M491" s="17"/>
      <c r="N491" s="17">
        <v>0.667199353663256</v>
      </c>
      <c r="O491" s="17">
        <v>0.774423023013872</v>
      </c>
      <c r="P491" s="17">
        <v>0.79511788831350305</v>
      </c>
      <c r="Q491" s="17">
        <v>0.785931403670871</v>
      </c>
      <c r="R491" s="17">
        <v>0.78794877989697298</v>
      </c>
      <c r="S491" s="17">
        <v>0.757913795183216</v>
      </c>
      <c r="T491" s="17">
        <v>0.75026692157706698</v>
      </c>
      <c r="U491" s="17">
        <v>0.81233213177080599</v>
      </c>
      <c r="V491" s="17">
        <v>0.76512354489301904</v>
      </c>
      <c r="W491" s="17">
        <v>0.74713471398662901</v>
      </c>
      <c r="X491" s="17">
        <v>0.78872978497591395</v>
      </c>
      <c r="Y491" s="17">
        <v>0.79758591238686305</v>
      </c>
      <c r="Z491" s="17"/>
      <c r="AA491" s="17">
        <v>0.70982490279043098</v>
      </c>
      <c r="AB491" s="17">
        <v>0.76995948221751698</v>
      </c>
      <c r="AC491" s="17">
        <v>0.79137247941176103</v>
      </c>
      <c r="AD491" s="17">
        <v>0.77183033674499302</v>
      </c>
      <c r="AE491" s="17"/>
      <c r="AF491" s="17">
        <v>0.76047602860601504</v>
      </c>
    </row>
    <row r="492" spans="2:32" x14ac:dyDescent="0.2">
      <c r="B492" t="s">
        <v>92</v>
      </c>
      <c r="C492" s="17">
        <v>2.5286201459294898E-2</v>
      </c>
      <c r="D492" s="17">
        <v>2.7133265564210401E-2</v>
      </c>
      <c r="E492" s="17">
        <v>2.3538933583743E-2</v>
      </c>
      <c r="F492" s="17"/>
      <c r="G492" s="17">
        <v>5.3181151193652999E-2</v>
      </c>
      <c r="H492" s="17">
        <v>2.4230169751652E-2</v>
      </c>
      <c r="I492" s="17">
        <v>2.4642260309766299E-2</v>
      </c>
      <c r="J492" s="17">
        <v>2.8417311398808199E-2</v>
      </c>
      <c r="K492" s="17">
        <v>1.53504577634561E-2</v>
      </c>
      <c r="L492" s="17">
        <v>1.21932249556708E-2</v>
      </c>
      <c r="M492" s="17"/>
      <c r="N492" s="17">
        <v>2.9585308561276401E-2</v>
      </c>
      <c r="O492" s="17">
        <v>2.2875621338558801E-2</v>
      </c>
      <c r="P492" s="17">
        <v>9.0467395844454103E-3</v>
      </c>
      <c r="Q492" s="17">
        <v>3.9417563539676202E-2</v>
      </c>
      <c r="R492" s="17">
        <v>7.48123507085498E-3</v>
      </c>
      <c r="S492" s="17">
        <v>3.1388254786644698E-2</v>
      </c>
      <c r="T492" s="17">
        <v>3.23690865033276E-2</v>
      </c>
      <c r="U492" s="17">
        <v>0</v>
      </c>
      <c r="V492" s="17">
        <v>2.5854161308842199E-2</v>
      </c>
      <c r="W492" s="17">
        <v>2.8027350775584901E-2</v>
      </c>
      <c r="X492" s="17">
        <v>3.33954185344E-2</v>
      </c>
      <c r="Y492" s="17">
        <v>2.81544211604513E-2</v>
      </c>
      <c r="Z492" s="17"/>
      <c r="AA492" s="17">
        <v>2.8365553940085698E-2</v>
      </c>
      <c r="AB492" s="17">
        <v>2.5574276940891601E-2</v>
      </c>
      <c r="AC492" s="17">
        <v>1.48126740161148E-2</v>
      </c>
      <c r="AD492" s="17">
        <v>3.09875440758621E-2</v>
      </c>
      <c r="AE492" s="17"/>
      <c r="AF492" s="17">
        <v>2.4572545312756999E-2</v>
      </c>
    </row>
    <row r="493" spans="2:32" x14ac:dyDescent="0.2">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c r="AF493" s="17"/>
    </row>
    <row r="494" spans="2:32" x14ac:dyDescent="0.2">
      <c r="B494" s="6" t="s">
        <v>299</v>
      </c>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row>
    <row r="495" spans="2:32" x14ac:dyDescent="0.2">
      <c r="B495" s="24" t="s">
        <v>225</v>
      </c>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row>
    <row r="496" spans="2:32" x14ac:dyDescent="0.2">
      <c r="B496" t="s">
        <v>296</v>
      </c>
      <c r="C496" s="17">
        <v>0.65963206779887196</v>
      </c>
      <c r="D496" s="17">
        <v>0.66146114077335905</v>
      </c>
      <c r="E496" s="17">
        <v>0.657244045466159</v>
      </c>
      <c r="F496" s="17"/>
      <c r="G496" s="17">
        <v>0.36550771878433103</v>
      </c>
      <c r="H496" s="17">
        <v>0.45177339342138401</v>
      </c>
      <c r="I496" s="17">
        <v>0.60730995143585798</v>
      </c>
      <c r="J496" s="17">
        <v>0.68436869831680502</v>
      </c>
      <c r="K496" s="17">
        <v>0.81435537203990205</v>
      </c>
      <c r="L496" s="17">
        <v>0.95129950794597695</v>
      </c>
      <c r="M496" s="17"/>
      <c r="N496" s="17">
        <v>0.54299399201593701</v>
      </c>
      <c r="O496" s="17">
        <v>0.69376012784682295</v>
      </c>
      <c r="P496" s="17">
        <v>0.65130015294878396</v>
      </c>
      <c r="Q496" s="17">
        <v>0.734804983851018</v>
      </c>
      <c r="R496" s="17">
        <v>0.64517052341538805</v>
      </c>
      <c r="S496" s="17">
        <v>0.65898120113792902</v>
      </c>
      <c r="T496" s="17">
        <v>0.62682558700226798</v>
      </c>
      <c r="U496" s="17">
        <v>0.68521134584035504</v>
      </c>
      <c r="V496" s="17">
        <v>0.72292873625704401</v>
      </c>
      <c r="W496" s="17">
        <v>0.65023698682916498</v>
      </c>
      <c r="X496" s="17">
        <v>0.73707888593524196</v>
      </c>
      <c r="Y496" s="17">
        <v>0.64133069253791097</v>
      </c>
      <c r="Z496" s="17"/>
      <c r="AA496" s="17">
        <v>0.56367531644520397</v>
      </c>
      <c r="AB496" s="17">
        <v>0.61934787763170496</v>
      </c>
      <c r="AC496" s="17">
        <v>0.69019316485140503</v>
      </c>
      <c r="AD496" s="17">
        <v>0.78364343698903705</v>
      </c>
      <c r="AE496" s="17"/>
      <c r="AF496" s="17">
        <v>0.75078896317682997</v>
      </c>
    </row>
    <row r="497" spans="2:32" x14ac:dyDescent="0.2">
      <c r="B497" t="s">
        <v>297</v>
      </c>
      <c r="C497" s="17">
        <v>4.36917471864166E-2</v>
      </c>
      <c r="D497" s="17">
        <v>5.50771857488217E-2</v>
      </c>
      <c r="E497" s="17">
        <v>3.1590562411798702E-2</v>
      </c>
      <c r="F497" s="17"/>
      <c r="G497" s="17">
        <v>9.7409297711108497E-2</v>
      </c>
      <c r="H497" s="17">
        <v>7.5011804847921706E-2</v>
      </c>
      <c r="I497" s="17">
        <v>4.7414977765579402E-2</v>
      </c>
      <c r="J497" s="17">
        <v>3.3068050037543199E-2</v>
      </c>
      <c r="K497" s="17">
        <v>1.8680580029377399E-2</v>
      </c>
      <c r="L497" s="17">
        <v>4.4878720587654703E-3</v>
      </c>
      <c r="M497" s="17"/>
      <c r="N497" s="17">
        <v>6.3667311307068E-2</v>
      </c>
      <c r="O497" s="17">
        <v>3.1934514432969199E-2</v>
      </c>
      <c r="P497" s="17">
        <v>4.8716182530100703E-2</v>
      </c>
      <c r="Q497" s="17">
        <v>2.3813583675665301E-2</v>
      </c>
      <c r="R497" s="17">
        <v>7.6434963025427502E-2</v>
      </c>
      <c r="S497" s="17">
        <v>2.6752820515797499E-2</v>
      </c>
      <c r="T497" s="17">
        <v>4.8541002534855299E-2</v>
      </c>
      <c r="U497" s="17">
        <v>7.1916761163298606E-2</v>
      </c>
      <c r="V497" s="17">
        <v>2.60348254951937E-2</v>
      </c>
      <c r="W497" s="17">
        <v>4.8892899341266401E-2</v>
      </c>
      <c r="X497" s="17">
        <v>2.3096816545189702E-2</v>
      </c>
      <c r="Y497" s="17">
        <v>4.6734549058326399E-2</v>
      </c>
      <c r="Z497" s="17"/>
      <c r="AA497" s="17">
        <v>6.0306445035398497E-2</v>
      </c>
      <c r="AB497" s="17">
        <v>4.9496254309646499E-2</v>
      </c>
      <c r="AC497" s="17">
        <v>4.0299064783924199E-2</v>
      </c>
      <c r="AD497" s="17">
        <v>2.1889911483276001E-2</v>
      </c>
      <c r="AE497" s="17"/>
      <c r="AF497" s="17">
        <v>3.8235596088324698E-2</v>
      </c>
    </row>
    <row r="498" spans="2:32" x14ac:dyDescent="0.2">
      <c r="B498" t="s">
        <v>298</v>
      </c>
      <c r="C498" s="17">
        <v>0.27921561451164001</v>
      </c>
      <c r="D498" s="17">
        <v>0.26693865353007001</v>
      </c>
      <c r="E498" s="17">
        <v>0.29265413153476799</v>
      </c>
      <c r="F498" s="17"/>
      <c r="G498" s="17">
        <v>0.49882987853084199</v>
      </c>
      <c r="H498" s="17">
        <v>0.45532131614195398</v>
      </c>
      <c r="I498" s="17">
        <v>0.3312670322972</v>
      </c>
      <c r="J498" s="17">
        <v>0.26420084143150402</v>
      </c>
      <c r="K498" s="17">
        <v>0.15427744435075599</v>
      </c>
      <c r="L498" s="17">
        <v>3.5610403088273401E-2</v>
      </c>
      <c r="M498" s="17"/>
      <c r="N498" s="17">
        <v>0.37129960411273899</v>
      </c>
      <c r="O498" s="17">
        <v>0.26163821952806599</v>
      </c>
      <c r="P498" s="17">
        <v>0.29537590734855901</v>
      </c>
      <c r="Q498" s="17">
        <v>0.21426512895764799</v>
      </c>
      <c r="R498" s="17">
        <v>0.27839451355918499</v>
      </c>
      <c r="S498" s="17">
        <v>0.29737129173440202</v>
      </c>
      <c r="T498" s="17">
        <v>0.29731126145118503</v>
      </c>
      <c r="U498" s="17">
        <v>0.22104746710934201</v>
      </c>
      <c r="V498" s="17">
        <v>0.237039248472457</v>
      </c>
      <c r="W498" s="17">
        <v>0.27268655611610298</v>
      </c>
      <c r="X498" s="17">
        <v>0.222457797760926</v>
      </c>
      <c r="Y498" s="17">
        <v>0.30052433000789502</v>
      </c>
      <c r="Z498" s="17"/>
      <c r="AA498" s="17">
        <v>0.359846557627161</v>
      </c>
      <c r="AB498" s="17">
        <v>0.32009995415762399</v>
      </c>
      <c r="AC498" s="17">
        <v>0.26313994052447898</v>
      </c>
      <c r="AD498" s="17">
        <v>0.158521414301209</v>
      </c>
      <c r="AE498" s="17"/>
      <c r="AF498" s="17">
        <v>0.195067248474702</v>
      </c>
    </row>
    <row r="499" spans="2:32" x14ac:dyDescent="0.2">
      <c r="B499" t="s">
        <v>92</v>
      </c>
      <c r="C499" s="17">
        <v>1.7460570503071898E-2</v>
      </c>
      <c r="D499" s="17">
        <v>1.65230199477489E-2</v>
      </c>
      <c r="E499" s="17">
        <v>1.85112605872737E-2</v>
      </c>
      <c r="F499" s="17"/>
      <c r="G499" s="17">
        <v>3.8253104973718297E-2</v>
      </c>
      <c r="H499" s="17">
        <v>1.78934855887402E-2</v>
      </c>
      <c r="I499" s="17">
        <v>1.4008038501362299E-2</v>
      </c>
      <c r="J499" s="17">
        <v>1.8362410214147099E-2</v>
      </c>
      <c r="K499" s="17">
        <v>1.26866035799641E-2</v>
      </c>
      <c r="L499" s="17">
        <v>8.6022169069840306E-3</v>
      </c>
      <c r="M499" s="17"/>
      <c r="N499" s="17">
        <v>2.2039092564255999E-2</v>
      </c>
      <c r="O499" s="17">
        <v>1.2667138192141599E-2</v>
      </c>
      <c r="P499" s="17">
        <v>4.6077571725563603E-3</v>
      </c>
      <c r="Q499" s="17">
        <v>2.71163035156692E-2</v>
      </c>
      <c r="R499" s="17">
        <v>0</v>
      </c>
      <c r="S499" s="17">
        <v>1.6894686611871601E-2</v>
      </c>
      <c r="T499" s="17">
        <v>2.73221490116922E-2</v>
      </c>
      <c r="U499" s="17">
        <v>2.18244258870047E-2</v>
      </c>
      <c r="V499" s="17">
        <v>1.3997189775305299E-2</v>
      </c>
      <c r="W499" s="17">
        <v>2.8183557713465299E-2</v>
      </c>
      <c r="X499" s="17">
        <v>1.73664997586425E-2</v>
      </c>
      <c r="Y499" s="17">
        <v>1.14104283958685E-2</v>
      </c>
      <c r="Z499" s="17"/>
      <c r="AA499" s="17">
        <v>1.6171680892236001E-2</v>
      </c>
      <c r="AB499" s="17">
        <v>1.1055913901025101E-2</v>
      </c>
      <c r="AC499" s="17">
        <v>6.3678298401921001E-3</v>
      </c>
      <c r="AD499" s="17">
        <v>3.5945237226477897E-2</v>
      </c>
      <c r="AE499" s="17"/>
      <c r="AF499" s="17">
        <v>1.59081922601437E-2</v>
      </c>
    </row>
    <row r="500" spans="2:32" x14ac:dyDescent="0.2">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row>
    <row r="501" spans="2:32" x14ac:dyDescent="0.2">
      <c r="B501" s="6" t="s">
        <v>318</v>
      </c>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row>
    <row r="502" spans="2:32" x14ac:dyDescent="0.2">
      <c r="B502" s="24" t="s">
        <v>317</v>
      </c>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row>
    <row r="503" spans="2:32" x14ac:dyDescent="0.2">
      <c r="B503" t="s">
        <v>240</v>
      </c>
      <c r="C503" s="17">
        <v>0.47101624503494399</v>
      </c>
      <c r="D503" s="17">
        <v>0.48378230044710602</v>
      </c>
      <c r="E503" s="17">
        <v>0.45616919630147201</v>
      </c>
      <c r="F503" s="17"/>
      <c r="G503" s="17">
        <v>0.64189663573103195</v>
      </c>
      <c r="H503" s="17">
        <v>0.53825820161804006</v>
      </c>
      <c r="I503" s="17">
        <v>0.49828302063690799</v>
      </c>
      <c r="J503" s="17">
        <v>0.40107533992261801</v>
      </c>
      <c r="K503" s="17">
        <v>0.37281784164313497</v>
      </c>
      <c r="L503" s="17">
        <v>0.26880434777275802</v>
      </c>
      <c r="M503" s="17"/>
      <c r="N503" s="17">
        <v>0.554635377809373</v>
      </c>
      <c r="O503" s="17">
        <v>0.436128586361343</v>
      </c>
      <c r="P503" s="17">
        <v>0.47178563424334202</v>
      </c>
      <c r="Q503" s="17">
        <v>0.37562793787649701</v>
      </c>
      <c r="R503" s="17">
        <v>0.456666314138854</v>
      </c>
      <c r="S503" s="17">
        <v>0.50363039416289301</v>
      </c>
      <c r="T503" s="17">
        <v>0.42846244072165701</v>
      </c>
      <c r="U503" s="17">
        <v>0.446043054667145</v>
      </c>
      <c r="V503" s="17">
        <v>0.476290848152637</v>
      </c>
      <c r="W503" s="17">
        <v>0.50976813084955996</v>
      </c>
      <c r="X503" s="17">
        <v>0.41777459082351398</v>
      </c>
      <c r="Y503" s="17">
        <v>0.484889658559364</v>
      </c>
      <c r="Z503" s="17"/>
      <c r="AA503" s="17">
        <v>0.52844238024665402</v>
      </c>
      <c r="AB503" s="17">
        <v>0.41605837666560902</v>
      </c>
      <c r="AC503" s="17">
        <v>0.50318720702122799</v>
      </c>
      <c r="AD503" s="17">
        <v>0.43559064498272998</v>
      </c>
      <c r="AE503" s="17"/>
      <c r="AF503" s="17">
        <v>0.48101915734543399</v>
      </c>
    </row>
    <row r="504" spans="2:32" x14ac:dyDescent="0.2">
      <c r="B504" t="s">
        <v>241</v>
      </c>
      <c r="C504" s="17">
        <v>0.50765181751813404</v>
      </c>
      <c r="D504" s="17">
        <v>0.49815150453908102</v>
      </c>
      <c r="E504" s="17">
        <v>0.51843280369229605</v>
      </c>
      <c r="F504" s="17"/>
      <c r="G504" s="17">
        <v>0.326511897909191</v>
      </c>
      <c r="H504" s="17">
        <v>0.43383643338053401</v>
      </c>
      <c r="I504" s="17">
        <v>0.48399955342356099</v>
      </c>
      <c r="J504" s="17">
        <v>0.57510359430318003</v>
      </c>
      <c r="K504" s="17">
        <v>0.60667545656197097</v>
      </c>
      <c r="L504" s="17">
        <v>0.73119565222724203</v>
      </c>
      <c r="M504" s="17"/>
      <c r="N504" s="17">
        <v>0.41836438930265801</v>
      </c>
      <c r="O504" s="17">
        <v>0.54502339727777505</v>
      </c>
      <c r="P504" s="17">
        <v>0.51216710812553701</v>
      </c>
      <c r="Q504" s="17">
        <v>0.58971897603173196</v>
      </c>
      <c r="R504" s="17">
        <v>0.51142171603922604</v>
      </c>
      <c r="S504" s="17">
        <v>0.46168210259593601</v>
      </c>
      <c r="T504" s="17">
        <v>0.55860868263315</v>
      </c>
      <c r="U504" s="17">
        <v>0.52891208251342203</v>
      </c>
      <c r="V504" s="17">
        <v>0.51940036185620297</v>
      </c>
      <c r="W504" s="17">
        <v>0.48565380042577</v>
      </c>
      <c r="X504" s="17">
        <v>0.560682077174955</v>
      </c>
      <c r="Y504" s="17">
        <v>0.48433120576384803</v>
      </c>
      <c r="Z504" s="17"/>
      <c r="AA504" s="17">
        <v>0.46337170984989201</v>
      </c>
      <c r="AB504" s="17">
        <v>0.55011954170956401</v>
      </c>
      <c r="AC504" s="17">
        <v>0.48291506112763</v>
      </c>
      <c r="AD504" s="17">
        <v>0.53472179352132798</v>
      </c>
      <c r="AE504" s="17"/>
      <c r="AF504" s="17">
        <v>0.49552863509293898</v>
      </c>
    </row>
    <row r="505" spans="2:32" x14ac:dyDescent="0.2">
      <c r="B505" t="s">
        <v>92</v>
      </c>
      <c r="C505" s="17">
        <v>2.13319374469217E-2</v>
      </c>
      <c r="D505" s="17">
        <v>1.8066195013812299E-2</v>
      </c>
      <c r="E505" s="17">
        <v>2.5398000006232001E-2</v>
      </c>
      <c r="F505" s="17"/>
      <c r="G505" s="17">
        <v>3.1591466359776797E-2</v>
      </c>
      <c r="H505" s="17">
        <v>2.7905365001426499E-2</v>
      </c>
      <c r="I505" s="17">
        <v>1.7717425939530199E-2</v>
      </c>
      <c r="J505" s="17">
        <v>2.3821065774201299E-2</v>
      </c>
      <c r="K505" s="17">
        <v>2.0506701794893799E-2</v>
      </c>
      <c r="L505" s="17">
        <v>0</v>
      </c>
      <c r="M505" s="17"/>
      <c r="N505" s="17">
        <v>2.7000232887968999E-2</v>
      </c>
      <c r="O505" s="17">
        <v>1.88480163608825E-2</v>
      </c>
      <c r="P505" s="17">
        <v>1.6047257631121199E-2</v>
      </c>
      <c r="Q505" s="17">
        <v>3.4653086091771798E-2</v>
      </c>
      <c r="R505" s="17">
        <v>3.1911969821919899E-2</v>
      </c>
      <c r="S505" s="17">
        <v>3.4687503241171098E-2</v>
      </c>
      <c r="T505" s="17">
        <v>1.2928876645193099E-2</v>
      </c>
      <c r="U505" s="17">
        <v>2.50448628194322E-2</v>
      </c>
      <c r="V505" s="17">
        <v>4.3087899911599696E-3</v>
      </c>
      <c r="W505" s="17">
        <v>4.5780687246691496E-3</v>
      </c>
      <c r="X505" s="17">
        <v>2.1543332001531301E-2</v>
      </c>
      <c r="Y505" s="17">
        <v>3.0779135676787101E-2</v>
      </c>
      <c r="Z505" s="17"/>
      <c r="AA505" s="17">
        <v>8.1859099034546703E-3</v>
      </c>
      <c r="AB505" s="17">
        <v>3.3822081624827298E-2</v>
      </c>
      <c r="AC505" s="17">
        <v>1.38977318511419E-2</v>
      </c>
      <c r="AD505" s="17">
        <v>2.9687561495942101E-2</v>
      </c>
      <c r="AE505" s="17"/>
      <c r="AF505" s="17">
        <v>2.3452207561627199E-2</v>
      </c>
    </row>
    <row r="506" spans="2:32" x14ac:dyDescent="0.2">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row>
    <row r="507" spans="2:32" x14ac:dyDescent="0.2">
      <c r="B507" s="6" t="s">
        <v>319</v>
      </c>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c r="AF507" s="17"/>
    </row>
    <row r="508" spans="2:32" x14ac:dyDescent="0.2">
      <c r="B508" s="24" t="s">
        <v>317</v>
      </c>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row>
    <row r="509" spans="2:32" x14ac:dyDescent="0.2">
      <c r="B509" t="s">
        <v>240</v>
      </c>
      <c r="C509" s="17">
        <v>0.37592160944214797</v>
      </c>
      <c r="D509" s="17">
        <v>0.41102806254256202</v>
      </c>
      <c r="E509" s="17">
        <v>0.328679526415319</v>
      </c>
      <c r="F509" s="17"/>
      <c r="G509" s="17">
        <v>0.47870424218138702</v>
      </c>
      <c r="H509" s="17">
        <v>0.44918938016496301</v>
      </c>
      <c r="I509" s="17">
        <v>0.40148799226252202</v>
      </c>
      <c r="J509" s="17">
        <v>0.28100984747212299</v>
      </c>
      <c r="K509" s="17">
        <v>0.208046780596883</v>
      </c>
      <c r="L509" s="17">
        <v>0.16176269067708701</v>
      </c>
      <c r="M509" s="17"/>
      <c r="N509" s="17">
        <v>0.43938908674154098</v>
      </c>
      <c r="O509" s="17">
        <v>0.34929355440841298</v>
      </c>
      <c r="P509" s="17">
        <v>0.328777172265794</v>
      </c>
      <c r="Q509" s="17">
        <v>0.29474691070865899</v>
      </c>
      <c r="R509" s="17">
        <v>0.363692281763217</v>
      </c>
      <c r="S509" s="17">
        <v>0.40910867821129399</v>
      </c>
      <c r="T509" s="17">
        <v>0.32225374271361801</v>
      </c>
      <c r="U509" s="17">
        <v>0.38093683788140298</v>
      </c>
      <c r="V509" s="17">
        <v>0.41324964620440602</v>
      </c>
      <c r="W509" s="17">
        <v>0.41983419792214</v>
      </c>
      <c r="X509" s="17">
        <v>0.36410548529507097</v>
      </c>
      <c r="Y509" s="17">
        <v>0.28821824125734302</v>
      </c>
      <c r="Z509" s="17"/>
      <c r="AA509" s="17">
        <v>0.45682669182241797</v>
      </c>
      <c r="AB509" s="17">
        <v>0.35399515964520401</v>
      </c>
      <c r="AC509" s="17">
        <v>0.368941196604336</v>
      </c>
      <c r="AD509" s="17">
        <v>0.29446171698441798</v>
      </c>
      <c r="AE509" s="17"/>
      <c r="AF509" s="17">
        <v>0.379970746037049</v>
      </c>
    </row>
    <row r="510" spans="2:32" x14ac:dyDescent="0.2">
      <c r="B510" t="s">
        <v>241</v>
      </c>
      <c r="C510" s="17">
        <v>0.60716276911084599</v>
      </c>
      <c r="D510" s="17">
        <v>0.57251704094262101</v>
      </c>
      <c r="E510" s="17">
        <v>0.653632466277695</v>
      </c>
      <c r="F510" s="17"/>
      <c r="G510" s="17">
        <v>0.49022426213296799</v>
      </c>
      <c r="H510" s="17">
        <v>0.52785138042039004</v>
      </c>
      <c r="I510" s="17">
        <v>0.58958945642336003</v>
      </c>
      <c r="J510" s="17">
        <v>0.70341052597042397</v>
      </c>
      <c r="K510" s="17">
        <v>0.78479163055826195</v>
      </c>
      <c r="L510" s="17">
        <v>0.83823730932291296</v>
      </c>
      <c r="M510" s="17"/>
      <c r="N510" s="17">
        <v>0.56061091325845902</v>
      </c>
      <c r="O510" s="17">
        <v>0.639234364656735</v>
      </c>
      <c r="P510" s="17">
        <v>0.64863429989365395</v>
      </c>
      <c r="Q510" s="17">
        <v>0.673811315778993</v>
      </c>
      <c r="R510" s="17">
        <v>0.61551986418216398</v>
      </c>
      <c r="S510" s="17">
        <v>0.574383485294364</v>
      </c>
      <c r="T510" s="17">
        <v>0.64880268147957598</v>
      </c>
      <c r="U510" s="17">
        <v>0.57583385774820395</v>
      </c>
      <c r="V510" s="17">
        <v>0.55822726241801102</v>
      </c>
      <c r="W510" s="17">
        <v>0.55840933140945004</v>
      </c>
      <c r="X510" s="17">
        <v>0.63589451470492897</v>
      </c>
      <c r="Y510" s="17">
        <v>0.71178175874265703</v>
      </c>
      <c r="Z510" s="17"/>
      <c r="AA510" s="17">
        <v>0.53258759400192401</v>
      </c>
      <c r="AB510" s="17">
        <v>0.62607383539063199</v>
      </c>
      <c r="AC510" s="17">
        <v>0.61886724793090797</v>
      </c>
      <c r="AD510" s="17">
        <v>0.67828869743819298</v>
      </c>
      <c r="AE510" s="17"/>
      <c r="AF510" s="17">
        <v>0.59230148604090005</v>
      </c>
    </row>
    <row r="511" spans="2:32" x14ac:dyDescent="0.2">
      <c r="B511" t="s">
        <v>92</v>
      </c>
      <c r="C511" s="17">
        <v>1.6915621447006202E-2</v>
      </c>
      <c r="D511" s="17">
        <v>1.6454896514817099E-2</v>
      </c>
      <c r="E511" s="17">
        <v>1.7688007306986199E-2</v>
      </c>
      <c r="F511" s="17"/>
      <c r="G511" s="17">
        <v>3.1071495685645399E-2</v>
      </c>
      <c r="H511" s="17">
        <v>2.2959239414647399E-2</v>
      </c>
      <c r="I511" s="17">
        <v>8.9225513141176598E-3</v>
      </c>
      <c r="J511" s="17">
        <v>1.55796265574531E-2</v>
      </c>
      <c r="K511" s="17">
        <v>7.16158884485523E-3</v>
      </c>
      <c r="L511" s="17">
        <v>0</v>
      </c>
      <c r="M511" s="17"/>
      <c r="N511" s="17">
        <v>0</v>
      </c>
      <c r="O511" s="17">
        <v>1.14720809348516E-2</v>
      </c>
      <c r="P511" s="17">
        <v>2.2588527840551299E-2</v>
      </c>
      <c r="Q511" s="17">
        <v>3.1441773512348399E-2</v>
      </c>
      <c r="R511" s="17">
        <v>2.0787854054618499E-2</v>
      </c>
      <c r="S511" s="17">
        <v>1.6507836494342499E-2</v>
      </c>
      <c r="T511" s="17">
        <v>2.8943575806806499E-2</v>
      </c>
      <c r="U511" s="17">
        <v>4.3229304370393101E-2</v>
      </c>
      <c r="V511" s="17">
        <v>2.85230913775835E-2</v>
      </c>
      <c r="W511" s="17">
        <v>2.1756470668409501E-2</v>
      </c>
      <c r="X511" s="17">
        <v>0</v>
      </c>
      <c r="Y511" s="17">
        <v>0</v>
      </c>
      <c r="Z511" s="17"/>
      <c r="AA511" s="17">
        <v>1.0585714175657899E-2</v>
      </c>
      <c r="AB511" s="17">
        <v>1.9931004964164001E-2</v>
      </c>
      <c r="AC511" s="17">
        <v>1.2191555464756299E-2</v>
      </c>
      <c r="AD511" s="17">
        <v>2.7249585577388699E-2</v>
      </c>
      <c r="AE511" s="17"/>
      <c r="AF511" s="17">
        <v>2.77277679220507E-2</v>
      </c>
    </row>
    <row r="512" spans="2:32" x14ac:dyDescent="0.2">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row>
    <row r="513" spans="2:32" x14ac:dyDescent="0.2">
      <c r="B513" s="6" t="s">
        <v>320</v>
      </c>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row>
    <row r="514" spans="2:32" x14ac:dyDescent="0.2">
      <c r="B514" s="24" t="s">
        <v>317</v>
      </c>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row>
    <row r="515" spans="2:32" x14ac:dyDescent="0.2">
      <c r="B515" t="s">
        <v>240</v>
      </c>
      <c r="C515" s="17">
        <v>0.63335047835028202</v>
      </c>
      <c r="D515" s="17">
        <v>0.66164281476653697</v>
      </c>
      <c r="E515" s="17">
        <v>0.599353414510432</v>
      </c>
      <c r="F515" s="17"/>
      <c r="G515" s="17">
        <v>0.73889203719100505</v>
      </c>
      <c r="H515" s="17">
        <v>0.69693939331715704</v>
      </c>
      <c r="I515" s="17">
        <v>0.62377927903657004</v>
      </c>
      <c r="J515" s="17">
        <v>0.570609101825992</v>
      </c>
      <c r="K515" s="17">
        <v>0.583860097428472</v>
      </c>
      <c r="L515" s="17">
        <v>0.52495946284721795</v>
      </c>
      <c r="M515" s="17"/>
      <c r="N515" s="17">
        <v>0.70054138160577195</v>
      </c>
      <c r="O515" s="17">
        <v>0.60244591895563704</v>
      </c>
      <c r="P515" s="17">
        <v>0.64016145695297</v>
      </c>
      <c r="Q515" s="17">
        <v>0.59444659176767201</v>
      </c>
      <c r="R515" s="17">
        <v>0.61060097045544304</v>
      </c>
      <c r="S515" s="17">
        <v>0.65207183073975294</v>
      </c>
      <c r="T515" s="17">
        <v>0.61329755320138002</v>
      </c>
      <c r="U515" s="17">
        <v>0.56265413725290203</v>
      </c>
      <c r="V515" s="17">
        <v>0.615366242511448</v>
      </c>
      <c r="W515" s="17">
        <v>0.65161353741743</v>
      </c>
      <c r="X515" s="17">
        <v>0.63163368145111198</v>
      </c>
      <c r="Y515" s="17">
        <v>0.64220949755808698</v>
      </c>
      <c r="Z515" s="17"/>
      <c r="AA515" s="17">
        <v>0.67955337810440297</v>
      </c>
      <c r="AB515" s="17">
        <v>0.59895865756161304</v>
      </c>
      <c r="AC515" s="17">
        <v>0.64150484580118705</v>
      </c>
      <c r="AD515" s="17">
        <v>0.61136686504581805</v>
      </c>
      <c r="AE515" s="17"/>
      <c r="AF515" s="17">
        <v>0.66110421758899096</v>
      </c>
    </row>
    <row r="516" spans="2:32" x14ac:dyDescent="0.2">
      <c r="B516" t="s">
        <v>241</v>
      </c>
      <c r="C516" s="17">
        <v>0.34732154305374102</v>
      </c>
      <c r="D516" s="17">
        <v>0.32033375272697301</v>
      </c>
      <c r="E516" s="17">
        <v>0.38064253400735099</v>
      </c>
      <c r="F516" s="17"/>
      <c r="G516" s="17">
        <v>0.23839500182384399</v>
      </c>
      <c r="H516" s="17">
        <v>0.27823475351804799</v>
      </c>
      <c r="I516" s="17">
        <v>0.35853319550478002</v>
      </c>
      <c r="J516" s="17">
        <v>0.40295134845091202</v>
      </c>
      <c r="K516" s="17">
        <v>0.40594603363103998</v>
      </c>
      <c r="L516" s="17">
        <v>0.467221978400788</v>
      </c>
      <c r="M516" s="17"/>
      <c r="N516" s="17">
        <v>0.28764334817599602</v>
      </c>
      <c r="O516" s="17">
        <v>0.37982754453829598</v>
      </c>
      <c r="P516" s="17">
        <v>0.34970677549649498</v>
      </c>
      <c r="Q516" s="17">
        <v>0.38258210957915001</v>
      </c>
      <c r="R516" s="17">
        <v>0.36872527214821599</v>
      </c>
      <c r="S516" s="17">
        <v>0.31678090892310901</v>
      </c>
      <c r="T516" s="17">
        <v>0.36248424499034898</v>
      </c>
      <c r="U516" s="17">
        <v>0.40024657568768701</v>
      </c>
      <c r="V516" s="17">
        <v>0.37243145938955702</v>
      </c>
      <c r="W516" s="17">
        <v>0.326067590161216</v>
      </c>
      <c r="X516" s="17">
        <v>0.35032381980899602</v>
      </c>
      <c r="Y516" s="17">
        <v>0.33588952600882099</v>
      </c>
      <c r="Z516" s="17"/>
      <c r="AA516" s="17">
        <v>0.31080855220172499</v>
      </c>
      <c r="AB516" s="17">
        <v>0.38033002096412799</v>
      </c>
      <c r="AC516" s="17">
        <v>0.349068814772795</v>
      </c>
      <c r="AD516" s="17">
        <v>0.35133956586328002</v>
      </c>
      <c r="AE516" s="17"/>
      <c r="AF516" s="17">
        <v>0.310117391852545</v>
      </c>
    </row>
    <row r="517" spans="2:32" x14ac:dyDescent="0.2">
      <c r="B517" t="s">
        <v>92</v>
      </c>
      <c r="C517" s="17">
        <v>1.9327978595977201E-2</v>
      </c>
      <c r="D517" s="17">
        <v>1.8023432506490099E-2</v>
      </c>
      <c r="E517" s="17">
        <v>2.0004051482217199E-2</v>
      </c>
      <c r="F517" s="17"/>
      <c r="G517" s="17">
        <v>2.2712960985151201E-2</v>
      </c>
      <c r="H517" s="17">
        <v>2.48258531647951E-2</v>
      </c>
      <c r="I517" s="17">
        <v>1.7687525458649801E-2</v>
      </c>
      <c r="J517" s="17">
        <v>2.6439549723096201E-2</v>
      </c>
      <c r="K517" s="17">
        <v>1.01938689404883E-2</v>
      </c>
      <c r="L517" s="17">
        <v>7.8185587519940501E-3</v>
      </c>
      <c r="M517" s="17"/>
      <c r="N517" s="17">
        <v>1.1815270218231999E-2</v>
      </c>
      <c r="O517" s="17">
        <v>1.7726536506066599E-2</v>
      </c>
      <c r="P517" s="17">
        <v>1.01317675505351E-2</v>
      </c>
      <c r="Q517" s="17">
        <v>2.2971298653177399E-2</v>
      </c>
      <c r="R517" s="17">
        <v>2.0673757396340801E-2</v>
      </c>
      <c r="S517" s="17">
        <v>3.11472603371384E-2</v>
      </c>
      <c r="T517" s="17">
        <v>2.4218201808270699E-2</v>
      </c>
      <c r="U517" s="17">
        <v>3.7099287059410901E-2</v>
      </c>
      <c r="V517" s="17">
        <v>1.2202298098994801E-2</v>
      </c>
      <c r="W517" s="17">
        <v>2.2318872421353799E-2</v>
      </c>
      <c r="X517" s="17">
        <v>1.80424987398921E-2</v>
      </c>
      <c r="Y517" s="17">
        <v>2.19009764330916E-2</v>
      </c>
      <c r="Z517" s="17"/>
      <c r="AA517" s="17">
        <v>9.6380696938712599E-3</v>
      </c>
      <c r="AB517" s="17">
        <v>2.0711321474259099E-2</v>
      </c>
      <c r="AC517" s="17">
        <v>9.4263394260180097E-3</v>
      </c>
      <c r="AD517" s="17">
        <v>3.7293569090902E-2</v>
      </c>
      <c r="AE517" s="17"/>
      <c r="AF517" s="17">
        <v>2.8778390558464002E-2</v>
      </c>
    </row>
    <row r="518" spans="2:32" x14ac:dyDescent="0.2">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row>
    <row r="519" spans="2:32" x14ac:dyDescent="0.2">
      <c r="B519" s="6" t="s">
        <v>321</v>
      </c>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row>
    <row r="520" spans="2:32" x14ac:dyDescent="0.2">
      <c r="B520" s="24" t="s">
        <v>317</v>
      </c>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row>
    <row r="521" spans="2:32" x14ac:dyDescent="0.2">
      <c r="B521" t="s">
        <v>240</v>
      </c>
      <c r="C521" s="17">
        <v>0.215228595069824</v>
      </c>
      <c r="D521" s="17">
        <v>0.23618274999785299</v>
      </c>
      <c r="E521" s="17">
        <v>0.19109937567893301</v>
      </c>
      <c r="F521" s="17"/>
      <c r="G521" s="17">
        <v>0.37322304720202898</v>
      </c>
      <c r="H521" s="17">
        <v>0.32454246590989799</v>
      </c>
      <c r="I521" s="17">
        <v>0.23831803207560501</v>
      </c>
      <c r="J521" s="17">
        <v>0.117762839616046</v>
      </c>
      <c r="K521" s="17">
        <v>6.5458159527479104E-2</v>
      </c>
      <c r="L521" s="17">
        <v>4.9642171060068199E-2</v>
      </c>
      <c r="M521" s="17"/>
      <c r="N521" s="17">
        <v>0.26906244511696498</v>
      </c>
      <c r="O521" s="17">
        <v>0.16673688174161899</v>
      </c>
      <c r="P521" s="17">
        <v>0.184089827631465</v>
      </c>
      <c r="Q521" s="17">
        <v>0.156961734339682</v>
      </c>
      <c r="R521" s="17">
        <v>0.241077937104205</v>
      </c>
      <c r="S521" s="17">
        <v>0.25443150128105702</v>
      </c>
      <c r="T521" s="17">
        <v>0.17885058454165501</v>
      </c>
      <c r="U521" s="17">
        <v>0.23874819301696401</v>
      </c>
      <c r="V521" s="17">
        <v>0.22734803438352899</v>
      </c>
      <c r="W521" s="17">
        <v>0.25584084140525698</v>
      </c>
      <c r="X521" s="17">
        <v>0.16800133917312199</v>
      </c>
      <c r="Y521" s="17">
        <v>0.205575015772058</v>
      </c>
      <c r="Z521" s="17"/>
      <c r="AA521" s="17">
        <v>0.23988965934037901</v>
      </c>
      <c r="AB521" s="17">
        <v>0.18825252286199501</v>
      </c>
      <c r="AC521" s="17">
        <v>0.25085786514148101</v>
      </c>
      <c r="AD521" s="17">
        <v>0.18892123364539401</v>
      </c>
      <c r="AE521" s="17"/>
      <c r="AF521" s="17">
        <v>0.196893644132175</v>
      </c>
    </row>
    <row r="522" spans="2:32" x14ac:dyDescent="0.2">
      <c r="B522" t="s">
        <v>241</v>
      </c>
      <c r="C522" s="17">
        <v>0.76043978058311401</v>
      </c>
      <c r="D522" s="17">
        <v>0.73775346931463703</v>
      </c>
      <c r="E522" s="17">
        <v>0.78644453456777896</v>
      </c>
      <c r="F522" s="17"/>
      <c r="G522" s="17">
        <v>0.594269691869865</v>
      </c>
      <c r="H522" s="17">
        <v>0.64718580496564404</v>
      </c>
      <c r="I522" s="17">
        <v>0.74094060390280103</v>
      </c>
      <c r="J522" s="17">
        <v>0.85114130089468698</v>
      </c>
      <c r="K522" s="17">
        <v>0.92024085966431601</v>
      </c>
      <c r="L522" s="17">
        <v>0.93775098153361103</v>
      </c>
      <c r="M522" s="17"/>
      <c r="N522" s="17">
        <v>0.69793763494115602</v>
      </c>
      <c r="O522" s="17">
        <v>0.81145195747269105</v>
      </c>
      <c r="P522" s="17">
        <v>0.78982878537518197</v>
      </c>
      <c r="Q522" s="17">
        <v>0.81093417080406804</v>
      </c>
      <c r="R522" s="17">
        <v>0.74332489842337901</v>
      </c>
      <c r="S522" s="17">
        <v>0.71822662017183403</v>
      </c>
      <c r="T522" s="17">
        <v>0.79749245149176395</v>
      </c>
      <c r="U522" s="17">
        <v>0.74919738274305703</v>
      </c>
      <c r="V522" s="17">
        <v>0.75604438737323099</v>
      </c>
      <c r="W522" s="17">
        <v>0.73061561206951597</v>
      </c>
      <c r="X522" s="17">
        <v>0.81395616208698596</v>
      </c>
      <c r="Y522" s="17">
        <v>0.74496924701246703</v>
      </c>
      <c r="Z522" s="17"/>
      <c r="AA522" s="17">
        <v>0.74293450947462403</v>
      </c>
      <c r="AB522" s="17">
        <v>0.79355820537218402</v>
      </c>
      <c r="AC522" s="17">
        <v>0.719016539332064</v>
      </c>
      <c r="AD522" s="17">
        <v>0.77859582350266499</v>
      </c>
      <c r="AE522" s="17"/>
      <c r="AF522" s="17">
        <v>0.79022072069616001</v>
      </c>
    </row>
    <row r="523" spans="2:32" x14ac:dyDescent="0.2">
      <c r="B523" t="s">
        <v>92</v>
      </c>
      <c r="C523" s="17">
        <v>2.4331624347061601E-2</v>
      </c>
      <c r="D523" s="17">
        <v>2.6063780687510099E-2</v>
      </c>
      <c r="E523" s="17">
        <v>2.2456089753288399E-2</v>
      </c>
      <c r="F523" s="17"/>
      <c r="G523" s="17">
        <v>3.2507260928105401E-2</v>
      </c>
      <c r="H523" s="17">
        <v>2.82717291244583E-2</v>
      </c>
      <c r="I523" s="17">
        <v>2.0741364021593801E-2</v>
      </c>
      <c r="J523" s="17">
        <v>3.1095859489267401E-2</v>
      </c>
      <c r="K523" s="17">
        <v>1.43009808082051E-2</v>
      </c>
      <c r="L523" s="17">
        <v>1.2606847406320501E-2</v>
      </c>
      <c r="M523" s="17"/>
      <c r="N523" s="17">
        <v>3.2999919941878099E-2</v>
      </c>
      <c r="O523" s="17">
        <v>2.1811160785689902E-2</v>
      </c>
      <c r="P523" s="17">
        <v>2.6081386993353099E-2</v>
      </c>
      <c r="Q523" s="17">
        <v>3.2104094856250098E-2</v>
      </c>
      <c r="R523" s="17">
        <v>1.55971644724156E-2</v>
      </c>
      <c r="S523" s="17">
        <v>2.73418785471084E-2</v>
      </c>
      <c r="T523" s="17">
        <v>2.3656963966580201E-2</v>
      </c>
      <c r="U523" s="17">
        <v>1.2054424239978699E-2</v>
      </c>
      <c r="V523" s="17">
        <v>1.6607578243239302E-2</v>
      </c>
      <c r="W523" s="17">
        <v>1.3543546525226701E-2</v>
      </c>
      <c r="X523" s="17">
        <v>1.80424987398921E-2</v>
      </c>
      <c r="Y523" s="17">
        <v>4.94557372154747E-2</v>
      </c>
      <c r="Z523" s="17"/>
      <c r="AA523" s="17">
        <v>1.7175831184996999E-2</v>
      </c>
      <c r="AB523" s="17">
        <v>1.8189271765821101E-2</v>
      </c>
      <c r="AC523" s="17">
        <v>3.0125595526454999E-2</v>
      </c>
      <c r="AD523" s="17">
        <v>3.2482942851940699E-2</v>
      </c>
      <c r="AE523" s="17"/>
      <c r="AF523" s="17">
        <v>1.28856351716651E-2</v>
      </c>
    </row>
    <row r="524" spans="2:32" x14ac:dyDescent="0.2">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c r="AF524" s="17"/>
    </row>
    <row r="525" spans="2:32" x14ac:dyDescent="0.2">
      <c r="B525" s="6" t="s">
        <v>322</v>
      </c>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c r="AF525" s="17"/>
    </row>
    <row r="526" spans="2:32" x14ac:dyDescent="0.2">
      <c r="B526" s="24" t="s">
        <v>317</v>
      </c>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c r="AF526" s="17"/>
    </row>
    <row r="527" spans="2:32" x14ac:dyDescent="0.2">
      <c r="B527" t="s">
        <v>240</v>
      </c>
      <c r="C527" s="17">
        <v>0.22762708082730601</v>
      </c>
      <c r="D527" s="17">
        <v>0.24258079863870799</v>
      </c>
      <c r="E527" s="17">
        <v>0.21157415416498501</v>
      </c>
      <c r="F527" s="17"/>
      <c r="G527" s="17">
        <v>0.359021407185945</v>
      </c>
      <c r="H527" s="17">
        <v>0.317199036929395</v>
      </c>
      <c r="I527" s="17">
        <v>0.254460147292772</v>
      </c>
      <c r="J527" s="17">
        <v>0.16818666688556699</v>
      </c>
      <c r="K527" s="17">
        <v>9.8864069783644495E-2</v>
      </c>
      <c r="L527" s="17">
        <v>5.8866083065616297E-2</v>
      </c>
      <c r="M527" s="17"/>
      <c r="N527" s="17">
        <v>0.33337059370419198</v>
      </c>
      <c r="O527" s="17">
        <v>0.17878685845144299</v>
      </c>
      <c r="P527" s="17">
        <v>0.20861083670208899</v>
      </c>
      <c r="Q527" s="17">
        <v>0.20046155990251899</v>
      </c>
      <c r="R527" s="17">
        <v>0.224439912066347</v>
      </c>
      <c r="S527" s="17">
        <v>0.26246251245847302</v>
      </c>
      <c r="T527" s="17">
        <v>0.13318342612272699</v>
      </c>
      <c r="U527" s="17">
        <v>0.203715656659858</v>
      </c>
      <c r="V527" s="17">
        <v>0.214853319549868</v>
      </c>
      <c r="W527" s="17">
        <v>0.21841029608604501</v>
      </c>
      <c r="X527" s="17">
        <v>0.241501690925539</v>
      </c>
      <c r="Y527" s="17">
        <v>0.224040247404281</v>
      </c>
      <c r="Z527" s="17"/>
      <c r="AA527" s="17">
        <v>0.25466293167725201</v>
      </c>
      <c r="AB527" s="17">
        <v>0.210101648747018</v>
      </c>
      <c r="AC527" s="17">
        <v>0.24258072818684501</v>
      </c>
      <c r="AD527" s="17">
        <v>0.20688794840358701</v>
      </c>
      <c r="AE527" s="17"/>
      <c r="AF527" s="17">
        <v>0.22626734785545999</v>
      </c>
    </row>
    <row r="528" spans="2:32" x14ac:dyDescent="0.2">
      <c r="B528" t="s">
        <v>241</v>
      </c>
      <c r="C528" s="17">
        <v>0.75503550500094196</v>
      </c>
      <c r="D528" s="17">
        <v>0.739873078050996</v>
      </c>
      <c r="E528" s="17">
        <v>0.77120081028773502</v>
      </c>
      <c r="F528" s="17"/>
      <c r="G528" s="17">
        <v>0.61393829422895696</v>
      </c>
      <c r="H528" s="17">
        <v>0.65574364959736497</v>
      </c>
      <c r="I528" s="17">
        <v>0.73021209628376804</v>
      </c>
      <c r="J528" s="17">
        <v>0.81742276849905504</v>
      </c>
      <c r="K528" s="17">
        <v>0.89495640199792004</v>
      </c>
      <c r="L528" s="17">
        <v>0.93586849209810397</v>
      </c>
      <c r="M528" s="17"/>
      <c r="N528" s="17">
        <v>0.65339490255985899</v>
      </c>
      <c r="O528" s="17">
        <v>0.80317785324681801</v>
      </c>
      <c r="P528" s="17">
        <v>0.77053177135060102</v>
      </c>
      <c r="Q528" s="17">
        <v>0.76440527517255297</v>
      </c>
      <c r="R528" s="17">
        <v>0.75279600653358003</v>
      </c>
      <c r="S528" s="17">
        <v>0.71140684821240896</v>
      </c>
      <c r="T528" s="17">
        <v>0.861928700820216</v>
      </c>
      <c r="U528" s="17">
        <v>0.78422991910016304</v>
      </c>
      <c r="V528" s="17">
        <v>0.77165834014052603</v>
      </c>
      <c r="W528" s="17">
        <v>0.76868787964174801</v>
      </c>
      <c r="X528" s="17">
        <v>0.74045581033456898</v>
      </c>
      <c r="Y528" s="17">
        <v>0.77595975259571903</v>
      </c>
      <c r="Z528" s="17"/>
      <c r="AA528" s="17">
        <v>0.736240668606576</v>
      </c>
      <c r="AB528" s="17">
        <v>0.77426537185839295</v>
      </c>
      <c r="AC528" s="17">
        <v>0.73985903736192604</v>
      </c>
      <c r="AD528" s="17">
        <v>0.76490313207352401</v>
      </c>
      <c r="AE528" s="17"/>
      <c r="AF528" s="17">
        <v>0.76019884313122799</v>
      </c>
    </row>
    <row r="529" spans="2:32" x14ac:dyDescent="0.2">
      <c r="B529" t="s">
        <v>92</v>
      </c>
      <c r="C529" s="17">
        <v>1.7337414171752701E-2</v>
      </c>
      <c r="D529" s="17">
        <v>1.7546123310296501E-2</v>
      </c>
      <c r="E529" s="17">
        <v>1.7225035547279999E-2</v>
      </c>
      <c r="F529" s="17"/>
      <c r="G529" s="17">
        <v>2.7040298585097499E-2</v>
      </c>
      <c r="H529" s="17">
        <v>2.70573134732402E-2</v>
      </c>
      <c r="I529" s="17">
        <v>1.53277564234607E-2</v>
      </c>
      <c r="J529" s="17">
        <v>1.4390564615378401E-2</v>
      </c>
      <c r="K529" s="17">
        <v>6.1795282184355397E-3</v>
      </c>
      <c r="L529" s="17">
        <v>5.2654248362799302E-3</v>
      </c>
      <c r="M529" s="17"/>
      <c r="N529" s="17">
        <v>1.3234503735949E-2</v>
      </c>
      <c r="O529" s="17">
        <v>1.8035288301739401E-2</v>
      </c>
      <c r="P529" s="17">
        <v>2.0857391947309602E-2</v>
      </c>
      <c r="Q529" s="17">
        <v>3.5133164924928302E-2</v>
      </c>
      <c r="R529" s="17">
        <v>2.2764081400073001E-2</v>
      </c>
      <c r="S529" s="17">
        <v>2.61306393291185E-2</v>
      </c>
      <c r="T529" s="17">
        <v>4.8878730570568497E-3</v>
      </c>
      <c r="U529" s="17">
        <v>1.2054424239978699E-2</v>
      </c>
      <c r="V529" s="17">
        <v>1.34883403096057E-2</v>
      </c>
      <c r="W529" s="17">
        <v>1.29018242722072E-2</v>
      </c>
      <c r="X529" s="17">
        <v>1.80424987398921E-2</v>
      </c>
      <c r="Y529" s="17">
        <v>0</v>
      </c>
      <c r="Z529" s="17"/>
      <c r="AA529" s="17">
        <v>9.0963997161715698E-3</v>
      </c>
      <c r="AB529" s="17">
        <v>1.5632979394589502E-2</v>
      </c>
      <c r="AC529" s="17">
        <v>1.75602344512291E-2</v>
      </c>
      <c r="AD529" s="17">
        <v>2.8208919522888901E-2</v>
      </c>
      <c r="AE529" s="17"/>
      <c r="AF529" s="17">
        <v>1.35338090133117E-2</v>
      </c>
    </row>
    <row r="530" spans="2:32" x14ac:dyDescent="0.2">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row>
    <row r="531" spans="2:32" x14ac:dyDescent="0.2">
      <c r="B531" s="6" t="s">
        <v>323</v>
      </c>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row>
    <row r="532" spans="2:32" x14ac:dyDescent="0.2">
      <c r="B532" s="24" t="s">
        <v>317</v>
      </c>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row>
    <row r="533" spans="2:32" x14ac:dyDescent="0.2">
      <c r="B533" t="s">
        <v>240</v>
      </c>
      <c r="C533" s="17">
        <v>0.202432510815755</v>
      </c>
      <c r="D533" s="17">
        <v>0.21254085107338599</v>
      </c>
      <c r="E533" s="17">
        <v>0.19113560339084601</v>
      </c>
      <c r="F533" s="17"/>
      <c r="G533" s="17">
        <v>0.36579517567476599</v>
      </c>
      <c r="H533" s="17">
        <v>0.28555645220533998</v>
      </c>
      <c r="I533" s="17">
        <v>0.23209272753086199</v>
      </c>
      <c r="J533" s="17">
        <v>0.111563987338893</v>
      </c>
      <c r="K533" s="17">
        <v>6.9554619260645906E-2</v>
      </c>
      <c r="L533" s="17">
        <v>3.8147196496680802E-2</v>
      </c>
      <c r="M533" s="17"/>
      <c r="N533" s="17">
        <v>0.26342316261271398</v>
      </c>
      <c r="O533" s="17">
        <v>0.168003351903042</v>
      </c>
      <c r="P533" s="17">
        <v>0.15898026929220599</v>
      </c>
      <c r="Q533" s="17">
        <v>0.17731087381646299</v>
      </c>
      <c r="R533" s="17">
        <v>0.23568204140336299</v>
      </c>
      <c r="S533" s="17">
        <v>0.25503371682855303</v>
      </c>
      <c r="T533" s="17">
        <v>0.201650017872917</v>
      </c>
      <c r="U533" s="17">
        <v>0.16954610313304699</v>
      </c>
      <c r="V533" s="17">
        <v>0.17897436487367899</v>
      </c>
      <c r="W533" s="17">
        <v>0.17461988358165401</v>
      </c>
      <c r="X533" s="17">
        <v>0.181442502221632</v>
      </c>
      <c r="Y533" s="17">
        <v>0.20874922663522899</v>
      </c>
      <c r="Z533" s="17"/>
      <c r="AA533" s="17">
        <v>0.25810121585554702</v>
      </c>
      <c r="AB533" s="17">
        <v>0.16137906942543401</v>
      </c>
      <c r="AC533" s="17">
        <v>0.21809878576581701</v>
      </c>
      <c r="AD533" s="17">
        <v>0.17327857967995</v>
      </c>
      <c r="AE533" s="17"/>
      <c r="AF533" s="17">
        <v>0.172865584419507</v>
      </c>
    </row>
    <row r="534" spans="2:32" x14ac:dyDescent="0.2">
      <c r="B534" t="s">
        <v>241</v>
      </c>
      <c r="C534" s="17">
        <v>0.77649267545116496</v>
      </c>
      <c r="D534" s="17">
        <v>0.76420126272684297</v>
      </c>
      <c r="E534" s="17">
        <v>0.79022899334849495</v>
      </c>
      <c r="F534" s="17"/>
      <c r="G534" s="17">
        <v>0.59442774083664696</v>
      </c>
      <c r="H534" s="17">
        <v>0.67946026955320205</v>
      </c>
      <c r="I534" s="17">
        <v>0.757721674716616</v>
      </c>
      <c r="J534" s="17">
        <v>0.87140662403495805</v>
      </c>
      <c r="K534" s="17">
        <v>0.92494322739438894</v>
      </c>
      <c r="L534" s="17">
        <v>0.95410914544441106</v>
      </c>
      <c r="M534" s="17"/>
      <c r="N534" s="17">
        <v>0.70271670079716397</v>
      </c>
      <c r="O534" s="17">
        <v>0.81661757837445104</v>
      </c>
      <c r="P534" s="17">
        <v>0.82628468814892198</v>
      </c>
      <c r="Q534" s="17">
        <v>0.81267267124836995</v>
      </c>
      <c r="R534" s="17">
        <v>0.75904401139993904</v>
      </c>
      <c r="S534" s="17">
        <v>0.73124953144302596</v>
      </c>
      <c r="T534" s="17">
        <v>0.77780931688652599</v>
      </c>
      <c r="U534" s="17">
        <v>0.80322086440411</v>
      </c>
      <c r="V534" s="17">
        <v>0.78783874599366799</v>
      </c>
      <c r="W534" s="17">
        <v>0.79726519928981598</v>
      </c>
      <c r="X534" s="17">
        <v>0.80051499903847601</v>
      </c>
      <c r="Y534" s="17">
        <v>0.76859134018172404</v>
      </c>
      <c r="Z534" s="17"/>
      <c r="AA534" s="17">
        <v>0.730567112808023</v>
      </c>
      <c r="AB534" s="17">
        <v>0.81742288107765704</v>
      </c>
      <c r="AC534" s="17">
        <v>0.76100974382145103</v>
      </c>
      <c r="AD534" s="17">
        <v>0.79458499556273299</v>
      </c>
      <c r="AE534" s="17"/>
      <c r="AF534" s="17">
        <v>0.80342568452036101</v>
      </c>
    </row>
    <row r="535" spans="2:32" x14ac:dyDescent="0.2">
      <c r="B535" t="s">
        <v>92</v>
      </c>
      <c r="C535" s="17">
        <v>2.1074813733079598E-2</v>
      </c>
      <c r="D535" s="17">
        <v>2.3257886199770601E-2</v>
      </c>
      <c r="E535" s="17">
        <v>1.8635403260658798E-2</v>
      </c>
      <c r="F535" s="17"/>
      <c r="G535" s="17">
        <v>3.9777083488586898E-2</v>
      </c>
      <c r="H535" s="17">
        <v>3.4983278241457701E-2</v>
      </c>
      <c r="I535" s="17">
        <v>1.01855977525227E-2</v>
      </c>
      <c r="J535" s="17">
        <v>1.7029388626149802E-2</v>
      </c>
      <c r="K535" s="17">
        <v>5.5021533449650098E-3</v>
      </c>
      <c r="L535" s="17">
        <v>7.7436580589081202E-3</v>
      </c>
      <c r="M535" s="17"/>
      <c r="N535" s="17">
        <v>3.38601365901222E-2</v>
      </c>
      <c r="O535" s="17">
        <v>1.5379069722506499E-2</v>
      </c>
      <c r="P535" s="17">
        <v>1.47350425588721E-2</v>
      </c>
      <c r="Q535" s="17">
        <v>1.0016454935167099E-2</v>
      </c>
      <c r="R535" s="17">
        <v>5.2739471966980001E-3</v>
      </c>
      <c r="S535" s="17">
        <v>1.37167517284205E-2</v>
      </c>
      <c r="T535" s="17">
        <v>2.0540665240557102E-2</v>
      </c>
      <c r="U535" s="17">
        <v>2.7233032462842099E-2</v>
      </c>
      <c r="V535" s="17">
        <v>3.3186889132653302E-2</v>
      </c>
      <c r="W535" s="17">
        <v>2.8114917128530301E-2</v>
      </c>
      <c r="X535" s="17">
        <v>1.80424987398921E-2</v>
      </c>
      <c r="Y535" s="17">
        <v>2.2659433183047101E-2</v>
      </c>
      <c r="Z535" s="17"/>
      <c r="AA535" s="17">
        <v>1.13316713364308E-2</v>
      </c>
      <c r="AB535" s="17">
        <v>2.1198049496908799E-2</v>
      </c>
      <c r="AC535" s="17">
        <v>2.08914704127319E-2</v>
      </c>
      <c r="AD535" s="17">
        <v>3.2136424757317802E-2</v>
      </c>
      <c r="AE535" s="17"/>
      <c r="AF535" s="17">
        <v>2.37087310601319E-2</v>
      </c>
    </row>
    <row r="536" spans="2:32" x14ac:dyDescent="0.2">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c r="AF536" s="17"/>
    </row>
    <row r="537" spans="2:32" x14ac:dyDescent="0.2">
      <c r="B537" s="6" t="s">
        <v>324</v>
      </c>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row>
    <row r="538" spans="2:32" x14ac:dyDescent="0.2">
      <c r="B538" s="24" t="s">
        <v>317</v>
      </c>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row>
    <row r="539" spans="2:32" x14ac:dyDescent="0.2">
      <c r="B539" t="s">
        <v>240</v>
      </c>
      <c r="C539" s="17">
        <v>0.57703352762506699</v>
      </c>
      <c r="D539" s="17">
        <v>0.59986903191258201</v>
      </c>
      <c r="E539" s="17">
        <v>0.550735792349901</v>
      </c>
      <c r="F539" s="17"/>
      <c r="G539" s="17">
        <v>0.53389455246437201</v>
      </c>
      <c r="H539" s="17">
        <v>0.59469233127375598</v>
      </c>
      <c r="I539" s="17">
        <v>0.584527950423397</v>
      </c>
      <c r="J539" s="17">
        <v>0.56078817378869705</v>
      </c>
      <c r="K539" s="17">
        <v>0.60716538300508605</v>
      </c>
      <c r="L539" s="17">
        <v>0.59167169187358304</v>
      </c>
      <c r="M539" s="17"/>
      <c r="N539" s="17">
        <v>0.58912384494743797</v>
      </c>
      <c r="O539" s="17">
        <v>0.62576448011751395</v>
      </c>
      <c r="P539" s="17">
        <v>0.54120244720047905</v>
      </c>
      <c r="Q539" s="17">
        <v>0.52843954542442895</v>
      </c>
      <c r="R539" s="17">
        <v>0.58100027458623005</v>
      </c>
      <c r="S539" s="17">
        <v>0.59069645247279301</v>
      </c>
      <c r="T539" s="17">
        <v>0.51350682669363801</v>
      </c>
      <c r="U539" s="17">
        <v>0.56177989396212002</v>
      </c>
      <c r="V539" s="17">
        <v>0.57599936556192299</v>
      </c>
      <c r="W539" s="17">
        <v>0.60668149987805298</v>
      </c>
      <c r="X539" s="17">
        <v>0.58069837474383001</v>
      </c>
      <c r="Y539" s="17">
        <v>0.58470724284990505</v>
      </c>
      <c r="Z539" s="17"/>
      <c r="AA539" s="17">
        <v>0.62988032343397404</v>
      </c>
      <c r="AB539" s="17">
        <v>0.55233127563588502</v>
      </c>
      <c r="AC539" s="17">
        <v>0.58189446417122404</v>
      </c>
      <c r="AD539" s="17">
        <v>0.54079156200446699</v>
      </c>
      <c r="AE539" s="17"/>
      <c r="AF539" s="17">
        <v>0.55042414049615995</v>
      </c>
    </row>
    <row r="540" spans="2:32" x14ac:dyDescent="0.2">
      <c r="B540" t="s">
        <v>241</v>
      </c>
      <c r="C540" s="17">
        <v>0.40429227673787099</v>
      </c>
      <c r="D540" s="17">
        <v>0.380173003924411</v>
      </c>
      <c r="E540" s="17">
        <v>0.43197498804022499</v>
      </c>
      <c r="F540" s="17"/>
      <c r="G540" s="17">
        <v>0.44192525008483702</v>
      </c>
      <c r="H540" s="17">
        <v>0.38011215617080701</v>
      </c>
      <c r="I540" s="17">
        <v>0.40111742787072602</v>
      </c>
      <c r="J540" s="17">
        <v>0.41183087705499399</v>
      </c>
      <c r="K540" s="17">
        <v>0.387332463649949</v>
      </c>
      <c r="L540" s="17">
        <v>0.40036835034894502</v>
      </c>
      <c r="M540" s="17"/>
      <c r="N540" s="17">
        <v>0.38862591514669298</v>
      </c>
      <c r="O540" s="17">
        <v>0.35850622128034099</v>
      </c>
      <c r="P540" s="17">
        <v>0.44982789341658302</v>
      </c>
      <c r="Q540" s="17">
        <v>0.43494515653342197</v>
      </c>
      <c r="R540" s="17">
        <v>0.41375609789272</v>
      </c>
      <c r="S540" s="17">
        <v>0.39637473293945202</v>
      </c>
      <c r="T540" s="17">
        <v>0.45004935947348801</v>
      </c>
      <c r="U540" s="17">
        <v>0.42616568179790099</v>
      </c>
      <c r="V540" s="17">
        <v>0.41003749161708702</v>
      </c>
      <c r="W540" s="17">
        <v>0.37296874124768198</v>
      </c>
      <c r="X540" s="17">
        <v>0.40798213468179001</v>
      </c>
      <c r="Y540" s="17">
        <v>0.39956574194396899</v>
      </c>
      <c r="Z540" s="17"/>
      <c r="AA540" s="17">
        <v>0.36079370988791998</v>
      </c>
      <c r="AB540" s="17">
        <v>0.43160724951610102</v>
      </c>
      <c r="AC540" s="17">
        <v>0.398631331096585</v>
      </c>
      <c r="AD540" s="17">
        <v>0.42799157265862597</v>
      </c>
      <c r="AE540" s="17"/>
      <c r="AF540" s="17">
        <v>0.41864797668776499</v>
      </c>
    </row>
    <row r="541" spans="2:32" x14ac:dyDescent="0.2">
      <c r="B541" t="s">
        <v>92</v>
      </c>
      <c r="C541" s="17">
        <v>1.8674195637062699E-2</v>
      </c>
      <c r="D541" s="17">
        <v>1.9957964163006499E-2</v>
      </c>
      <c r="E541" s="17">
        <v>1.7289219609874E-2</v>
      </c>
      <c r="F541" s="17"/>
      <c r="G541" s="17">
        <v>2.4180197450791401E-2</v>
      </c>
      <c r="H541" s="17">
        <v>2.5195512555436499E-2</v>
      </c>
      <c r="I541" s="17">
        <v>1.43546217058775E-2</v>
      </c>
      <c r="J541" s="17">
        <v>2.7380949156309502E-2</v>
      </c>
      <c r="K541" s="17">
        <v>5.5021533449650098E-3</v>
      </c>
      <c r="L541" s="17">
        <v>7.9599577774721198E-3</v>
      </c>
      <c r="M541" s="17"/>
      <c r="N541" s="17">
        <v>2.22502399058685E-2</v>
      </c>
      <c r="O541" s="17">
        <v>1.5729298602145201E-2</v>
      </c>
      <c r="P541" s="17">
        <v>8.9696593829382693E-3</v>
      </c>
      <c r="Q541" s="17">
        <v>3.6615298042148997E-2</v>
      </c>
      <c r="R541" s="17">
        <v>5.2436275210503199E-3</v>
      </c>
      <c r="S541" s="17">
        <v>1.2928814587754399E-2</v>
      </c>
      <c r="T541" s="17">
        <v>3.6443813832873803E-2</v>
      </c>
      <c r="U541" s="17">
        <v>1.2054424239978699E-2</v>
      </c>
      <c r="V541" s="17">
        <v>1.396314282099E-2</v>
      </c>
      <c r="W541" s="17">
        <v>2.0349758874264798E-2</v>
      </c>
      <c r="X541" s="17">
        <v>1.13194905743808E-2</v>
      </c>
      <c r="Y541" s="17">
        <v>1.57270152061251E-2</v>
      </c>
      <c r="Z541" s="17"/>
      <c r="AA541" s="17">
        <v>9.3259666781052106E-3</v>
      </c>
      <c r="AB541" s="17">
        <v>1.6061474848014699E-2</v>
      </c>
      <c r="AC541" s="17">
        <v>1.9474204732190799E-2</v>
      </c>
      <c r="AD541" s="17">
        <v>3.1216865336907099E-2</v>
      </c>
      <c r="AE541" s="17"/>
      <c r="AF541" s="17">
        <v>3.0927882816074701E-2</v>
      </c>
    </row>
    <row r="542" spans="2:32" x14ac:dyDescent="0.2">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c r="AF542" s="17"/>
    </row>
    <row r="543" spans="2:32" x14ac:dyDescent="0.2">
      <c r="B543" s="6" t="s">
        <v>325</v>
      </c>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c r="AF543" s="17"/>
    </row>
    <row r="544" spans="2:32" x14ac:dyDescent="0.2">
      <c r="B544" s="24" t="s">
        <v>317</v>
      </c>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row>
    <row r="545" spans="2:32" x14ac:dyDescent="0.2">
      <c r="B545" t="s">
        <v>240</v>
      </c>
      <c r="C545" s="17">
        <v>0.50762182131432798</v>
      </c>
      <c r="D545" s="17">
        <v>0.47022805104369803</v>
      </c>
      <c r="E545" s="17">
        <v>0.55275984184236104</v>
      </c>
      <c r="F545" s="17"/>
      <c r="G545" s="17">
        <v>0.64940720445408096</v>
      </c>
      <c r="H545" s="17">
        <v>0.61227750805511405</v>
      </c>
      <c r="I545" s="17">
        <v>0.50526630221651903</v>
      </c>
      <c r="J545" s="17">
        <v>0.45315805914208501</v>
      </c>
      <c r="K545" s="17">
        <v>0.37017852078769797</v>
      </c>
      <c r="L545" s="17">
        <v>0.34320684491905001</v>
      </c>
      <c r="M545" s="17"/>
      <c r="N545" s="17">
        <v>0.60438833649295698</v>
      </c>
      <c r="O545" s="17">
        <v>0.472812413873127</v>
      </c>
      <c r="P545" s="17">
        <v>0.46665122621834498</v>
      </c>
      <c r="Q545" s="17">
        <v>0.44273850764365502</v>
      </c>
      <c r="R545" s="17">
        <v>0.47332372845571502</v>
      </c>
      <c r="S545" s="17">
        <v>0.57665372177081897</v>
      </c>
      <c r="T545" s="17">
        <v>0.50346343536968696</v>
      </c>
      <c r="U545" s="17">
        <v>0.41698408496967498</v>
      </c>
      <c r="V545" s="17">
        <v>0.50817125299773402</v>
      </c>
      <c r="W545" s="17">
        <v>0.50129382594462302</v>
      </c>
      <c r="X545" s="17">
        <v>0.49876919309527301</v>
      </c>
      <c r="Y545" s="17">
        <v>0.45298138576871599</v>
      </c>
      <c r="Z545" s="17"/>
      <c r="AA545" s="17">
        <v>0.55341442599163804</v>
      </c>
      <c r="AB545" s="17">
        <v>0.48800667529545799</v>
      </c>
      <c r="AC545" s="17">
        <v>0.52570750974690295</v>
      </c>
      <c r="AD545" s="17">
        <v>0.469122546271458</v>
      </c>
      <c r="AE545" s="17"/>
      <c r="AF545" s="17">
        <v>0.51048718125928505</v>
      </c>
    </row>
    <row r="546" spans="2:32" x14ac:dyDescent="0.2">
      <c r="B546" t="s">
        <v>241</v>
      </c>
      <c r="C546" s="17">
        <v>0.47500980044541002</v>
      </c>
      <c r="D546" s="17">
        <v>0.51014196369980802</v>
      </c>
      <c r="E546" s="17">
        <v>0.43243415523880802</v>
      </c>
      <c r="F546" s="17"/>
      <c r="G546" s="17">
        <v>0.321441561636363</v>
      </c>
      <c r="H546" s="17">
        <v>0.35969604235361402</v>
      </c>
      <c r="I546" s="17">
        <v>0.48517381293315198</v>
      </c>
      <c r="J546" s="17">
        <v>0.53184047642407695</v>
      </c>
      <c r="K546" s="17">
        <v>0.622213946724121</v>
      </c>
      <c r="L546" s="17">
        <v>0.64969689634687799</v>
      </c>
      <c r="M546" s="17"/>
      <c r="N546" s="17">
        <v>0.37661356925849798</v>
      </c>
      <c r="O546" s="17">
        <v>0.50439264015283003</v>
      </c>
      <c r="P546" s="17">
        <v>0.52321700623112</v>
      </c>
      <c r="Q546" s="17">
        <v>0.53995214781257095</v>
      </c>
      <c r="R546" s="17">
        <v>0.51107910707186899</v>
      </c>
      <c r="S546" s="17">
        <v>0.40897358835453401</v>
      </c>
      <c r="T546" s="17">
        <v>0.46508965757840898</v>
      </c>
      <c r="U546" s="17">
        <v>0.57452604078413005</v>
      </c>
      <c r="V546" s="17">
        <v>0.47150930876698099</v>
      </c>
      <c r="W546" s="17">
        <v>0.49870617405537698</v>
      </c>
      <c r="X546" s="17">
        <v>0.48991131633034601</v>
      </c>
      <c r="Y546" s="17">
        <v>0.50939062259206702</v>
      </c>
      <c r="Z546" s="17"/>
      <c r="AA546" s="17">
        <v>0.43361393016272898</v>
      </c>
      <c r="AB546" s="17">
        <v>0.49570836287230402</v>
      </c>
      <c r="AC546" s="17">
        <v>0.465027803993393</v>
      </c>
      <c r="AD546" s="17">
        <v>0.50039430135813801</v>
      </c>
      <c r="AE546" s="17"/>
      <c r="AF546" s="17">
        <v>0.46754135619569098</v>
      </c>
    </row>
    <row r="547" spans="2:32" x14ac:dyDescent="0.2">
      <c r="B547" t="s">
        <v>92</v>
      </c>
      <c r="C547" s="17">
        <v>1.7368378240262401E-2</v>
      </c>
      <c r="D547" s="17">
        <v>1.96299852564947E-2</v>
      </c>
      <c r="E547" s="17">
        <v>1.4806002918831201E-2</v>
      </c>
      <c r="F547" s="17"/>
      <c r="G547" s="17">
        <v>2.9151233909556599E-2</v>
      </c>
      <c r="H547" s="17">
        <v>2.8026449591272599E-2</v>
      </c>
      <c r="I547" s="17">
        <v>9.5598848503290704E-3</v>
      </c>
      <c r="J547" s="17">
        <v>1.50014644338381E-2</v>
      </c>
      <c r="K547" s="17">
        <v>7.6075324881817096E-3</v>
      </c>
      <c r="L547" s="17">
        <v>7.0962587340717897E-3</v>
      </c>
      <c r="M547" s="17"/>
      <c r="N547" s="17">
        <v>1.8998094248545001E-2</v>
      </c>
      <c r="O547" s="17">
        <v>2.2794945974042399E-2</v>
      </c>
      <c r="P547" s="17">
        <v>1.01317675505351E-2</v>
      </c>
      <c r="Q547" s="17">
        <v>1.7309344543773499E-2</v>
      </c>
      <c r="R547" s="17">
        <v>1.55971644724156E-2</v>
      </c>
      <c r="S547" s="17">
        <v>1.4372689874646599E-2</v>
      </c>
      <c r="T547" s="17">
        <v>3.1446907051903998E-2</v>
      </c>
      <c r="U547" s="17">
        <v>8.4898742461953294E-3</v>
      </c>
      <c r="V547" s="17">
        <v>2.0319438235284301E-2</v>
      </c>
      <c r="W547" s="17">
        <v>0</v>
      </c>
      <c r="X547" s="17">
        <v>1.13194905743808E-2</v>
      </c>
      <c r="Y547" s="17">
        <v>3.7627991639216603E-2</v>
      </c>
      <c r="Z547" s="17"/>
      <c r="AA547" s="17">
        <v>1.2971643845633299E-2</v>
      </c>
      <c r="AB547" s="17">
        <v>1.6284961832237901E-2</v>
      </c>
      <c r="AC547" s="17">
        <v>9.26468625970449E-3</v>
      </c>
      <c r="AD547" s="17">
        <v>3.0483152370403801E-2</v>
      </c>
      <c r="AE547" s="17"/>
      <c r="AF547" s="17">
        <v>2.1971462545024301E-2</v>
      </c>
    </row>
    <row r="548" spans="2:32" x14ac:dyDescent="0.2">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row>
    <row r="549" spans="2:32" x14ac:dyDescent="0.2">
      <c r="B549" s="6" t="s">
        <v>326</v>
      </c>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row>
    <row r="550" spans="2:32" x14ac:dyDescent="0.2">
      <c r="B550" s="24" t="s">
        <v>317</v>
      </c>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row>
    <row r="551" spans="2:32" x14ac:dyDescent="0.2">
      <c r="B551" t="s">
        <v>240</v>
      </c>
      <c r="C551" s="17">
        <v>0.23075892721861199</v>
      </c>
      <c r="D551" s="17">
        <v>0.114244549796113</v>
      </c>
      <c r="E551" s="17">
        <v>0.37164474019928601</v>
      </c>
      <c r="F551" s="17"/>
      <c r="G551" s="17">
        <v>0.37610054403630699</v>
      </c>
      <c r="H551" s="17">
        <v>0.34136681839091099</v>
      </c>
      <c r="I551" s="17">
        <v>0.25191417185611098</v>
      </c>
      <c r="J551" s="17">
        <v>0.13308808581093601</v>
      </c>
      <c r="K551" s="17">
        <v>0.105778631822125</v>
      </c>
      <c r="L551" s="17">
        <v>6.17701776961707E-2</v>
      </c>
      <c r="M551" s="17"/>
      <c r="N551" s="17">
        <v>0.27179080371333902</v>
      </c>
      <c r="O551" s="17">
        <v>0.17236030055345899</v>
      </c>
      <c r="P551" s="17">
        <v>0.18432893977141099</v>
      </c>
      <c r="Q551" s="17">
        <v>0.199716572332931</v>
      </c>
      <c r="R551" s="17">
        <v>0.228135293963805</v>
      </c>
      <c r="S551" s="17">
        <v>0.237177151799182</v>
      </c>
      <c r="T551" s="17">
        <v>0.220600765443493</v>
      </c>
      <c r="U551" s="17">
        <v>0.25010795221089799</v>
      </c>
      <c r="V551" s="17">
        <v>0.25496694482846699</v>
      </c>
      <c r="W551" s="17">
        <v>0.29058511330631098</v>
      </c>
      <c r="X551" s="17">
        <v>0.23820142599601499</v>
      </c>
      <c r="Y551" s="17">
        <v>0.20958471543617899</v>
      </c>
      <c r="Z551" s="17"/>
      <c r="AA551" s="17">
        <v>0.23758640648656501</v>
      </c>
      <c r="AB551" s="17">
        <v>0.227778874452358</v>
      </c>
      <c r="AC551" s="17">
        <v>0.273109338787907</v>
      </c>
      <c r="AD551" s="17">
        <v>0.19405712341276801</v>
      </c>
      <c r="AE551" s="17"/>
      <c r="AF551" s="17">
        <v>0.21764418757266399</v>
      </c>
    </row>
    <row r="552" spans="2:32" x14ac:dyDescent="0.2">
      <c r="B552" t="s">
        <v>241</v>
      </c>
      <c r="C552" s="17">
        <v>0.75166408547005503</v>
      </c>
      <c r="D552" s="17">
        <v>0.86380819264165998</v>
      </c>
      <c r="E552" s="17">
        <v>0.61585580242788296</v>
      </c>
      <c r="F552" s="17"/>
      <c r="G552" s="17">
        <v>0.60011293354635298</v>
      </c>
      <c r="H552" s="17">
        <v>0.62383160858300202</v>
      </c>
      <c r="I552" s="17">
        <v>0.73590224978612795</v>
      </c>
      <c r="J552" s="17">
        <v>0.84890091048467697</v>
      </c>
      <c r="K552" s="17">
        <v>0.89174396452023397</v>
      </c>
      <c r="L552" s="17">
        <v>0.93556898776282404</v>
      </c>
      <c r="M552" s="17"/>
      <c r="N552" s="17">
        <v>0.69623288231157299</v>
      </c>
      <c r="O552" s="17">
        <v>0.81579467750373102</v>
      </c>
      <c r="P552" s="17">
        <v>0.79936154465790199</v>
      </c>
      <c r="Q552" s="17">
        <v>0.78744213601629998</v>
      </c>
      <c r="R552" s="17">
        <v>0.75062385364435902</v>
      </c>
      <c r="S552" s="17">
        <v>0.74240237356604599</v>
      </c>
      <c r="T552" s="17">
        <v>0.76122081148370402</v>
      </c>
      <c r="U552" s="17">
        <v>0.73471343956623902</v>
      </c>
      <c r="V552" s="17">
        <v>0.73498669227317004</v>
      </c>
      <c r="W552" s="17">
        <v>0.702887907900973</v>
      </c>
      <c r="X552" s="17">
        <v>0.74375607526409304</v>
      </c>
      <c r="Y552" s="17">
        <v>0.76809727225128199</v>
      </c>
      <c r="Z552" s="17"/>
      <c r="AA552" s="17">
        <v>0.74362451809261898</v>
      </c>
      <c r="AB552" s="17">
        <v>0.75642087506062095</v>
      </c>
      <c r="AC552" s="17">
        <v>0.70555960014586006</v>
      </c>
      <c r="AD552" s="17">
        <v>0.79078909822256704</v>
      </c>
      <c r="AE552" s="17"/>
      <c r="AF552" s="17">
        <v>0.76462192991198996</v>
      </c>
    </row>
    <row r="553" spans="2:32" x14ac:dyDescent="0.2">
      <c r="B553" t="s">
        <v>92</v>
      </c>
      <c r="C553" s="17">
        <v>1.7576987311332899E-2</v>
      </c>
      <c r="D553" s="17">
        <v>2.1947257562226201E-2</v>
      </c>
      <c r="E553" s="17">
        <v>1.24994573728309E-2</v>
      </c>
      <c r="F553" s="17"/>
      <c r="G553" s="17">
        <v>2.3786522417340299E-2</v>
      </c>
      <c r="H553" s="17">
        <v>3.4801573026086503E-2</v>
      </c>
      <c r="I553" s="17">
        <v>1.2183578357760599E-2</v>
      </c>
      <c r="J553" s="17">
        <v>1.8011003704386901E-2</v>
      </c>
      <c r="K553" s="17">
        <v>2.4774036576403701E-3</v>
      </c>
      <c r="L553" s="17">
        <v>2.6608345410055801E-3</v>
      </c>
      <c r="M553" s="17"/>
      <c r="N553" s="17">
        <v>3.1976313975088197E-2</v>
      </c>
      <c r="O553" s="17">
        <v>1.1845021942810299E-2</v>
      </c>
      <c r="P553" s="17">
        <v>1.63095155706873E-2</v>
      </c>
      <c r="Q553" s="17">
        <v>1.2841291650768701E-2</v>
      </c>
      <c r="R553" s="17">
        <v>2.1240852391835801E-2</v>
      </c>
      <c r="S553" s="17">
        <v>2.0420474634772898E-2</v>
      </c>
      <c r="T553" s="17">
        <v>1.8178423072803401E-2</v>
      </c>
      <c r="U553" s="17">
        <v>1.5178608222863399E-2</v>
      </c>
      <c r="V553" s="17">
        <v>1.00463628983635E-2</v>
      </c>
      <c r="W553" s="17">
        <v>6.5269787927160197E-3</v>
      </c>
      <c r="X553" s="17">
        <v>1.80424987398921E-2</v>
      </c>
      <c r="Y553" s="17">
        <v>2.2318012312539499E-2</v>
      </c>
      <c r="Z553" s="17"/>
      <c r="AA553" s="17">
        <v>1.8789075420815302E-2</v>
      </c>
      <c r="AB553" s="17">
        <v>1.5800250487020599E-2</v>
      </c>
      <c r="AC553" s="17">
        <v>2.1331061066232799E-2</v>
      </c>
      <c r="AD553" s="17">
        <v>1.51537783646651E-2</v>
      </c>
      <c r="AE553" s="17"/>
      <c r="AF553" s="17">
        <v>1.7733882515346199E-2</v>
      </c>
    </row>
    <row r="554" spans="2:32" x14ac:dyDescent="0.2">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c r="AF554" s="17"/>
    </row>
    <row r="555" spans="2:32" x14ac:dyDescent="0.2">
      <c r="B555" s="6" t="s">
        <v>327</v>
      </c>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c r="AF555" s="17"/>
    </row>
    <row r="556" spans="2:32" x14ac:dyDescent="0.2">
      <c r="B556" s="24" t="s">
        <v>317</v>
      </c>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c r="AF556" s="17"/>
    </row>
    <row r="557" spans="2:32" x14ac:dyDescent="0.2">
      <c r="B557" t="s">
        <v>240</v>
      </c>
      <c r="C557" s="17">
        <v>0.39136150308464701</v>
      </c>
      <c r="D557" s="17">
        <v>0.43249406027527998</v>
      </c>
      <c r="E557" s="17">
        <v>0.34039997695155799</v>
      </c>
      <c r="F557" s="17"/>
      <c r="G557" s="17">
        <v>0.479747709836716</v>
      </c>
      <c r="H557" s="17">
        <v>0.47051784862007301</v>
      </c>
      <c r="I557" s="17">
        <v>0.37949693365336301</v>
      </c>
      <c r="J557" s="17">
        <v>0.32893618279771702</v>
      </c>
      <c r="K557" s="17">
        <v>0.34427109757943902</v>
      </c>
      <c r="L557" s="17">
        <v>0.28297415588548902</v>
      </c>
      <c r="M557" s="17"/>
      <c r="N557" s="17">
        <v>0.47515719901852699</v>
      </c>
      <c r="O557" s="17">
        <v>0.33750663163033501</v>
      </c>
      <c r="P557" s="17">
        <v>0.367659884963904</v>
      </c>
      <c r="Q557" s="17">
        <v>0.38765861774270899</v>
      </c>
      <c r="R557" s="17">
        <v>0.34983604991920098</v>
      </c>
      <c r="S557" s="17">
        <v>0.36118012165560998</v>
      </c>
      <c r="T557" s="17">
        <v>0.370354929494637</v>
      </c>
      <c r="U557" s="17">
        <v>0.45159816942256498</v>
      </c>
      <c r="V557" s="17">
        <v>0.39211631261991098</v>
      </c>
      <c r="W557" s="17">
        <v>0.41907670130697999</v>
      </c>
      <c r="X557" s="17">
        <v>0.37507963215649898</v>
      </c>
      <c r="Y557" s="17">
        <v>0.36728433527740401</v>
      </c>
      <c r="Z557" s="17"/>
      <c r="AA557" s="17">
        <v>0.43648443944992399</v>
      </c>
      <c r="AB557" s="17">
        <v>0.37315116891876299</v>
      </c>
      <c r="AC557" s="17">
        <v>0.40275076983002001</v>
      </c>
      <c r="AD557" s="17">
        <v>0.35511983403054898</v>
      </c>
      <c r="AE557" s="17"/>
      <c r="AF557" s="17">
        <v>0.39888676792934402</v>
      </c>
    </row>
    <row r="558" spans="2:32" x14ac:dyDescent="0.2">
      <c r="B558" t="s">
        <v>241</v>
      </c>
      <c r="C558" s="17">
        <v>0.58693258307611496</v>
      </c>
      <c r="D558" s="17">
        <v>0.54519432471289597</v>
      </c>
      <c r="E558" s="17">
        <v>0.63844586762689304</v>
      </c>
      <c r="F558" s="17"/>
      <c r="G558" s="17">
        <v>0.48780076919853399</v>
      </c>
      <c r="H558" s="17">
        <v>0.495665939134458</v>
      </c>
      <c r="I558" s="17">
        <v>0.60578567605422495</v>
      </c>
      <c r="J558" s="17">
        <v>0.64248011786239001</v>
      </c>
      <c r="K558" s="17">
        <v>0.65092592650532599</v>
      </c>
      <c r="L558" s="17">
        <v>0.71259571401126698</v>
      </c>
      <c r="M558" s="17"/>
      <c r="N558" s="17">
        <v>0.51019508120332802</v>
      </c>
      <c r="O558" s="17">
        <v>0.63606053946146401</v>
      </c>
      <c r="P558" s="17">
        <v>0.60288225617341995</v>
      </c>
      <c r="Q558" s="17">
        <v>0.58837613782683695</v>
      </c>
      <c r="R558" s="17">
        <v>0.63050300515253199</v>
      </c>
      <c r="S558" s="17">
        <v>0.61355974134133195</v>
      </c>
      <c r="T558" s="17">
        <v>0.59699342418535595</v>
      </c>
      <c r="U558" s="17">
        <v>0.52312853842802398</v>
      </c>
      <c r="V558" s="17">
        <v>0.57965286824330398</v>
      </c>
      <c r="W558" s="17">
        <v>0.57606516008535402</v>
      </c>
      <c r="X558" s="17">
        <v>0.61360087726912005</v>
      </c>
      <c r="Y558" s="17">
        <v>0.61698864951647103</v>
      </c>
      <c r="Z558" s="17"/>
      <c r="AA558" s="17">
        <v>0.55340188420147396</v>
      </c>
      <c r="AB558" s="17">
        <v>0.60915362614901203</v>
      </c>
      <c r="AC558" s="17">
        <v>0.57044477906115698</v>
      </c>
      <c r="AD558" s="17">
        <v>0.61035571700356805</v>
      </c>
      <c r="AE558" s="17"/>
      <c r="AF558" s="17">
        <v>0.57381922828325405</v>
      </c>
    </row>
    <row r="559" spans="2:32" x14ac:dyDescent="0.2">
      <c r="B559" t="s">
        <v>92</v>
      </c>
      <c r="C559" s="17">
        <v>2.17059138392376E-2</v>
      </c>
      <c r="D559" s="17">
        <v>2.2311615011823899E-2</v>
      </c>
      <c r="E559" s="17">
        <v>2.1154155421548401E-2</v>
      </c>
      <c r="F559" s="17"/>
      <c r="G559" s="17">
        <v>3.2451520964749597E-2</v>
      </c>
      <c r="H559" s="17">
        <v>3.3816212245469601E-2</v>
      </c>
      <c r="I559" s="17">
        <v>1.47173902924118E-2</v>
      </c>
      <c r="J559" s="17">
        <v>2.8583699339892799E-2</v>
      </c>
      <c r="K559" s="17">
        <v>4.8029759152347397E-3</v>
      </c>
      <c r="L559" s="17">
        <v>4.4301301032444E-3</v>
      </c>
      <c r="M559" s="17"/>
      <c r="N559" s="17">
        <v>1.46477197781453E-2</v>
      </c>
      <c r="O559" s="17">
        <v>2.64328289082012E-2</v>
      </c>
      <c r="P559" s="17">
        <v>2.9457858862675702E-2</v>
      </c>
      <c r="Q559" s="17">
        <v>2.3965244430454901E-2</v>
      </c>
      <c r="R559" s="17">
        <v>1.9660944928266599E-2</v>
      </c>
      <c r="S559" s="17">
        <v>2.5260137003057299E-2</v>
      </c>
      <c r="T559" s="17">
        <v>3.2651646320006299E-2</v>
      </c>
      <c r="U559" s="17">
        <v>2.52732921494109E-2</v>
      </c>
      <c r="V559" s="17">
        <v>2.82308191367855E-2</v>
      </c>
      <c r="W559" s="17">
        <v>4.8581386076659702E-3</v>
      </c>
      <c r="X559" s="17">
        <v>1.13194905743808E-2</v>
      </c>
      <c r="Y559" s="17">
        <v>1.57270152061251E-2</v>
      </c>
      <c r="Z559" s="17"/>
      <c r="AA559" s="17">
        <v>1.0113676348602101E-2</v>
      </c>
      <c r="AB559" s="17">
        <v>1.76952049322254E-2</v>
      </c>
      <c r="AC559" s="17">
        <v>2.6804451108822999E-2</v>
      </c>
      <c r="AD559" s="17">
        <v>3.4524448965882602E-2</v>
      </c>
      <c r="AE559" s="17"/>
      <c r="AF559" s="17">
        <v>2.7294003787402502E-2</v>
      </c>
    </row>
    <row r="560" spans="2:32" x14ac:dyDescent="0.2">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c r="AF560" s="17"/>
    </row>
    <row r="561" spans="2:32" x14ac:dyDescent="0.2">
      <c r="B561" s="6" t="s">
        <v>328</v>
      </c>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c r="AF561" s="17"/>
    </row>
    <row r="562" spans="2:32" x14ac:dyDescent="0.2">
      <c r="B562" s="24" t="s">
        <v>317</v>
      </c>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c r="AF562" s="17"/>
    </row>
    <row r="563" spans="2:32" x14ac:dyDescent="0.2">
      <c r="B563" t="s">
        <v>240</v>
      </c>
      <c r="C563" s="17">
        <v>0.71865230552177095</v>
      </c>
      <c r="D563" s="17">
        <v>0.73315512936000704</v>
      </c>
      <c r="E563" s="17">
        <v>0.69990450950703098</v>
      </c>
      <c r="F563" s="17"/>
      <c r="G563" s="17">
        <v>0.88541518175211997</v>
      </c>
      <c r="H563" s="17">
        <v>0.82164276566662198</v>
      </c>
      <c r="I563" s="17">
        <v>0.74854785599514495</v>
      </c>
      <c r="J563" s="17">
        <v>0.65540920589784801</v>
      </c>
      <c r="K563" s="17">
        <v>0.60635288047968905</v>
      </c>
      <c r="L563" s="17">
        <v>0.46754725101955702</v>
      </c>
      <c r="M563" s="17"/>
      <c r="N563" s="17">
        <v>0.78815050980170698</v>
      </c>
      <c r="O563" s="17">
        <v>0.64652855551784805</v>
      </c>
      <c r="P563" s="17">
        <v>0.71937068154487205</v>
      </c>
      <c r="Q563" s="17">
        <v>0.68747499286033997</v>
      </c>
      <c r="R563" s="17">
        <v>0.69764282149272006</v>
      </c>
      <c r="S563" s="17">
        <v>0.74901704053318496</v>
      </c>
      <c r="T563" s="17">
        <v>0.72450844007542203</v>
      </c>
      <c r="U563" s="17">
        <v>0.65419895738950395</v>
      </c>
      <c r="V563" s="17">
        <v>0.70551657397595902</v>
      </c>
      <c r="W563" s="17">
        <v>0.73964774440699899</v>
      </c>
      <c r="X563" s="17">
        <v>0.70223371165123005</v>
      </c>
      <c r="Y563" s="17">
        <v>0.76605492256702401</v>
      </c>
      <c r="Z563" s="17"/>
      <c r="AA563" s="17">
        <v>0.70196280826430502</v>
      </c>
      <c r="AB563" s="17">
        <v>0.71728192857814499</v>
      </c>
      <c r="AC563" s="17">
        <v>0.72185997221850096</v>
      </c>
      <c r="AD563" s="17">
        <v>0.73627719511775302</v>
      </c>
      <c r="AE563" s="17"/>
      <c r="AF563" s="17">
        <v>0.69779708129902296</v>
      </c>
    </row>
    <row r="564" spans="2:32" x14ac:dyDescent="0.2">
      <c r="B564" t="s">
        <v>241</v>
      </c>
      <c r="C564" s="17">
        <v>0.27024534765594199</v>
      </c>
      <c r="D564" s="17">
        <v>0.25493282019092001</v>
      </c>
      <c r="E564" s="17">
        <v>0.28987201172447902</v>
      </c>
      <c r="F564" s="17"/>
      <c r="G564" s="17">
        <v>0.108730294416849</v>
      </c>
      <c r="H564" s="17">
        <v>0.16812761650393701</v>
      </c>
      <c r="I564" s="17">
        <v>0.236962473993864</v>
      </c>
      <c r="J564" s="17">
        <v>0.32515780276321798</v>
      </c>
      <c r="K564" s="17">
        <v>0.377030793949022</v>
      </c>
      <c r="L564" s="17">
        <v>0.53245274898044304</v>
      </c>
      <c r="M564" s="17"/>
      <c r="N564" s="17">
        <v>0.20399120539334201</v>
      </c>
      <c r="O564" s="17">
        <v>0.34407348421940698</v>
      </c>
      <c r="P564" s="17">
        <v>0.28062931845512801</v>
      </c>
      <c r="Q564" s="17">
        <v>0.30759934670457301</v>
      </c>
      <c r="R564" s="17">
        <v>0.29534124873883499</v>
      </c>
      <c r="S564" s="17">
        <v>0.23028258464312201</v>
      </c>
      <c r="T564" s="17">
        <v>0.26089923980868601</v>
      </c>
      <c r="U564" s="17">
        <v>0.30870641056764297</v>
      </c>
      <c r="V564" s="17">
        <v>0.27794206675225602</v>
      </c>
      <c r="W564" s="17">
        <v>0.25411279837197598</v>
      </c>
      <c r="X564" s="17">
        <v>0.28644679777438897</v>
      </c>
      <c r="Y564" s="17">
        <v>0.218218062226851</v>
      </c>
      <c r="Z564" s="17"/>
      <c r="AA564" s="17">
        <v>0.29168512101673399</v>
      </c>
      <c r="AB564" s="17">
        <v>0.26842445713851498</v>
      </c>
      <c r="AC564" s="17">
        <v>0.264912306885006</v>
      </c>
      <c r="AD564" s="17">
        <v>0.25229436760406498</v>
      </c>
      <c r="AE564" s="17"/>
      <c r="AF564" s="17">
        <v>0.29201752215867599</v>
      </c>
    </row>
    <row r="565" spans="2:32" x14ac:dyDescent="0.2">
      <c r="B565" t="s">
        <v>92</v>
      </c>
      <c r="C565" s="17">
        <v>1.1102346822287499E-2</v>
      </c>
      <c r="D565" s="17">
        <v>1.1912050449072399E-2</v>
      </c>
      <c r="E565" s="17">
        <v>1.0223478768489599E-2</v>
      </c>
      <c r="F565" s="17"/>
      <c r="G565" s="17">
        <v>5.8545238310313604E-3</v>
      </c>
      <c r="H565" s="17">
        <v>1.0229617829441401E-2</v>
      </c>
      <c r="I565" s="17">
        <v>1.4489670010990699E-2</v>
      </c>
      <c r="J565" s="17">
        <v>1.9432991338933999E-2</v>
      </c>
      <c r="K565" s="17">
        <v>1.6616325571288899E-2</v>
      </c>
      <c r="L565" s="17">
        <v>0</v>
      </c>
      <c r="M565" s="17"/>
      <c r="N565" s="17">
        <v>7.85828480495032E-3</v>
      </c>
      <c r="O565" s="17">
        <v>9.3979602627451992E-3</v>
      </c>
      <c r="P565" s="17">
        <v>0</v>
      </c>
      <c r="Q565" s="17">
        <v>4.9256604350877801E-3</v>
      </c>
      <c r="R565" s="17">
        <v>7.0159297684443296E-3</v>
      </c>
      <c r="S565" s="17">
        <v>2.0700374823693E-2</v>
      </c>
      <c r="T565" s="17">
        <v>1.45923201158917E-2</v>
      </c>
      <c r="U565" s="17">
        <v>3.7094632042853001E-2</v>
      </c>
      <c r="V565" s="17">
        <v>1.65413592717846E-2</v>
      </c>
      <c r="W565" s="17">
        <v>6.2394572210249903E-3</v>
      </c>
      <c r="X565" s="17">
        <v>1.13194905743808E-2</v>
      </c>
      <c r="Y565" s="17">
        <v>1.57270152061251E-2</v>
      </c>
      <c r="Z565" s="17"/>
      <c r="AA565" s="17">
        <v>6.3520707189611602E-3</v>
      </c>
      <c r="AB565" s="17">
        <v>1.42936142833394E-2</v>
      </c>
      <c r="AC565" s="17">
        <v>1.32277208964931E-2</v>
      </c>
      <c r="AD565" s="17">
        <v>1.14284372781818E-2</v>
      </c>
      <c r="AE565" s="17"/>
      <c r="AF565" s="17">
        <v>1.0185396542301699E-2</v>
      </c>
    </row>
    <row r="566" spans="2:32" x14ac:dyDescent="0.2">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c r="AF566" s="17"/>
    </row>
    <row r="567" spans="2:32" x14ac:dyDescent="0.2">
      <c r="B567" s="6" t="s">
        <v>329</v>
      </c>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row>
    <row r="568" spans="2:32" x14ac:dyDescent="0.2">
      <c r="B568" s="24" t="s">
        <v>317</v>
      </c>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row>
    <row r="569" spans="2:32" x14ac:dyDescent="0.2">
      <c r="B569" t="s">
        <v>240</v>
      </c>
      <c r="C569" s="17">
        <v>0.43484677476168998</v>
      </c>
      <c r="D569" s="17">
        <v>0.40466678984737098</v>
      </c>
      <c r="E569" s="17">
        <v>0.471581697068646</v>
      </c>
      <c r="F569" s="17"/>
      <c r="G569" s="17">
        <v>0.62559944663337996</v>
      </c>
      <c r="H569" s="17">
        <v>0.57465427414987802</v>
      </c>
      <c r="I569" s="17">
        <v>0.443742263816921</v>
      </c>
      <c r="J569" s="17">
        <v>0.35629343687736598</v>
      </c>
      <c r="K569" s="17">
        <v>0.25503438501502501</v>
      </c>
      <c r="L569" s="17">
        <v>0.200591196388619</v>
      </c>
      <c r="M569" s="17"/>
      <c r="N569" s="17">
        <v>0.54483158049486002</v>
      </c>
      <c r="O569" s="17">
        <v>0.391726782559146</v>
      </c>
      <c r="P569" s="17">
        <v>0.44020621942604399</v>
      </c>
      <c r="Q569" s="17">
        <v>0.34406457812390401</v>
      </c>
      <c r="R569" s="17">
        <v>0.41856979889486101</v>
      </c>
      <c r="S569" s="17">
        <v>0.46465938614746599</v>
      </c>
      <c r="T569" s="17">
        <v>0.403328930469803</v>
      </c>
      <c r="U569" s="17">
        <v>0.43818759802952201</v>
      </c>
      <c r="V569" s="17">
        <v>0.43017921189394098</v>
      </c>
      <c r="W569" s="17">
        <v>0.43884880139961402</v>
      </c>
      <c r="X569" s="17">
        <v>0.38455984876821397</v>
      </c>
      <c r="Y569" s="17">
        <v>0.401160317890706</v>
      </c>
      <c r="Z569" s="17"/>
      <c r="AA569" s="17">
        <v>0.51303800343179995</v>
      </c>
      <c r="AB569" s="17">
        <v>0.41115076316047999</v>
      </c>
      <c r="AC569" s="17">
        <v>0.46683465435994398</v>
      </c>
      <c r="AD569" s="17">
        <v>0.34545820008440298</v>
      </c>
      <c r="AE569" s="17"/>
      <c r="AF569" s="17">
        <v>0.37768367653792601</v>
      </c>
    </row>
    <row r="570" spans="2:32" x14ac:dyDescent="0.2">
      <c r="B570" t="s">
        <v>241</v>
      </c>
      <c r="C570" s="17">
        <v>0.54700303490549795</v>
      </c>
      <c r="D570" s="17">
        <v>0.57053256490545201</v>
      </c>
      <c r="E570" s="17">
        <v>0.51806264167425897</v>
      </c>
      <c r="F570" s="17"/>
      <c r="G570" s="17">
        <v>0.33882217235202</v>
      </c>
      <c r="H570" s="17">
        <v>0.40466220020405003</v>
      </c>
      <c r="I570" s="17">
        <v>0.54149028506937702</v>
      </c>
      <c r="J570" s="17">
        <v>0.62310086088215699</v>
      </c>
      <c r="K570" s="17">
        <v>0.73568180376884795</v>
      </c>
      <c r="L570" s="17">
        <v>0.799408803611381</v>
      </c>
      <c r="M570" s="17"/>
      <c r="N570" s="17">
        <v>0.43256979208895702</v>
      </c>
      <c r="O570" s="17">
        <v>0.585041679874575</v>
      </c>
      <c r="P570" s="17">
        <v>0.54872643050652203</v>
      </c>
      <c r="Q570" s="17">
        <v>0.624734589143079</v>
      </c>
      <c r="R570" s="17">
        <v>0.56933767841277005</v>
      </c>
      <c r="S570" s="17">
        <v>0.525400286622281</v>
      </c>
      <c r="T570" s="17">
        <v>0.57705212605065903</v>
      </c>
      <c r="U570" s="17">
        <v>0.55140302149601295</v>
      </c>
      <c r="V570" s="17">
        <v>0.56161920186352898</v>
      </c>
      <c r="W570" s="17">
        <v>0.53165223831893405</v>
      </c>
      <c r="X570" s="17">
        <v>0.59739765249189403</v>
      </c>
      <c r="Y570" s="17">
        <v>0.59883968210929395</v>
      </c>
      <c r="Z570" s="17"/>
      <c r="AA570" s="17">
        <v>0.47534622756816203</v>
      </c>
      <c r="AB570" s="17">
        <v>0.57653001176016105</v>
      </c>
      <c r="AC570" s="17">
        <v>0.50742618773360704</v>
      </c>
      <c r="AD570" s="17">
        <v>0.62944152765211703</v>
      </c>
      <c r="AE570" s="17"/>
      <c r="AF570" s="17">
        <v>0.59940327244966296</v>
      </c>
    </row>
    <row r="571" spans="2:32" x14ac:dyDescent="0.2">
      <c r="B571" t="s">
        <v>92</v>
      </c>
      <c r="C571" s="17">
        <v>1.8150190332812E-2</v>
      </c>
      <c r="D571" s="17">
        <v>2.4800645247177001E-2</v>
      </c>
      <c r="E571" s="17">
        <v>1.03556612570953E-2</v>
      </c>
      <c r="F571" s="17"/>
      <c r="G571" s="17">
        <v>3.5578381014599897E-2</v>
      </c>
      <c r="H571" s="17">
        <v>2.0683525646072801E-2</v>
      </c>
      <c r="I571" s="17">
        <v>1.4767451113702401E-2</v>
      </c>
      <c r="J571" s="17">
        <v>2.0605702240477301E-2</v>
      </c>
      <c r="K571" s="17">
        <v>9.2838112161269699E-3</v>
      </c>
      <c r="L571" s="17">
        <v>0</v>
      </c>
      <c r="M571" s="17"/>
      <c r="N571" s="17">
        <v>2.2598627416183001E-2</v>
      </c>
      <c r="O571" s="17">
        <v>2.3231537566279201E-2</v>
      </c>
      <c r="P571" s="17">
        <v>1.10673500674343E-2</v>
      </c>
      <c r="Q571" s="17">
        <v>3.12008327330171E-2</v>
      </c>
      <c r="R571" s="17">
        <v>1.2092522692369601E-2</v>
      </c>
      <c r="S571" s="17">
        <v>9.9403272302522397E-3</v>
      </c>
      <c r="T571" s="17">
        <v>1.9618943479537399E-2</v>
      </c>
      <c r="U571" s="17">
        <v>1.04093804744654E-2</v>
      </c>
      <c r="V571" s="17">
        <v>8.2015862425296893E-3</v>
      </c>
      <c r="W571" s="17">
        <v>2.9498960281451499E-2</v>
      </c>
      <c r="X571" s="17">
        <v>1.80424987398921E-2</v>
      </c>
      <c r="Y571" s="17">
        <v>0</v>
      </c>
      <c r="Z571" s="17"/>
      <c r="AA571" s="17">
        <v>1.1615769000037799E-2</v>
      </c>
      <c r="AB571" s="17">
        <v>1.23192250793588E-2</v>
      </c>
      <c r="AC571" s="17">
        <v>2.5739157906449501E-2</v>
      </c>
      <c r="AD571" s="17">
        <v>2.5100272263480401E-2</v>
      </c>
      <c r="AE571" s="17"/>
      <c r="AF571" s="17">
        <v>2.29130510124111E-2</v>
      </c>
    </row>
    <row r="572" spans="2:32" x14ac:dyDescent="0.2">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row>
    <row r="573" spans="2:32" x14ac:dyDescent="0.2">
      <c r="B573" s="6" t="s">
        <v>330</v>
      </c>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row>
    <row r="574" spans="2:32" x14ac:dyDescent="0.2">
      <c r="B574" s="24" t="s">
        <v>317</v>
      </c>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row>
    <row r="575" spans="2:32" x14ac:dyDescent="0.2">
      <c r="B575" t="s">
        <v>240</v>
      </c>
      <c r="C575" s="17">
        <v>0.43664407015491102</v>
      </c>
      <c r="D575" s="17">
        <v>0.40676400952409097</v>
      </c>
      <c r="E575" s="17">
        <v>0.47131722323318698</v>
      </c>
      <c r="F575" s="17"/>
      <c r="G575" s="17">
        <v>0.571027828555427</v>
      </c>
      <c r="H575" s="17">
        <v>0.50326353986448702</v>
      </c>
      <c r="I575" s="17">
        <v>0.45060311270979703</v>
      </c>
      <c r="J575" s="17">
        <v>0.38822810634127303</v>
      </c>
      <c r="K575" s="17">
        <v>0.31741642777694801</v>
      </c>
      <c r="L575" s="17">
        <v>0.29514932674951999</v>
      </c>
      <c r="M575" s="17"/>
      <c r="N575" s="17">
        <v>0.55146732517394104</v>
      </c>
      <c r="O575" s="17">
        <v>0.37368716143085801</v>
      </c>
      <c r="P575" s="17">
        <v>0.41376424139597201</v>
      </c>
      <c r="Q575" s="17">
        <v>0.41124040630188602</v>
      </c>
      <c r="R575" s="17">
        <v>0.38521905911948301</v>
      </c>
      <c r="S575" s="17">
        <v>0.49121953425611098</v>
      </c>
      <c r="T575" s="17">
        <v>0.38134019218857201</v>
      </c>
      <c r="U575" s="17">
        <v>0.43997697592263002</v>
      </c>
      <c r="V575" s="17">
        <v>0.447628089704113</v>
      </c>
      <c r="W575" s="17">
        <v>0.41278331576569099</v>
      </c>
      <c r="X575" s="17">
        <v>0.381839382727235</v>
      </c>
      <c r="Y575" s="17">
        <v>0.43033390077849398</v>
      </c>
      <c r="Z575" s="17"/>
      <c r="AA575" s="17">
        <v>0.46339665688821002</v>
      </c>
      <c r="AB575" s="17">
        <v>0.41557412431731799</v>
      </c>
      <c r="AC575" s="17">
        <v>0.439692050278925</v>
      </c>
      <c r="AD575" s="17">
        <v>0.42843848558903702</v>
      </c>
      <c r="AE575" s="17"/>
      <c r="AF575" s="17">
        <v>0.49931544666045502</v>
      </c>
    </row>
    <row r="576" spans="2:32" x14ac:dyDescent="0.2">
      <c r="B576" t="s">
        <v>241</v>
      </c>
      <c r="C576" s="17">
        <v>0.54446351079887101</v>
      </c>
      <c r="D576" s="17">
        <v>0.57372602383829796</v>
      </c>
      <c r="E576" s="17">
        <v>0.51037844329308302</v>
      </c>
      <c r="F576" s="17"/>
      <c r="G576" s="17">
        <v>0.394746445348646</v>
      </c>
      <c r="H576" s="17">
        <v>0.48675518272410601</v>
      </c>
      <c r="I576" s="17">
        <v>0.52726475348900803</v>
      </c>
      <c r="J576" s="17">
        <v>0.58784057646557697</v>
      </c>
      <c r="K576" s="17">
        <v>0.66780042816805696</v>
      </c>
      <c r="L576" s="17">
        <v>0.70004816136660297</v>
      </c>
      <c r="M576" s="17"/>
      <c r="N576" s="17">
        <v>0.43799138927969899</v>
      </c>
      <c r="O576" s="17">
        <v>0.61058353996699699</v>
      </c>
      <c r="P576" s="17">
        <v>0.56957121459301996</v>
      </c>
      <c r="Q576" s="17">
        <v>0.564349571015337</v>
      </c>
      <c r="R576" s="17">
        <v>0.58460104619999897</v>
      </c>
      <c r="S576" s="17">
        <v>0.48925169887921899</v>
      </c>
      <c r="T576" s="17">
        <v>0.58232988343180003</v>
      </c>
      <c r="U576" s="17">
        <v>0.54961364360290499</v>
      </c>
      <c r="V576" s="17">
        <v>0.54157771674077104</v>
      </c>
      <c r="W576" s="17">
        <v>0.57367313770908201</v>
      </c>
      <c r="X576" s="17">
        <v>0.59030021984429604</v>
      </c>
      <c r="Y576" s="17">
        <v>0.53888696354471899</v>
      </c>
      <c r="Z576" s="17"/>
      <c r="AA576" s="17">
        <v>0.524153127898775</v>
      </c>
      <c r="AB576" s="17">
        <v>0.56769027234681901</v>
      </c>
      <c r="AC576" s="17">
        <v>0.53355447209249196</v>
      </c>
      <c r="AD576" s="17">
        <v>0.54978795796156699</v>
      </c>
      <c r="AE576" s="17"/>
      <c r="AF576" s="17">
        <v>0.47413711614248899</v>
      </c>
    </row>
    <row r="577" spans="2:32" x14ac:dyDescent="0.2">
      <c r="B577" t="s">
        <v>92</v>
      </c>
      <c r="C577" s="17">
        <v>1.88924190462176E-2</v>
      </c>
      <c r="D577" s="17">
        <v>1.9509966637610801E-2</v>
      </c>
      <c r="E577" s="17">
        <v>1.8304333473729499E-2</v>
      </c>
      <c r="F577" s="17"/>
      <c r="G577" s="17">
        <v>3.4225726095926397E-2</v>
      </c>
      <c r="H577" s="17">
        <v>9.9812774114063207E-3</v>
      </c>
      <c r="I577" s="17">
        <v>2.2132133801195299E-2</v>
      </c>
      <c r="J577" s="17">
        <v>2.3931317193149601E-2</v>
      </c>
      <c r="K577" s="17">
        <v>1.47831440549951E-2</v>
      </c>
      <c r="L577" s="17">
        <v>4.8025118838766799E-3</v>
      </c>
      <c r="M577" s="17"/>
      <c r="N577" s="17">
        <v>1.0541285546360499E-2</v>
      </c>
      <c r="O577" s="17">
        <v>1.5729298602145201E-2</v>
      </c>
      <c r="P577" s="17">
        <v>1.6664544011008999E-2</v>
      </c>
      <c r="Q577" s="17">
        <v>2.4410022682776901E-2</v>
      </c>
      <c r="R577" s="17">
        <v>3.0179894680518401E-2</v>
      </c>
      <c r="S577" s="17">
        <v>1.9528766864669901E-2</v>
      </c>
      <c r="T577" s="17">
        <v>3.6329924379628203E-2</v>
      </c>
      <c r="U577" s="17">
        <v>1.04093804744654E-2</v>
      </c>
      <c r="V577" s="17">
        <v>1.07941935551156E-2</v>
      </c>
      <c r="W577" s="17">
        <v>1.3543546525226701E-2</v>
      </c>
      <c r="X577" s="17">
        <v>2.7860397428468301E-2</v>
      </c>
      <c r="Y577" s="17">
        <v>3.0779135676787101E-2</v>
      </c>
      <c r="Z577" s="17"/>
      <c r="AA577" s="17">
        <v>1.2450215213014501E-2</v>
      </c>
      <c r="AB577" s="17">
        <v>1.6735603335862801E-2</v>
      </c>
      <c r="AC577" s="17">
        <v>2.67534776285826E-2</v>
      </c>
      <c r="AD577" s="17">
        <v>2.1773556449395302E-2</v>
      </c>
      <c r="AE577" s="17"/>
      <c r="AF577" s="17">
        <v>2.6547437197055501E-2</v>
      </c>
    </row>
    <row r="578" spans="2:32" x14ac:dyDescent="0.2">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c r="AF578" s="17"/>
    </row>
    <row r="579" spans="2:32" x14ac:dyDescent="0.2">
      <c r="B579" s="6" t="s">
        <v>331</v>
      </c>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c r="AF579" s="17"/>
    </row>
    <row r="580" spans="2:32" x14ac:dyDescent="0.2">
      <c r="B580" s="24" t="s">
        <v>317</v>
      </c>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c r="AF580" s="17"/>
    </row>
    <row r="581" spans="2:32" x14ac:dyDescent="0.2">
      <c r="B581" t="s">
        <v>240</v>
      </c>
      <c r="C581" s="17">
        <v>0.34546927088192397</v>
      </c>
      <c r="D581" s="17">
        <v>0.41860200504280798</v>
      </c>
      <c r="E581" s="17">
        <v>0.25719854800664199</v>
      </c>
      <c r="F581" s="17"/>
      <c r="G581" s="17">
        <v>0.60675300559808298</v>
      </c>
      <c r="H581" s="17">
        <v>0.47169728874720601</v>
      </c>
      <c r="I581" s="17">
        <v>0.39893925433780603</v>
      </c>
      <c r="J581" s="17">
        <v>0.21725136866982001</v>
      </c>
      <c r="K581" s="17">
        <v>0.11996251222427499</v>
      </c>
      <c r="L581" s="17">
        <v>7.5183365791528997E-2</v>
      </c>
      <c r="M581" s="17"/>
      <c r="N581" s="17">
        <v>0.41130370603865501</v>
      </c>
      <c r="O581" s="17">
        <v>0.30823316528760197</v>
      </c>
      <c r="P581" s="17">
        <v>0.31209161717962702</v>
      </c>
      <c r="Q581" s="17">
        <v>0.31143868202381803</v>
      </c>
      <c r="R581" s="17">
        <v>0.36698249350768802</v>
      </c>
      <c r="S581" s="17">
        <v>0.35670861788324398</v>
      </c>
      <c r="T581" s="17">
        <v>0.33491642854077602</v>
      </c>
      <c r="U581" s="17">
        <v>0.324327730931813</v>
      </c>
      <c r="V581" s="17">
        <v>0.35909159077634201</v>
      </c>
      <c r="W581" s="17">
        <v>0.33829858387945499</v>
      </c>
      <c r="X581" s="17">
        <v>0.34274980491457901</v>
      </c>
      <c r="Y581" s="17">
        <v>0.30216639095103998</v>
      </c>
      <c r="Z581" s="17"/>
      <c r="AA581" s="17">
        <v>0.36463687676015899</v>
      </c>
      <c r="AB581" s="17">
        <v>0.31669582950986602</v>
      </c>
      <c r="AC581" s="17">
        <v>0.35424124643523902</v>
      </c>
      <c r="AD581" s="17">
        <v>0.34734600127871601</v>
      </c>
      <c r="AE581" s="17"/>
      <c r="AF581" s="17">
        <v>0.32474179516940099</v>
      </c>
    </row>
    <row r="582" spans="2:32" x14ac:dyDescent="0.2">
      <c r="B582" t="s">
        <v>241</v>
      </c>
      <c r="C582" s="17">
        <v>0.63718297882497699</v>
      </c>
      <c r="D582" s="17">
        <v>0.56289108847431701</v>
      </c>
      <c r="E582" s="17">
        <v>0.72670040703084005</v>
      </c>
      <c r="F582" s="17"/>
      <c r="G582" s="17">
        <v>0.37255727285567802</v>
      </c>
      <c r="H582" s="17">
        <v>0.51293562871276599</v>
      </c>
      <c r="I582" s="17">
        <v>0.58180436855409601</v>
      </c>
      <c r="J582" s="17">
        <v>0.75317523227378202</v>
      </c>
      <c r="K582" s="17">
        <v>0.87004540009560805</v>
      </c>
      <c r="L582" s="17">
        <v>0.92006117916866403</v>
      </c>
      <c r="M582" s="17"/>
      <c r="N582" s="17">
        <v>0.57341290277324197</v>
      </c>
      <c r="O582" s="17">
        <v>0.67981209340822202</v>
      </c>
      <c r="P582" s="17">
        <v>0.66308691583092605</v>
      </c>
      <c r="Q582" s="17">
        <v>0.67300350886192395</v>
      </c>
      <c r="R582" s="17">
        <v>0.63301750649231203</v>
      </c>
      <c r="S582" s="17">
        <v>0.61856358515750898</v>
      </c>
      <c r="T582" s="17">
        <v>0.64031669303068295</v>
      </c>
      <c r="U582" s="17">
        <v>0.675672269068187</v>
      </c>
      <c r="V582" s="17">
        <v>0.622755923878482</v>
      </c>
      <c r="W582" s="17">
        <v>0.63773173077451994</v>
      </c>
      <c r="X582" s="17">
        <v>0.64593070451104095</v>
      </c>
      <c r="Y582" s="17">
        <v>0.66020561740974304</v>
      </c>
      <c r="Z582" s="17"/>
      <c r="AA582" s="17">
        <v>0.63011756586147005</v>
      </c>
      <c r="AB582" s="17">
        <v>0.66728416481804598</v>
      </c>
      <c r="AC582" s="17">
        <v>0.61633729094149703</v>
      </c>
      <c r="AD582" s="17">
        <v>0.63067826613009403</v>
      </c>
      <c r="AE582" s="17"/>
      <c r="AF582" s="17">
        <v>0.66401606379607403</v>
      </c>
    </row>
    <row r="583" spans="2:32" x14ac:dyDescent="0.2">
      <c r="B583" t="s">
        <v>92</v>
      </c>
      <c r="C583" s="17">
        <v>1.7347750293099401E-2</v>
      </c>
      <c r="D583" s="17">
        <v>1.85069064828755E-2</v>
      </c>
      <c r="E583" s="17">
        <v>1.6101044962518098E-2</v>
      </c>
      <c r="F583" s="17"/>
      <c r="G583" s="17">
        <v>2.0689721546239399E-2</v>
      </c>
      <c r="H583" s="17">
        <v>1.5367082540028601E-2</v>
      </c>
      <c r="I583" s="17">
        <v>1.9256377108098199E-2</v>
      </c>
      <c r="J583" s="17">
        <v>2.9573399056397599E-2</v>
      </c>
      <c r="K583" s="17">
        <v>9.9920876801167895E-3</v>
      </c>
      <c r="L583" s="17">
        <v>4.7554550398067599E-3</v>
      </c>
      <c r="M583" s="17"/>
      <c r="N583" s="17">
        <v>1.52833911881027E-2</v>
      </c>
      <c r="O583" s="17">
        <v>1.19547413041752E-2</v>
      </c>
      <c r="P583" s="17">
        <v>2.4821466989447601E-2</v>
      </c>
      <c r="Q583" s="17">
        <v>1.5557809114257901E-2</v>
      </c>
      <c r="R583" s="17">
        <v>0</v>
      </c>
      <c r="S583" s="17">
        <v>2.4727796959247299E-2</v>
      </c>
      <c r="T583" s="17">
        <v>2.4766878428541399E-2</v>
      </c>
      <c r="U583" s="17">
        <v>0</v>
      </c>
      <c r="V583" s="17">
        <v>1.8152485345176401E-2</v>
      </c>
      <c r="W583" s="17">
        <v>2.3969685346025001E-2</v>
      </c>
      <c r="X583" s="17">
        <v>1.13194905743808E-2</v>
      </c>
      <c r="Y583" s="17">
        <v>3.7627991639216603E-2</v>
      </c>
      <c r="Z583" s="17"/>
      <c r="AA583" s="17">
        <v>5.2455573783704397E-3</v>
      </c>
      <c r="AB583" s="17">
        <v>1.6020005672087698E-2</v>
      </c>
      <c r="AC583" s="17">
        <v>2.9421462623263901E-2</v>
      </c>
      <c r="AD583" s="17">
        <v>2.19757325911893E-2</v>
      </c>
      <c r="AE583" s="17"/>
      <c r="AF583" s="17">
        <v>1.12421410345248E-2</v>
      </c>
    </row>
    <row r="584" spans="2:32" x14ac:dyDescent="0.2">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c r="AF584" s="17"/>
    </row>
    <row r="585" spans="2:32" x14ac:dyDescent="0.2">
      <c r="B585" s="6" t="s">
        <v>332</v>
      </c>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c r="AF585" s="17"/>
    </row>
    <row r="586" spans="2:32" x14ac:dyDescent="0.2">
      <c r="B586" s="24" t="s">
        <v>317</v>
      </c>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c r="AF586" s="17"/>
    </row>
    <row r="587" spans="2:32" x14ac:dyDescent="0.2">
      <c r="B587" t="s">
        <v>240</v>
      </c>
      <c r="C587" s="17">
        <v>0.77474231925993597</v>
      </c>
      <c r="D587" s="17">
        <v>0.78263549320154102</v>
      </c>
      <c r="E587" s="17">
        <v>0.76536805922738205</v>
      </c>
      <c r="F587" s="17"/>
      <c r="G587" s="17">
        <v>0.82764490143849001</v>
      </c>
      <c r="H587" s="17">
        <v>0.82227382303443697</v>
      </c>
      <c r="I587" s="17">
        <v>0.78592419204075104</v>
      </c>
      <c r="J587" s="17">
        <v>0.77057811496277895</v>
      </c>
      <c r="K587" s="17">
        <v>0.78827215519226901</v>
      </c>
      <c r="L587" s="17">
        <v>0.60806467709356704</v>
      </c>
      <c r="M587" s="17"/>
      <c r="N587" s="17">
        <v>0.81545038479281295</v>
      </c>
      <c r="O587" s="17">
        <v>0.75370970451570096</v>
      </c>
      <c r="P587" s="17">
        <v>0.79441679931900899</v>
      </c>
      <c r="Q587" s="17">
        <v>0.73384467605755299</v>
      </c>
      <c r="R587" s="17">
        <v>0.73258773755681506</v>
      </c>
      <c r="S587" s="17">
        <v>0.77891687150259403</v>
      </c>
      <c r="T587" s="17">
        <v>0.77036430992549698</v>
      </c>
      <c r="U587" s="17">
        <v>0.720784172913851</v>
      </c>
      <c r="V587" s="17">
        <v>0.76668781043705603</v>
      </c>
      <c r="W587" s="17">
        <v>0.79160183126213202</v>
      </c>
      <c r="X587" s="17">
        <v>0.78831997066078197</v>
      </c>
      <c r="Y587" s="17">
        <v>0.821090999692908</v>
      </c>
      <c r="Z587" s="17"/>
      <c r="AA587" s="17">
        <v>0.77590302297476199</v>
      </c>
      <c r="AB587" s="17">
        <v>0.76722033011539204</v>
      </c>
      <c r="AC587" s="17">
        <v>0.775072655637979</v>
      </c>
      <c r="AD587" s="17">
        <v>0.78180927920338505</v>
      </c>
      <c r="AE587" s="17"/>
      <c r="AF587" s="17">
        <v>0.76489574252312897</v>
      </c>
    </row>
    <row r="588" spans="2:32" x14ac:dyDescent="0.2">
      <c r="B588" t="s">
        <v>241</v>
      </c>
      <c r="C588" s="17">
        <v>0.213742436777838</v>
      </c>
      <c r="D588" s="17">
        <v>0.20365767475036101</v>
      </c>
      <c r="E588" s="17">
        <v>0.22647016214650201</v>
      </c>
      <c r="F588" s="17"/>
      <c r="G588" s="17">
        <v>0.14830605964860699</v>
      </c>
      <c r="H588" s="17">
        <v>0.159029890415192</v>
      </c>
      <c r="I588" s="17">
        <v>0.212047497135432</v>
      </c>
      <c r="J588" s="17">
        <v>0.219139615052618</v>
      </c>
      <c r="K588" s="17">
        <v>0.20583494449981601</v>
      </c>
      <c r="L588" s="17">
        <v>0.38901914195763598</v>
      </c>
      <c r="M588" s="17"/>
      <c r="N588" s="17">
        <v>0.17318210292394701</v>
      </c>
      <c r="O588" s="17">
        <v>0.23689233522155401</v>
      </c>
      <c r="P588" s="17">
        <v>0.196613541298052</v>
      </c>
      <c r="Q588" s="17">
        <v>0.26153014726923601</v>
      </c>
      <c r="R588" s="17">
        <v>0.25631653185507602</v>
      </c>
      <c r="S588" s="17">
        <v>0.20470451321955699</v>
      </c>
      <c r="T588" s="17">
        <v>0.20040832808039799</v>
      </c>
      <c r="U588" s="17">
        <v>0.24940173651831901</v>
      </c>
      <c r="V588" s="17">
        <v>0.229266819231182</v>
      </c>
      <c r="W588" s="17">
        <v>0.20839816873786801</v>
      </c>
      <c r="X588" s="17">
        <v>0.200360538764837</v>
      </c>
      <c r="Y588" s="17">
        <v>0.15700802387400101</v>
      </c>
      <c r="Z588" s="17"/>
      <c r="AA588" s="17">
        <v>0.21817342745531801</v>
      </c>
      <c r="AB588" s="17">
        <v>0.21677968312645701</v>
      </c>
      <c r="AC588" s="17">
        <v>0.21834210797364401</v>
      </c>
      <c r="AD588" s="17">
        <v>0.20073073470082201</v>
      </c>
      <c r="AE588" s="17"/>
      <c r="AF588" s="17">
        <v>0.21903638855583901</v>
      </c>
    </row>
    <row r="589" spans="2:32" x14ac:dyDescent="0.2">
      <c r="B589" t="s">
        <v>92</v>
      </c>
      <c r="C589" s="17">
        <v>1.1515243962226101E-2</v>
      </c>
      <c r="D589" s="17">
        <v>1.3706832048098199E-2</v>
      </c>
      <c r="E589" s="17">
        <v>8.1617786261165195E-3</v>
      </c>
      <c r="F589" s="17"/>
      <c r="G589" s="17">
        <v>2.4049038912902099E-2</v>
      </c>
      <c r="H589" s="17">
        <v>1.8696286550371099E-2</v>
      </c>
      <c r="I589" s="17">
        <v>2.0283108238174702E-3</v>
      </c>
      <c r="J589" s="17">
        <v>1.0282269984603199E-2</v>
      </c>
      <c r="K589" s="17">
        <v>5.89290030791531E-3</v>
      </c>
      <c r="L589" s="17">
        <v>2.91618094879741E-3</v>
      </c>
      <c r="M589" s="17"/>
      <c r="N589" s="17">
        <v>1.13675122832402E-2</v>
      </c>
      <c r="O589" s="17">
        <v>9.3979602627451992E-3</v>
      </c>
      <c r="P589" s="17">
        <v>8.9696593829382693E-3</v>
      </c>
      <c r="Q589" s="17">
        <v>4.6251766732110901E-3</v>
      </c>
      <c r="R589" s="17">
        <v>1.1095730588109001E-2</v>
      </c>
      <c r="S589" s="17">
        <v>1.6378615277849399E-2</v>
      </c>
      <c r="T589" s="17">
        <v>2.9227361994104299E-2</v>
      </c>
      <c r="U589" s="17">
        <v>2.9814090567830201E-2</v>
      </c>
      <c r="V589" s="17">
        <v>4.0453703317613696E-3</v>
      </c>
      <c r="W589" s="17">
        <v>0</v>
      </c>
      <c r="X589" s="17">
        <v>1.13194905743808E-2</v>
      </c>
      <c r="Y589" s="17">
        <v>2.19009764330916E-2</v>
      </c>
      <c r="Z589" s="17"/>
      <c r="AA589" s="17">
        <v>5.9235495699207401E-3</v>
      </c>
      <c r="AB589" s="17">
        <v>1.59999867581508E-2</v>
      </c>
      <c r="AC589" s="17">
        <v>6.58523638837776E-3</v>
      </c>
      <c r="AD589" s="17">
        <v>1.7459986095792399E-2</v>
      </c>
      <c r="AE589" s="17"/>
      <c r="AF589" s="17">
        <v>1.6067868921032499E-2</v>
      </c>
    </row>
    <row r="590" spans="2:32" x14ac:dyDescent="0.2">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row>
    <row r="591" spans="2:32" x14ac:dyDescent="0.2">
      <c r="B591" s="6" t="s">
        <v>333</v>
      </c>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row>
    <row r="592" spans="2:32" x14ac:dyDescent="0.2">
      <c r="B592" s="24" t="s">
        <v>317</v>
      </c>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row>
    <row r="593" spans="2:32" x14ac:dyDescent="0.2">
      <c r="B593" t="s">
        <v>240</v>
      </c>
      <c r="C593" s="17">
        <v>0.62951593580570298</v>
      </c>
      <c r="D593" s="17">
        <v>0.65299581070221902</v>
      </c>
      <c r="E593" s="17">
        <v>0.60098105345108899</v>
      </c>
      <c r="F593" s="17"/>
      <c r="G593" s="17">
        <v>0.72697459482142102</v>
      </c>
      <c r="H593" s="17">
        <v>0.65650405553942603</v>
      </c>
      <c r="I593" s="17">
        <v>0.65822500179910304</v>
      </c>
      <c r="J593" s="17">
        <v>0.57358012059435903</v>
      </c>
      <c r="K593" s="17">
        <v>0.58395055724741896</v>
      </c>
      <c r="L593" s="17">
        <v>0.52401515369043505</v>
      </c>
      <c r="M593" s="17"/>
      <c r="N593" s="17">
        <v>0.71856457269364604</v>
      </c>
      <c r="O593" s="17">
        <v>0.55678015983418805</v>
      </c>
      <c r="P593" s="17">
        <v>0.54147862312869599</v>
      </c>
      <c r="Q593" s="17">
        <v>0.585787853713711</v>
      </c>
      <c r="R593" s="17">
        <v>0.62418030761756105</v>
      </c>
      <c r="S593" s="17">
        <v>0.59374269575785699</v>
      </c>
      <c r="T593" s="17">
        <v>0.62314896505416195</v>
      </c>
      <c r="U593" s="17">
        <v>0.67579089047154395</v>
      </c>
      <c r="V593" s="17">
        <v>0.67255595163578896</v>
      </c>
      <c r="W593" s="17">
        <v>0.70919398077531504</v>
      </c>
      <c r="X593" s="17">
        <v>0.58870313905418503</v>
      </c>
      <c r="Y593" s="17">
        <v>0.61860358187193898</v>
      </c>
      <c r="Z593" s="17"/>
      <c r="AA593" s="17">
        <v>0.60637404990952304</v>
      </c>
      <c r="AB593" s="17">
        <v>0.61082264590145896</v>
      </c>
      <c r="AC593" s="17">
        <v>0.67617588782039995</v>
      </c>
      <c r="AD593" s="17">
        <v>0.63699592837896302</v>
      </c>
      <c r="AE593" s="17"/>
      <c r="AF593" s="17">
        <v>0.60578372038898498</v>
      </c>
    </row>
    <row r="594" spans="2:32" x14ac:dyDescent="0.2">
      <c r="B594" t="s">
        <v>241</v>
      </c>
      <c r="C594" s="17">
        <v>0.34816980024288102</v>
      </c>
      <c r="D594" s="17">
        <v>0.32118891676860001</v>
      </c>
      <c r="E594" s="17">
        <v>0.38070734410877799</v>
      </c>
      <c r="F594" s="17"/>
      <c r="G594" s="17">
        <v>0.24834678240806801</v>
      </c>
      <c r="H594" s="17">
        <v>0.32440780327248298</v>
      </c>
      <c r="I594" s="17">
        <v>0.32807507193707403</v>
      </c>
      <c r="J594" s="17">
        <v>0.40158662272644602</v>
      </c>
      <c r="K594" s="17">
        <v>0.384064550496654</v>
      </c>
      <c r="L594" s="17">
        <v>0.45150384087894102</v>
      </c>
      <c r="M594" s="17"/>
      <c r="N594" s="17">
        <v>0.26589388410352399</v>
      </c>
      <c r="O594" s="17">
        <v>0.41581848163199803</v>
      </c>
      <c r="P594" s="17">
        <v>0.44060441480176799</v>
      </c>
      <c r="Q594" s="17">
        <v>0.37338811899907898</v>
      </c>
      <c r="R594" s="17">
        <v>0.34685612761752099</v>
      </c>
      <c r="S594" s="17">
        <v>0.37127212971792301</v>
      </c>
      <c r="T594" s="17">
        <v>0.34688296024452903</v>
      </c>
      <c r="U594" s="17">
        <v>0.31434750994844501</v>
      </c>
      <c r="V594" s="17">
        <v>0.32115138396155002</v>
      </c>
      <c r="W594" s="17">
        <v>0.28018601689587203</v>
      </c>
      <c r="X594" s="17">
        <v>0.38624809389603099</v>
      </c>
      <c r="Y594" s="17">
        <v>0.365669402921936</v>
      </c>
      <c r="Z594" s="17"/>
      <c r="AA594" s="17">
        <v>0.37079521451680197</v>
      </c>
      <c r="AB594" s="17">
        <v>0.36398668479275098</v>
      </c>
      <c r="AC594" s="17">
        <v>0.30768073991260603</v>
      </c>
      <c r="AD594" s="17">
        <v>0.33856637810090801</v>
      </c>
      <c r="AE594" s="17"/>
      <c r="AF594" s="17">
        <v>0.35914825856175497</v>
      </c>
    </row>
    <row r="595" spans="2:32" x14ac:dyDescent="0.2">
      <c r="B595" t="s">
        <v>92</v>
      </c>
      <c r="C595" s="17">
        <v>2.2314263951416401E-2</v>
      </c>
      <c r="D595" s="17">
        <v>2.5815272529181501E-2</v>
      </c>
      <c r="E595" s="17">
        <v>1.83116024401332E-2</v>
      </c>
      <c r="F595" s="17"/>
      <c r="G595" s="17">
        <v>2.4678622770510701E-2</v>
      </c>
      <c r="H595" s="17">
        <v>1.9088141188091001E-2</v>
      </c>
      <c r="I595" s="17">
        <v>1.3699926263823299E-2</v>
      </c>
      <c r="J595" s="17">
        <v>2.4833256679195202E-2</v>
      </c>
      <c r="K595" s="17">
        <v>3.19848922559266E-2</v>
      </c>
      <c r="L595" s="17">
        <v>2.4481005430624599E-2</v>
      </c>
      <c r="M595" s="17"/>
      <c r="N595" s="17">
        <v>1.55415432028298E-2</v>
      </c>
      <c r="O595" s="17">
        <v>2.7401358533813799E-2</v>
      </c>
      <c r="P595" s="17">
        <v>1.7916962069535799E-2</v>
      </c>
      <c r="Q595" s="17">
        <v>4.0824027287209699E-2</v>
      </c>
      <c r="R595" s="17">
        <v>2.89635647649183E-2</v>
      </c>
      <c r="S595" s="17">
        <v>3.4985174524220397E-2</v>
      </c>
      <c r="T595" s="17">
        <v>2.99680747013088E-2</v>
      </c>
      <c r="U595" s="17">
        <v>9.8615995800108592E-3</v>
      </c>
      <c r="V595" s="17">
        <v>6.2926644026610598E-3</v>
      </c>
      <c r="W595" s="17">
        <v>1.06200023288126E-2</v>
      </c>
      <c r="X595" s="17">
        <v>2.5048767049784398E-2</v>
      </c>
      <c r="Y595" s="17">
        <v>1.57270152061251E-2</v>
      </c>
      <c r="Z595" s="17"/>
      <c r="AA595" s="17">
        <v>2.2830735573675001E-2</v>
      </c>
      <c r="AB595" s="17">
        <v>2.5190669305790201E-2</v>
      </c>
      <c r="AC595" s="17">
        <v>1.61433722669936E-2</v>
      </c>
      <c r="AD595" s="17">
        <v>2.4437693520129901E-2</v>
      </c>
      <c r="AE595" s="17"/>
      <c r="AF595" s="17">
        <v>3.5068021049259997E-2</v>
      </c>
    </row>
    <row r="596" spans="2:32" x14ac:dyDescent="0.2">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row>
    <row r="597" spans="2:32" x14ac:dyDescent="0.2">
      <c r="B597" s="6" t="s">
        <v>345</v>
      </c>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row>
    <row r="598" spans="2:32" x14ac:dyDescent="0.2">
      <c r="B598" s="24" t="s">
        <v>346</v>
      </c>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row>
    <row r="599" spans="2:32" x14ac:dyDescent="0.2">
      <c r="B599" t="s">
        <v>334</v>
      </c>
      <c r="C599" s="17">
        <v>0.67012626175408796</v>
      </c>
      <c r="D599" s="17">
        <v>0.63012594452783099</v>
      </c>
      <c r="E599" s="17">
        <v>0.71357868614474196</v>
      </c>
      <c r="F599" s="17"/>
      <c r="G599" s="17">
        <v>0.71437764174627305</v>
      </c>
      <c r="H599" s="17">
        <v>0.69089617784882895</v>
      </c>
      <c r="I599" s="17">
        <v>0.74545126860313304</v>
      </c>
      <c r="J599" s="17">
        <v>0.69008701485997304</v>
      </c>
      <c r="K599" s="17">
        <v>0.66380244065915905</v>
      </c>
      <c r="L599" s="17">
        <v>0.53446880797315899</v>
      </c>
      <c r="M599" s="17"/>
      <c r="N599" s="17">
        <v>0.71307105203326604</v>
      </c>
      <c r="O599" s="17">
        <v>0.64823281092241103</v>
      </c>
      <c r="P599" s="17">
        <v>0.70398053036684904</v>
      </c>
      <c r="Q599" s="17">
        <v>0.65820068411374899</v>
      </c>
      <c r="R599" s="17">
        <v>0.75147241131452902</v>
      </c>
      <c r="S599" s="17">
        <v>0.69854585295579197</v>
      </c>
      <c r="T599" s="17">
        <v>0.63584895427745902</v>
      </c>
      <c r="U599" s="17">
        <v>0.61330147857008499</v>
      </c>
      <c r="V599" s="17">
        <v>0.64867794558562597</v>
      </c>
      <c r="W599" s="17">
        <v>0.65409692880010595</v>
      </c>
      <c r="X599" s="17">
        <v>0.64485519428097404</v>
      </c>
      <c r="Y599" s="17">
        <v>0.58022483975620698</v>
      </c>
      <c r="Z599" s="17"/>
      <c r="AA599" s="17">
        <v>0.69987640633927495</v>
      </c>
      <c r="AB599" s="17">
        <v>0.69352489396780104</v>
      </c>
      <c r="AC599" s="17">
        <v>0.69217772453110504</v>
      </c>
      <c r="AD599" s="17">
        <v>0.57725329874443698</v>
      </c>
      <c r="AE599" s="17"/>
      <c r="AF599" s="17">
        <v>0.59385925916865701</v>
      </c>
    </row>
    <row r="600" spans="2:32" x14ac:dyDescent="0.2">
      <c r="B600" t="s">
        <v>335</v>
      </c>
      <c r="C600" s="17">
        <v>0.41200186949487499</v>
      </c>
      <c r="D600" s="17">
        <v>0.40047373724399599</v>
      </c>
      <c r="E600" s="17">
        <v>0.42607338608492201</v>
      </c>
      <c r="F600" s="17"/>
      <c r="G600" s="17">
        <v>0.64490333338899297</v>
      </c>
      <c r="H600" s="17">
        <v>0.531729686863605</v>
      </c>
      <c r="I600" s="17">
        <v>0.43097742546784001</v>
      </c>
      <c r="J600" s="17">
        <v>0.285547543525282</v>
      </c>
      <c r="K600" s="17">
        <v>0.31145896336803902</v>
      </c>
      <c r="L600" s="17">
        <v>0.32055769259991101</v>
      </c>
      <c r="M600" s="17"/>
      <c r="N600" s="17">
        <v>0.49679517961235697</v>
      </c>
      <c r="O600" s="17">
        <v>0.355114853917601</v>
      </c>
      <c r="P600" s="17">
        <v>0.383174642984634</v>
      </c>
      <c r="Q600" s="17">
        <v>0.36206879816547</v>
      </c>
      <c r="R600" s="17">
        <v>0.33631637217553001</v>
      </c>
      <c r="S600" s="17">
        <v>0.44435937778761903</v>
      </c>
      <c r="T600" s="17">
        <v>0.40625473850497601</v>
      </c>
      <c r="U600" s="17">
        <v>0.361555511807505</v>
      </c>
      <c r="V600" s="17">
        <v>0.429041333056082</v>
      </c>
      <c r="W600" s="17">
        <v>0.46828412185737101</v>
      </c>
      <c r="X600" s="17">
        <v>0.42020024093103597</v>
      </c>
      <c r="Y600" s="17">
        <v>0.40386881854254902</v>
      </c>
      <c r="Z600" s="17"/>
      <c r="AA600" s="17">
        <v>0.47399313233393398</v>
      </c>
      <c r="AB600" s="17">
        <v>0.428019370573336</v>
      </c>
      <c r="AC600" s="17">
        <v>0.35925296141806401</v>
      </c>
      <c r="AD600" s="17">
        <v>0.35567373335924402</v>
      </c>
      <c r="AE600" s="17"/>
      <c r="AF600" s="17">
        <v>0.36138763094666598</v>
      </c>
    </row>
    <row r="601" spans="2:32" x14ac:dyDescent="0.2">
      <c r="B601" t="s">
        <v>336</v>
      </c>
      <c r="C601" s="17">
        <v>0.37767027058647401</v>
      </c>
      <c r="D601" s="17">
        <v>0.37710967631151199</v>
      </c>
      <c r="E601" s="17">
        <v>0.37916641644232002</v>
      </c>
      <c r="F601" s="17"/>
      <c r="G601" s="17">
        <v>0.57188271372760302</v>
      </c>
      <c r="H601" s="17">
        <v>0.45187938507037401</v>
      </c>
      <c r="I601" s="17">
        <v>0.387371935088476</v>
      </c>
      <c r="J601" s="17">
        <v>0.30427656573282302</v>
      </c>
      <c r="K601" s="17">
        <v>0.30904147438561502</v>
      </c>
      <c r="L601" s="17">
        <v>0.29101036925316898</v>
      </c>
      <c r="M601" s="17"/>
      <c r="N601" s="17">
        <v>0.44589461109308498</v>
      </c>
      <c r="O601" s="17">
        <v>0.32819801294002798</v>
      </c>
      <c r="P601" s="17">
        <v>0.37807598389918801</v>
      </c>
      <c r="Q601" s="17">
        <v>0.35618528144121803</v>
      </c>
      <c r="R601" s="17">
        <v>0.35740971883057199</v>
      </c>
      <c r="S601" s="17">
        <v>0.33448955683453602</v>
      </c>
      <c r="T601" s="17">
        <v>0.38705794507757202</v>
      </c>
      <c r="U601" s="17">
        <v>0.31864107369946398</v>
      </c>
      <c r="V601" s="17">
        <v>0.37943431191745902</v>
      </c>
      <c r="W601" s="17">
        <v>0.424731449580798</v>
      </c>
      <c r="X601" s="17">
        <v>0.417642297555266</v>
      </c>
      <c r="Y601" s="17">
        <v>0.35340874889346702</v>
      </c>
      <c r="Z601" s="17"/>
      <c r="AA601" s="17">
        <v>0.443156128394396</v>
      </c>
      <c r="AB601" s="17">
        <v>0.37251199445142402</v>
      </c>
      <c r="AC601" s="17">
        <v>0.34411111990833798</v>
      </c>
      <c r="AD601" s="17">
        <v>0.32515079635356497</v>
      </c>
      <c r="AE601" s="17"/>
      <c r="AF601" s="17">
        <v>0.34513139321717301</v>
      </c>
    </row>
    <row r="602" spans="2:32" x14ac:dyDescent="0.2">
      <c r="B602" t="s">
        <v>337</v>
      </c>
      <c r="C602" s="17">
        <v>0.29609255693402797</v>
      </c>
      <c r="D602" s="17">
        <v>0.30198485993586799</v>
      </c>
      <c r="E602" s="17">
        <v>0.29133840156883101</v>
      </c>
      <c r="F602" s="17"/>
      <c r="G602" s="17">
        <v>0.35012850318332001</v>
      </c>
      <c r="H602" s="17">
        <v>0.344978420839825</v>
      </c>
      <c r="I602" s="17">
        <v>0.29536008467153202</v>
      </c>
      <c r="J602" s="17">
        <v>0.267698087513355</v>
      </c>
      <c r="K602" s="17">
        <v>0.259234504888043</v>
      </c>
      <c r="L602" s="17">
        <v>0.26829810958968803</v>
      </c>
      <c r="M602" s="17"/>
      <c r="N602" s="17">
        <v>0.35598442703843802</v>
      </c>
      <c r="O602" s="17">
        <v>0.23722076201783501</v>
      </c>
      <c r="P602" s="17">
        <v>0.26927401459044797</v>
      </c>
      <c r="Q602" s="17">
        <v>0.266441653266561</v>
      </c>
      <c r="R602" s="17">
        <v>0.27556303087637002</v>
      </c>
      <c r="S602" s="17">
        <v>0.28151498088615001</v>
      </c>
      <c r="T602" s="17">
        <v>0.28390683197239702</v>
      </c>
      <c r="U602" s="17">
        <v>0.23336311737457199</v>
      </c>
      <c r="V602" s="17">
        <v>0.31989311964017703</v>
      </c>
      <c r="W602" s="17">
        <v>0.378302289671406</v>
      </c>
      <c r="X602" s="17">
        <v>0.33111191229257803</v>
      </c>
      <c r="Y602" s="17">
        <v>0.24485135317991499</v>
      </c>
      <c r="Z602" s="17"/>
      <c r="AA602" s="17">
        <v>0.32932103318888001</v>
      </c>
      <c r="AB602" s="17">
        <v>0.30200828075562403</v>
      </c>
      <c r="AC602" s="17">
        <v>0.25204223450206698</v>
      </c>
      <c r="AD602" s="17">
        <v>0.287282269711919</v>
      </c>
      <c r="AE602" s="17"/>
      <c r="AF602" s="17">
        <v>0.273214866763479</v>
      </c>
    </row>
    <row r="603" spans="2:32" x14ac:dyDescent="0.2">
      <c r="B603" t="s">
        <v>338</v>
      </c>
      <c r="C603" s="17">
        <v>0.26159346992138799</v>
      </c>
      <c r="D603" s="17">
        <v>0.27031394305148798</v>
      </c>
      <c r="E603" s="17">
        <v>0.25246006782567598</v>
      </c>
      <c r="F603" s="17"/>
      <c r="G603" s="17">
        <v>0.34188921637758901</v>
      </c>
      <c r="H603" s="17">
        <v>0.32715003528500802</v>
      </c>
      <c r="I603" s="17">
        <v>0.30001340929961701</v>
      </c>
      <c r="J603" s="17">
        <v>0.22038810511048301</v>
      </c>
      <c r="K603" s="17">
        <v>0.233064344114783</v>
      </c>
      <c r="L603" s="17">
        <v>0.16795995804372199</v>
      </c>
      <c r="M603" s="17"/>
      <c r="N603" s="17">
        <v>0.26159984768414701</v>
      </c>
      <c r="O603" s="17">
        <v>0.30506357821053098</v>
      </c>
      <c r="P603" s="17">
        <v>0.29724787071875303</v>
      </c>
      <c r="Q603" s="17">
        <v>0.28973410746053002</v>
      </c>
      <c r="R603" s="17">
        <v>0.251289556728994</v>
      </c>
      <c r="S603" s="17">
        <v>0.30676674420934003</v>
      </c>
      <c r="T603" s="17">
        <v>0.209415063718147</v>
      </c>
      <c r="U603" s="17">
        <v>0.21259406780464599</v>
      </c>
      <c r="V603" s="17">
        <v>0.264931480343847</v>
      </c>
      <c r="W603" s="17">
        <v>0.17581974761112801</v>
      </c>
      <c r="X603" s="17">
        <v>0.236209076870941</v>
      </c>
      <c r="Y603" s="17">
        <v>0.25285245319649902</v>
      </c>
      <c r="Z603" s="17"/>
      <c r="AA603" s="17">
        <v>0.34698328733945399</v>
      </c>
      <c r="AB603" s="17">
        <v>0.21924798814110599</v>
      </c>
      <c r="AC603" s="17">
        <v>0.24767856667181401</v>
      </c>
      <c r="AD603" s="17">
        <v>0.20486573437699801</v>
      </c>
      <c r="AE603" s="17"/>
      <c r="AF603" s="17">
        <v>0.24149313638633799</v>
      </c>
    </row>
    <row r="604" spans="2:32" x14ac:dyDescent="0.2">
      <c r="B604" t="s">
        <v>339</v>
      </c>
      <c r="C604" s="17">
        <v>0.234891297580057</v>
      </c>
      <c r="D604" s="17">
        <v>0.245535423267981</v>
      </c>
      <c r="E604" s="17">
        <v>0.22324484500685199</v>
      </c>
      <c r="F604" s="17"/>
      <c r="G604" s="17">
        <v>0.321717135222374</v>
      </c>
      <c r="H604" s="17">
        <v>0.265485812367522</v>
      </c>
      <c r="I604" s="17">
        <v>0.23661021436292201</v>
      </c>
      <c r="J604" s="17">
        <v>0.197581475130062</v>
      </c>
      <c r="K604" s="17">
        <v>0.22968082652246399</v>
      </c>
      <c r="L604" s="17">
        <v>0.18551110619396</v>
      </c>
      <c r="M604" s="17"/>
      <c r="N604" s="17">
        <v>0.27212801000824299</v>
      </c>
      <c r="O604" s="17">
        <v>0.245314706789208</v>
      </c>
      <c r="P604" s="17">
        <v>0.188544827948882</v>
      </c>
      <c r="Q604" s="17">
        <v>0.19346486994759901</v>
      </c>
      <c r="R604" s="17">
        <v>0.25933619429944998</v>
      </c>
      <c r="S604" s="17">
        <v>0.27276480177491103</v>
      </c>
      <c r="T604" s="17">
        <v>0.20844898574996501</v>
      </c>
      <c r="U604" s="17">
        <v>0.21893182202788899</v>
      </c>
      <c r="V604" s="17">
        <v>0.26871549606606998</v>
      </c>
      <c r="W604" s="17">
        <v>0.24504126407868099</v>
      </c>
      <c r="X604" s="17">
        <v>0.152156019852629</v>
      </c>
      <c r="Y604" s="17">
        <v>0.177215523997933</v>
      </c>
      <c r="Z604" s="17"/>
      <c r="AA604" s="17">
        <v>0.26619860183774502</v>
      </c>
      <c r="AB604" s="17">
        <v>0.22442966839032699</v>
      </c>
      <c r="AC604" s="17">
        <v>0.21949618176076599</v>
      </c>
      <c r="AD604" s="17">
        <v>0.22213186608016999</v>
      </c>
      <c r="AE604" s="17"/>
      <c r="AF604" s="17">
        <v>0.25456545760773602</v>
      </c>
    </row>
    <row r="605" spans="2:32" x14ac:dyDescent="0.2">
      <c r="B605" t="s">
        <v>340</v>
      </c>
      <c r="C605" s="17">
        <v>0.20021573215010099</v>
      </c>
      <c r="D605" s="17">
        <v>0.214132029633094</v>
      </c>
      <c r="E605" s="17">
        <v>0.18605115510338299</v>
      </c>
      <c r="F605" s="17"/>
      <c r="G605" s="17">
        <v>0.38269619670393801</v>
      </c>
      <c r="H605" s="17">
        <v>0.28995055508401502</v>
      </c>
      <c r="I605" s="17">
        <v>0.175435166135362</v>
      </c>
      <c r="J605" s="17">
        <v>0.116966257438615</v>
      </c>
      <c r="K605" s="17">
        <v>0.12835040449632101</v>
      </c>
      <c r="L605" s="17">
        <v>0.15044536525368399</v>
      </c>
      <c r="M605" s="17"/>
      <c r="N605" s="17">
        <v>0.32971526077334501</v>
      </c>
      <c r="O605" s="17">
        <v>0.16615671642438001</v>
      </c>
      <c r="P605" s="17">
        <v>0.17208981318340499</v>
      </c>
      <c r="Q605" s="17">
        <v>0.15517513399497701</v>
      </c>
      <c r="R605" s="17">
        <v>0.120115193546121</v>
      </c>
      <c r="S605" s="17">
        <v>0.205741992000955</v>
      </c>
      <c r="T605" s="17">
        <v>0.175807529192853</v>
      </c>
      <c r="U605" s="17">
        <v>0.203310891637108</v>
      </c>
      <c r="V605" s="17">
        <v>0.21219193960008201</v>
      </c>
      <c r="W605" s="17">
        <v>0.204130935060164</v>
      </c>
      <c r="X605" s="17">
        <v>0.22645089175331601</v>
      </c>
      <c r="Y605" s="17">
        <v>8.1696599266570399E-2</v>
      </c>
      <c r="Z605" s="17"/>
      <c r="AA605" s="17">
        <v>0.23195235511861101</v>
      </c>
      <c r="AB605" s="17">
        <v>0.191732225577122</v>
      </c>
      <c r="AC605" s="17">
        <v>0.18086137265959801</v>
      </c>
      <c r="AD605" s="17">
        <v>0.178693445235692</v>
      </c>
      <c r="AE605" s="17"/>
      <c r="AF605" s="17">
        <v>0.19925624714401999</v>
      </c>
    </row>
    <row r="606" spans="2:32" x14ac:dyDescent="0.2">
      <c r="B606" t="s">
        <v>341</v>
      </c>
      <c r="C606" s="17">
        <v>0.18296755730398501</v>
      </c>
      <c r="D606" s="17">
        <v>0.17916918221623299</v>
      </c>
      <c r="E606" s="17">
        <v>0.188231681000297</v>
      </c>
      <c r="F606" s="17"/>
      <c r="G606" s="17">
        <v>0.34123054431639399</v>
      </c>
      <c r="H606" s="17">
        <v>0.218895140251921</v>
      </c>
      <c r="I606" s="17">
        <v>0.203329061899585</v>
      </c>
      <c r="J606" s="17">
        <v>0.14577273440966301</v>
      </c>
      <c r="K606" s="17">
        <v>0.12574407915669999</v>
      </c>
      <c r="L606" s="17">
        <v>0.104834693872003</v>
      </c>
      <c r="M606" s="17"/>
      <c r="N606" s="17">
        <v>0.26250761533060901</v>
      </c>
      <c r="O606" s="17">
        <v>0.17737485553837701</v>
      </c>
      <c r="P606" s="17">
        <v>0.144827361779273</v>
      </c>
      <c r="Q606" s="17">
        <v>0.14038360939065</v>
      </c>
      <c r="R606" s="17">
        <v>0.20023079671272101</v>
      </c>
      <c r="S606" s="17">
        <v>0.19669160433243399</v>
      </c>
      <c r="T606" s="17">
        <v>0.143592636108927</v>
      </c>
      <c r="U606" s="17">
        <v>0.15968528919407701</v>
      </c>
      <c r="V606" s="17">
        <v>0.21780051766439301</v>
      </c>
      <c r="W606" s="17">
        <v>0.15604196539238799</v>
      </c>
      <c r="X606" s="17">
        <v>0.189155634259938</v>
      </c>
      <c r="Y606" s="17">
        <v>7.7089056098685896E-2</v>
      </c>
      <c r="Z606" s="17"/>
      <c r="AA606" s="17">
        <v>0.20129787669258201</v>
      </c>
      <c r="AB606" s="17">
        <v>0.19518555921936001</v>
      </c>
      <c r="AC606" s="17">
        <v>0.15902506916411199</v>
      </c>
      <c r="AD606" s="17">
        <v>0.16160966139742899</v>
      </c>
      <c r="AE606" s="17"/>
      <c r="AF606" s="17">
        <v>0.183599649286149</v>
      </c>
    </row>
    <row r="607" spans="2:32" x14ac:dyDescent="0.2">
      <c r="B607" t="s">
        <v>342</v>
      </c>
      <c r="C607" s="17">
        <v>0.164226439417505</v>
      </c>
      <c r="D607" s="17">
        <v>0.17237329367718801</v>
      </c>
      <c r="E607" s="17">
        <v>0.15514880101454501</v>
      </c>
      <c r="F607" s="17"/>
      <c r="G607" s="17">
        <v>0.305176410648753</v>
      </c>
      <c r="H607" s="17">
        <v>0.220337475940274</v>
      </c>
      <c r="I607" s="17">
        <v>0.17228827090919599</v>
      </c>
      <c r="J607" s="17">
        <v>0.11860596216029699</v>
      </c>
      <c r="K607" s="17">
        <v>0.14311671379274299</v>
      </c>
      <c r="L607" s="17">
        <v>6.8386040587596897E-2</v>
      </c>
      <c r="M607" s="17"/>
      <c r="N607" s="17">
        <v>0.28109912009832499</v>
      </c>
      <c r="O607" s="17">
        <v>0.14351256797017001</v>
      </c>
      <c r="P607" s="17">
        <v>0.194845571167334</v>
      </c>
      <c r="Q607" s="17">
        <v>0.106329230407886</v>
      </c>
      <c r="R607" s="17">
        <v>0.13513754556645</v>
      </c>
      <c r="S607" s="17">
        <v>0.14764307283868999</v>
      </c>
      <c r="T607" s="17">
        <v>0.14752343369856399</v>
      </c>
      <c r="U607" s="17">
        <v>6.2485881861864101E-2</v>
      </c>
      <c r="V607" s="17">
        <v>0.20030862079620701</v>
      </c>
      <c r="W607" s="17">
        <v>0.14603570141571801</v>
      </c>
      <c r="X607" s="17">
        <v>0.16115559720213399</v>
      </c>
      <c r="Y607" s="17">
        <v>0</v>
      </c>
      <c r="Z607" s="17"/>
      <c r="AA607" s="17">
        <v>0.20000354613965499</v>
      </c>
      <c r="AB607" s="17">
        <v>0.17687559311124099</v>
      </c>
      <c r="AC607" s="17">
        <v>0.14688593369176101</v>
      </c>
      <c r="AD607" s="17">
        <v>0.114699450025048</v>
      </c>
      <c r="AE607" s="17"/>
      <c r="AF607" s="17">
        <v>0.14482149264156699</v>
      </c>
    </row>
    <row r="608" spans="2:32" x14ac:dyDescent="0.2">
      <c r="B608" t="s">
        <v>343</v>
      </c>
      <c r="C608" s="17">
        <v>0.14018975371488199</v>
      </c>
      <c r="D608" s="17">
        <v>0.126509589062724</v>
      </c>
      <c r="E608" s="17">
        <v>0.15480332499470401</v>
      </c>
      <c r="F608" s="17"/>
      <c r="G608" s="17">
        <v>0.28941609791349399</v>
      </c>
      <c r="H608" s="17">
        <v>0.243849181616863</v>
      </c>
      <c r="I608" s="17">
        <v>0.15126389932388701</v>
      </c>
      <c r="J608" s="17">
        <v>7.7067263429189597E-2</v>
      </c>
      <c r="K608" s="17">
        <v>7.3495884863177402E-2</v>
      </c>
      <c r="L608" s="17">
        <v>4.0481389905240403E-2</v>
      </c>
      <c r="M608" s="17"/>
      <c r="N608" s="17">
        <v>0.222797752918066</v>
      </c>
      <c r="O608" s="17">
        <v>0.141438711839212</v>
      </c>
      <c r="P608" s="17">
        <v>0.104304181538789</v>
      </c>
      <c r="Q608" s="17">
        <v>9.2000025412978706E-2</v>
      </c>
      <c r="R608" s="17">
        <v>0.12304827835111801</v>
      </c>
      <c r="S608" s="17">
        <v>0.14855411592364501</v>
      </c>
      <c r="T608" s="17">
        <v>9.9830002356526407E-2</v>
      </c>
      <c r="U608" s="17">
        <v>0.134081403290603</v>
      </c>
      <c r="V608" s="17">
        <v>0.15123437486250699</v>
      </c>
      <c r="W608" s="17">
        <v>0.106822450306207</v>
      </c>
      <c r="X608" s="17">
        <v>0.17081686505041499</v>
      </c>
      <c r="Y608" s="17">
        <v>0.15553901373817899</v>
      </c>
      <c r="Z608" s="17"/>
      <c r="AA608" s="17">
        <v>0.15931181875883299</v>
      </c>
      <c r="AB608" s="17">
        <v>0.14774163828626899</v>
      </c>
      <c r="AC608" s="17">
        <v>0.12024102874081299</v>
      </c>
      <c r="AD608" s="17">
        <v>0.12552575958343801</v>
      </c>
      <c r="AE608" s="17"/>
      <c r="AF608" s="17">
        <v>0.17034077197932701</v>
      </c>
    </row>
    <row r="609" spans="2:32" x14ac:dyDescent="0.2">
      <c r="B609" t="s">
        <v>344</v>
      </c>
      <c r="C609" s="17">
        <v>0.102760762453231</v>
      </c>
      <c r="D609" s="17">
        <v>0.114438026215441</v>
      </c>
      <c r="E609" s="17">
        <v>9.0491323728863093E-2</v>
      </c>
      <c r="F609" s="17"/>
      <c r="G609" s="17">
        <v>0.15006039322045001</v>
      </c>
      <c r="H609" s="17">
        <v>0.135519597622902</v>
      </c>
      <c r="I609" s="17">
        <v>0.114093771006147</v>
      </c>
      <c r="J609" s="17">
        <v>7.4573333026005703E-2</v>
      </c>
      <c r="K609" s="17">
        <v>7.9921986908134401E-2</v>
      </c>
      <c r="L609" s="17">
        <v>7.27647347892008E-2</v>
      </c>
      <c r="M609" s="17"/>
      <c r="N609" s="17">
        <v>8.3189499878348394E-2</v>
      </c>
      <c r="O609" s="17">
        <v>9.5948408846671301E-2</v>
      </c>
      <c r="P609" s="17">
        <v>8.7870159462234698E-2</v>
      </c>
      <c r="Q609" s="17">
        <v>9.2405379881383906E-2</v>
      </c>
      <c r="R609" s="17">
        <v>0.107148420512062</v>
      </c>
      <c r="S609" s="17">
        <v>0.14430965914774099</v>
      </c>
      <c r="T609" s="17">
        <v>0.101570707588238</v>
      </c>
      <c r="U609" s="17">
        <v>6.5499219852726095E-2</v>
      </c>
      <c r="V609" s="17">
        <v>8.4648310970880297E-2</v>
      </c>
      <c r="W609" s="17">
        <v>0.112094173350768</v>
      </c>
      <c r="X609" s="17">
        <v>0.14752775869783</v>
      </c>
      <c r="Y609" s="17">
        <v>0.18596049581399701</v>
      </c>
      <c r="Z609" s="17"/>
      <c r="AA609" s="17">
        <v>0.125293961683619</v>
      </c>
      <c r="AB609" s="17">
        <v>9.7392345457034193E-2</v>
      </c>
      <c r="AC609" s="17">
        <v>8.0393049582715204E-2</v>
      </c>
      <c r="AD609" s="17">
        <v>9.8448158523779999E-2</v>
      </c>
      <c r="AE609" s="17"/>
      <c r="AF609" s="17">
        <v>0.108113507629265</v>
      </c>
    </row>
    <row r="610" spans="2:32" x14ac:dyDescent="0.2">
      <c r="B610" t="s">
        <v>60</v>
      </c>
      <c r="C610" s="17">
        <v>5.6904581963419298E-2</v>
      </c>
      <c r="D610" s="17">
        <v>7.2232601484821093E-2</v>
      </c>
      <c r="E610" s="17">
        <v>4.0340446641017297E-2</v>
      </c>
      <c r="F610" s="17"/>
      <c r="G610" s="17">
        <v>1.4445351570347801E-2</v>
      </c>
      <c r="H610" s="17">
        <v>1.2721235033759401E-2</v>
      </c>
      <c r="I610" s="17">
        <v>4.1666009345311499E-2</v>
      </c>
      <c r="J610" s="17">
        <v>8.4014403526989898E-2</v>
      </c>
      <c r="K610" s="17">
        <v>5.9645655655107301E-2</v>
      </c>
      <c r="L610" s="17">
        <v>0.115795557111673</v>
      </c>
      <c r="M610" s="17"/>
      <c r="N610" s="17">
        <v>5.6298814221313401E-2</v>
      </c>
      <c r="O610" s="17">
        <v>7.9143715017758007E-2</v>
      </c>
      <c r="P610" s="17">
        <v>1.33453839324659E-2</v>
      </c>
      <c r="Q610" s="17">
        <v>8.2000400140108898E-2</v>
      </c>
      <c r="R610" s="17">
        <v>4.0512430230072199E-2</v>
      </c>
      <c r="S610" s="17">
        <v>3.4762678268178297E-2</v>
      </c>
      <c r="T610" s="17">
        <v>6.3721327126114696E-2</v>
      </c>
      <c r="U610" s="17">
        <v>9.5695177551395796E-2</v>
      </c>
      <c r="V610" s="17">
        <v>6.8214025617406998E-2</v>
      </c>
      <c r="W610" s="17">
        <v>3.5105054539935399E-2</v>
      </c>
      <c r="X610" s="17">
        <v>5.1844422764067102E-2</v>
      </c>
      <c r="Y610" s="17">
        <v>8.0664857608739995E-2</v>
      </c>
      <c r="Z610" s="17"/>
      <c r="AA610" s="17">
        <v>4.24753681203804E-2</v>
      </c>
      <c r="AB610" s="17">
        <v>5.34176219169267E-2</v>
      </c>
      <c r="AC610" s="17">
        <v>5.20732298339295E-2</v>
      </c>
      <c r="AD610" s="17">
        <v>8.5324488473899604E-2</v>
      </c>
      <c r="AE610" s="17"/>
      <c r="AF610" s="17">
        <v>8.6268554303682202E-2</v>
      </c>
    </row>
    <row r="611" spans="2:32" x14ac:dyDescent="0.2">
      <c r="B611" t="s">
        <v>218</v>
      </c>
      <c r="C611" s="17">
        <v>7.4940021775233498E-3</v>
      </c>
      <c r="D611" s="17">
        <v>9.7803522544073398E-3</v>
      </c>
      <c r="E611" s="17">
        <v>5.0174233343517304E-3</v>
      </c>
      <c r="F611" s="17"/>
      <c r="G611" s="17">
        <v>5.1051738066687502E-3</v>
      </c>
      <c r="H611" s="17">
        <v>2.0171287915203801E-2</v>
      </c>
      <c r="I611" s="17">
        <v>2.3092337965873802E-3</v>
      </c>
      <c r="J611" s="17">
        <v>2.9627220243715301E-3</v>
      </c>
      <c r="K611" s="17">
        <v>6.1799165838574699E-3</v>
      </c>
      <c r="L611" s="17">
        <v>6.5549781184968204E-3</v>
      </c>
      <c r="M611" s="17"/>
      <c r="N611" s="17">
        <v>9.6420597130757492E-3</v>
      </c>
      <c r="O611" s="17">
        <v>1.09600148496005E-2</v>
      </c>
      <c r="P611" s="17">
        <v>8.0866975170043806E-3</v>
      </c>
      <c r="Q611" s="17">
        <v>1.3774718881860999E-2</v>
      </c>
      <c r="R611" s="17">
        <v>0</v>
      </c>
      <c r="S611" s="17">
        <v>4.5715981208086396E-3</v>
      </c>
      <c r="T611" s="17">
        <v>1.17052366264234E-2</v>
      </c>
      <c r="U611" s="17">
        <v>0</v>
      </c>
      <c r="V611" s="17">
        <v>5.7873492309590503E-3</v>
      </c>
      <c r="W611" s="17">
        <v>0</v>
      </c>
      <c r="X611" s="17">
        <v>1.4075075877523701E-2</v>
      </c>
      <c r="Y611" s="17">
        <v>0</v>
      </c>
      <c r="Z611" s="17"/>
      <c r="AA611" s="17">
        <v>1.3835184626134901E-3</v>
      </c>
      <c r="AB611" s="17">
        <v>9.1619986173819296E-3</v>
      </c>
      <c r="AC611" s="17">
        <v>9.1257268216498807E-3</v>
      </c>
      <c r="AD611" s="17">
        <v>1.2745955126146199E-2</v>
      </c>
      <c r="AE611" s="17"/>
      <c r="AF611" s="17">
        <v>1.04948786853672E-2</v>
      </c>
    </row>
    <row r="612" spans="2:32" x14ac:dyDescent="0.2">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row>
    <row r="613" spans="2:32" x14ac:dyDescent="0.2">
      <c r="B613" s="6" t="s">
        <v>355</v>
      </c>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row>
    <row r="614" spans="2:32" x14ac:dyDescent="0.2">
      <c r="B614" s="24" t="s">
        <v>62</v>
      </c>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row>
    <row r="615" spans="2:32" x14ac:dyDescent="0.2">
      <c r="B615" t="s">
        <v>203</v>
      </c>
      <c r="C615" s="17">
        <v>0.68259512115544896</v>
      </c>
      <c r="D615" s="17">
        <v>0.67431692461445103</v>
      </c>
      <c r="E615" s="17">
        <v>0.69088903023243098</v>
      </c>
      <c r="F615" s="17"/>
      <c r="G615" s="17">
        <v>0.66190841988013804</v>
      </c>
      <c r="H615" s="17">
        <v>0.73223471308224897</v>
      </c>
      <c r="I615" s="17">
        <v>0.76797926271414196</v>
      </c>
      <c r="J615" s="17">
        <v>0.69818067813419704</v>
      </c>
      <c r="K615" s="17">
        <v>0.67066908258525404</v>
      </c>
      <c r="L615" s="17">
        <v>0.58172728334592205</v>
      </c>
      <c r="M615" s="17"/>
      <c r="N615" s="17">
        <v>0.70100379592461703</v>
      </c>
      <c r="O615" s="17">
        <v>0.649362003206014</v>
      </c>
      <c r="P615" s="17">
        <v>0.70772698143053903</v>
      </c>
      <c r="Q615" s="17">
        <v>0.69165560998964004</v>
      </c>
      <c r="R615" s="17">
        <v>0.66554048324230797</v>
      </c>
      <c r="S615" s="17">
        <v>0.67215292953319805</v>
      </c>
      <c r="T615" s="17">
        <v>0.67399300142275698</v>
      </c>
      <c r="U615" s="17">
        <v>0.64507096023358601</v>
      </c>
      <c r="V615" s="17">
        <v>0.68530194078488205</v>
      </c>
      <c r="W615" s="17">
        <v>0.68771973171009504</v>
      </c>
      <c r="X615" s="17">
        <v>0.66520465097754999</v>
      </c>
      <c r="Y615" s="17">
        <v>0.79395173812792197</v>
      </c>
      <c r="Z615" s="17"/>
      <c r="AA615" s="17">
        <v>0.68662427771972101</v>
      </c>
      <c r="AB615" s="17">
        <v>0.72816499546566305</v>
      </c>
      <c r="AC615" s="17">
        <v>0.66902638176969098</v>
      </c>
      <c r="AD615" s="17">
        <v>0.64179213988674699</v>
      </c>
      <c r="AE615" s="17"/>
      <c r="AF615" s="17">
        <v>0.64800827993547105</v>
      </c>
    </row>
    <row r="616" spans="2:32" x14ac:dyDescent="0.2">
      <c r="B616" t="s">
        <v>347</v>
      </c>
      <c r="C616" s="17">
        <v>0.37273464020244701</v>
      </c>
      <c r="D616" s="17">
        <v>0.39852137788300201</v>
      </c>
      <c r="E616" s="17">
        <v>0.34783012592248203</v>
      </c>
      <c r="F616" s="17"/>
      <c r="G616" s="17">
        <v>0.41581886310217298</v>
      </c>
      <c r="H616" s="17">
        <v>0.39691892825896402</v>
      </c>
      <c r="I616" s="17">
        <v>0.43024087947902301</v>
      </c>
      <c r="J616" s="17">
        <v>0.33999621965581101</v>
      </c>
      <c r="K616" s="17">
        <v>0.336922042948818</v>
      </c>
      <c r="L616" s="17">
        <v>0.328181043910998</v>
      </c>
      <c r="M616" s="17"/>
      <c r="N616" s="17">
        <v>0.382323350432628</v>
      </c>
      <c r="O616" s="17">
        <v>0.37622960801974398</v>
      </c>
      <c r="P616" s="17">
        <v>0.36712432200183898</v>
      </c>
      <c r="Q616" s="17">
        <v>0.348797854260811</v>
      </c>
      <c r="R616" s="17">
        <v>0.39813605480241898</v>
      </c>
      <c r="S616" s="17">
        <v>0.38340249777854302</v>
      </c>
      <c r="T616" s="17">
        <v>0.38932121879152398</v>
      </c>
      <c r="U616" s="17">
        <v>0.31248848830369402</v>
      </c>
      <c r="V616" s="17">
        <v>0.38777573461930898</v>
      </c>
      <c r="W616" s="17">
        <v>0.40728840218726697</v>
      </c>
      <c r="X616" s="17">
        <v>0.32392541245568601</v>
      </c>
      <c r="Y616" s="17">
        <v>0.26751158079319598</v>
      </c>
      <c r="Z616" s="17"/>
      <c r="AA616" s="17">
        <v>0.39521027471014802</v>
      </c>
      <c r="AB616" s="17">
        <v>0.35709729712501298</v>
      </c>
      <c r="AC616" s="17">
        <v>0.354208262898563</v>
      </c>
      <c r="AD616" s="17">
        <v>0.38027934807761099</v>
      </c>
      <c r="AE616" s="17"/>
      <c r="AF616" s="17">
        <v>0.39367211967599097</v>
      </c>
    </row>
    <row r="617" spans="2:32" x14ac:dyDescent="0.2">
      <c r="B617" t="s">
        <v>348</v>
      </c>
      <c r="C617" s="17">
        <v>0.18561949151522</v>
      </c>
      <c r="D617" s="17">
        <v>0.18163256431654501</v>
      </c>
      <c r="E617" s="17">
        <v>0.18967030172087801</v>
      </c>
      <c r="F617" s="17"/>
      <c r="G617" s="17">
        <v>0.17992626974173401</v>
      </c>
      <c r="H617" s="17">
        <v>0.21760927772463901</v>
      </c>
      <c r="I617" s="17">
        <v>0.21751002953763199</v>
      </c>
      <c r="J617" s="17">
        <v>0.18342711125644101</v>
      </c>
      <c r="K617" s="17">
        <v>0.18727809911807999</v>
      </c>
      <c r="L617" s="17">
        <v>0.13804358638203701</v>
      </c>
      <c r="M617" s="17"/>
      <c r="N617" s="17">
        <v>0.208835141193768</v>
      </c>
      <c r="O617" s="17">
        <v>0.169329254256574</v>
      </c>
      <c r="P617" s="17">
        <v>0.17234732870668501</v>
      </c>
      <c r="Q617" s="17">
        <v>0.171992280757545</v>
      </c>
      <c r="R617" s="17">
        <v>0.17716901283768099</v>
      </c>
      <c r="S617" s="17">
        <v>0.195613041485246</v>
      </c>
      <c r="T617" s="17">
        <v>0.17485291041285</v>
      </c>
      <c r="U617" s="17">
        <v>0.12767853733965001</v>
      </c>
      <c r="V617" s="17">
        <v>0.17350399795308899</v>
      </c>
      <c r="W617" s="17">
        <v>0.23455009918940301</v>
      </c>
      <c r="X617" s="17">
        <v>0.20764453613772399</v>
      </c>
      <c r="Y617" s="17">
        <v>0.180669357225998</v>
      </c>
      <c r="Z617" s="17"/>
      <c r="AA617" s="17">
        <v>0.222337947660943</v>
      </c>
      <c r="AB617" s="17">
        <v>0.17314705471672201</v>
      </c>
      <c r="AC617" s="17">
        <v>0.20364740666958001</v>
      </c>
      <c r="AD617" s="17">
        <v>0.14472908910926599</v>
      </c>
      <c r="AE617" s="17"/>
      <c r="AF617" s="17">
        <v>0.20111639016709401</v>
      </c>
    </row>
    <row r="618" spans="2:32" x14ac:dyDescent="0.2">
      <c r="B618" t="s">
        <v>349</v>
      </c>
      <c r="C618" s="17">
        <v>0.12500989585292499</v>
      </c>
      <c r="D618" s="17">
        <v>0.124770837142315</v>
      </c>
      <c r="E618" s="17">
        <v>0.12546559838957799</v>
      </c>
      <c r="F618" s="17"/>
      <c r="G618" s="17">
        <v>0.12377680634084701</v>
      </c>
      <c r="H618" s="17">
        <v>0.201085224854646</v>
      </c>
      <c r="I618" s="17">
        <v>0.195508605730252</v>
      </c>
      <c r="J618" s="17">
        <v>9.0108563649303294E-2</v>
      </c>
      <c r="K618" s="17">
        <v>8.4954226692229795E-2</v>
      </c>
      <c r="L618" s="17">
        <v>6.1664977191491499E-2</v>
      </c>
      <c r="M618" s="17"/>
      <c r="N618" s="17">
        <v>0.11690290809633599</v>
      </c>
      <c r="O618" s="17">
        <v>0.108340907434408</v>
      </c>
      <c r="P618" s="17">
        <v>0.13073206856334799</v>
      </c>
      <c r="Q618" s="17">
        <v>0.121140648841789</v>
      </c>
      <c r="R618" s="17">
        <v>0.12327057743638099</v>
      </c>
      <c r="S618" s="17">
        <v>0.13088319622882899</v>
      </c>
      <c r="T618" s="17">
        <v>0.112772360177263</v>
      </c>
      <c r="U618" s="17">
        <v>0.191648227631327</v>
      </c>
      <c r="V618" s="17">
        <v>0.13265989109021001</v>
      </c>
      <c r="W618" s="17">
        <v>0.124984494957136</v>
      </c>
      <c r="X618" s="17">
        <v>0.11203163654230799</v>
      </c>
      <c r="Y618" s="17">
        <v>0.154957918008199</v>
      </c>
      <c r="Z618" s="17"/>
      <c r="AA618" s="17">
        <v>9.3276519071774394E-2</v>
      </c>
      <c r="AB618" s="17">
        <v>0.106797175781901</v>
      </c>
      <c r="AC618" s="17">
        <v>0.14161414376877601</v>
      </c>
      <c r="AD618" s="17">
        <v>0.16541151812327701</v>
      </c>
      <c r="AE618" s="17"/>
      <c r="AF618" s="17">
        <v>0.13308697922371099</v>
      </c>
    </row>
    <row r="619" spans="2:32" x14ac:dyDescent="0.2">
      <c r="B619" t="s">
        <v>350</v>
      </c>
      <c r="C619" s="17">
        <v>0.10046790094754</v>
      </c>
      <c r="D619" s="17">
        <v>0.106326036878441</v>
      </c>
      <c r="E619" s="17">
        <v>9.3841973960143196E-2</v>
      </c>
      <c r="F619" s="17"/>
      <c r="G619" s="17">
        <v>6.20476411781603E-2</v>
      </c>
      <c r="H619" s="17">
        <v>3.7958079830700403E-2</v>
      </c>
      <c r="I619" s="17">
        <v>4.98735883723549E-2</v>
      </c>
      <c r="J619" s="17">
        <v>0.104933127699419</v>
      </c>
      <c r="K619" s="17">
        <v>0.14726478028826601</v>
      </c>
      <c r="L619" s="17">
        <v>0.18313109179100201</v>
      </c>
      <c r="M619" s="17"/>
      <c r="N619" s="17">
        <v>7.5183215136927106E-2</v>
      </c>
      <c r="O619" s="17">
        <v>0.116588294395778</v>
      </c>
      <c r="P619" s="17">
        <v>0.100621067558</v>
      </c>
      <c r="Q619" s="17">
        <v>0.135532544297361</v>
      </c>
      <c r="R619" s="17">
        <v>0.101711051636013</v>
      </c>
      <c r="S619" s="17">
        <v>8.5057781586992703E-2</v>
      </c>
      <c r="T619" s="17">
        <v>9.4019279682523105E-2</v>
      </c>
      <c r="U619" s="17">
        <v>0.12829802717646299</v>
      </c>
      <c r="V619" s="17">
        <v>9.1969059536131006E-2</v>
      </c>
      <c r="W619" s="17">
        <v>0.109420739831669</v>
      </c>
      <c r="X619" s="17">
        <v>0.123446167989144</v>
      </c>
      <c r="Y619" s="17">
        <v>3.25877763249902E-2</v>
      </c>
      <c r="Z619" s="17"/>
      <c r="AA619" s="17">
        <v>8.7694128433553106E-2</v>
      </c>
      <c r="AB619" s="17">
        <v>9.1367691211357405E-2</v>
      </c>
      <c r="AC619" s="17">
        <v>0.10675935234465</v>
      </c>
      <c r="AD619" s="17">
        <v>0.118760979062773</v>
      </c>
      <c r="AE619" s="17"/>
      <c r="AF619" s="17">
        <v>0.11030257706851999</v>
      </c>
    </row>
    <row r="620" spans="2:32" x14ac:dyDescent="0.2">
      <c r="B620" t="s">
        <v>351</v>
      </c>
      <c r="C620" s="17">
        <v>8.6228064153024905E-2</v>
      </c>
      <c r="D620" s="17">
        <v>8.3182081066732097E-2</v>
      </c>
      <c r="E620" s="17">
        <v>8.8718070585043399E-2</v>
      </c>
      <c r="F620" s="17"/>
      <c r="G620" s="17">
        <v>0.20761681730134399</v>
      </c>
      <c r="H620" s="17">
        <v>0.18157978342546199</v>
      </c>
      <c r="I620" s="17">
        <v>8.6547321100249805E-2</v>
      </c>
      <c r="J620" s="17">
        <v>3.8994347292905497E-2</v>
      </c>
      <c r="K620" s="17">
        <v>2.3131439365542801E-2</v>
      </c>
      <c r="L620" s="17">
        <v>8.2326185886776697E-3</v>
      </c>
      <c r="M620" s="17"/>
      <c r="N620" s="17">
        <v>0.138765460951632</v>
      </c>
      <c r="O620" s="17">
        <v>7.9837997770663194E-2</v>
      </c>
      <c r="P620" s="17">
        <v>9.5981596457603999E-2</v>
      </c>
      <c r="Q620" s="17">
        <v>5.6490802615052703E-2</v>
      </c>
      <c r="R620" s="17">
        <v>9.4243114301992906E-2</v>
      </c>
      <c r="S620" s="17">
        <v>8.3349965662261397E-2</v>
      </c>
      <c r="T620" s="17">
        <v>7.6429733002441297E-2</v>
      </c>
      <c r="U620" s="17">
        <v>0.104160683174629</v>
      </c>
      <c r="V620" s="17">
        <v>6.9405771375613906E-2</v>
      </c>
      <c r="W620" s="17">
        <v>6.4668306592247302E-2</v>
      </c>
      <c r="X620" s="17">
        <v>4.5326861601233802E-2</v>
      </c>
      <c r="Y620" s="17">
        <v>0.11863863798916401</v>
      </c>
      <c r="Z620" s="17"/>
      <c r="AA620" s="17">
        <v>8.5636570762775102E-2</v>
      </c>
      <c r="AB620" s="17">
        <v>9.37426334766472E-2</v>
      </c>
      <c r="AC620" s="17">
        <v>9.7024661945675703E-2</v>
      </c>
      <c r="AD620" s="17">
        <v>6.9770549429378104E-2</v>
      </c>
      <c r="AE620" s="17"/>
      <c r="AF620" s="17">
        <v>7.3256566247869498E-2</v>
      </c>
    </row>
    <row r="621" spans="2:32" x14ac:dyDescent="0.2">
      <c r="B621" t="s">
        <v>352</v>
      </c>
      <c r="C621" s="17">
        <v>8.3325859675848393E-2</v>
      </c>
      <c r="D621" s="17">
        <v>9.0703683756079498E-2</v>
      </c>
      <c r="E621" s="17">
        <v>7.6622130308624803E-2</v>
      </c>
      <c r="F621" s="17"/>
      <c r="G621" s="17">
        <v>5.2167279959615703E-2</v>
      </c>
      <c r="H621" s="17">
        <v>6.5702785680681206E-2</v>
      </c>
      <c r="I621" s="17">
        <v>8.2916140988825396E-2</v>
      </c>
      <c r="J621" s="17">
        <v>9.0437028028727606E-2</v>
      </c>
      <c r="K621" s="17">
        <v>8.8691721368705997E-2</v>
      </c>
      <c r="L621" s="17">
        <v>0.10936541911552999</v>
      </c>
      <c r="M621" s="17"/>
      <c r="N621" s="17">
        <v>8.7817438198655395E-2</v>
      </c>
      <c r="O621" s="17">
        <v>9.4229114287375806E-2</v>
      </c>
      <c r="P621" s="17">
        <v>6.7787348252224294E-2</v>
      </c>
      <c r="Q621" s="17">
        <v>7.9711390807750901E-2</v>
      </c>
      <c r="R621" s="17">
        <v>8.8948961147845895E-2</v>
      </c>
      <c r="S621" s="17">
        <v>9.7795619303754897E-2</v>
      </c>
      <c r="T621" s="17">
        <v>7.7010853189160802E-2</v>
      </c>
      <c r="U621" s="17">
        <v>9.1314767164465099E-2</v>
      </c>
      <c r="V621" s="17">
        <v>6.8309587399781796E-2</v>
      </c>
      <c r="W621" s="17">
        <v>6.69517596665401E-2</v>
      </c>
      <c r="X621" s="17">
        <v>9.5236795501792995E-2</v>
      </c>
      <c r="Y621" s="17">
        <v>0.101377947135565</v>
      </c>
      <c r="Z621" s="17"/>
      <c r="AA621" s="17">
        <v>9.94119034887464E-2</v>
      </c>
      <c r="AB621" s="17">
        <v>6.1083755591539599E-2</v>
      </c>
      <c r="AC621" s="17">
        <v>8.2928407930126805E-2</v>
      </c>
      <c r="AD621" s="17">
        <v>8.7066588040385501E-2</v>
      </c>
      <c r="AE621" s="17"/>
      <c r="AF621" s="17">
        <v>8.4280696417336903E-2</v>
      </c>
    </row>
    <row r="622" spans="2:32" x14ac:dyDescent="0.2">
      <c r="B622" t="s">
        <v>353</v>
      </c>
      <c r="C622" s="17">
        <v>7.0413545611878001E-2</v>
      </c>
      <c r="D622" s="17">
        <v>6.5501298534542798E-2</v>
      </c>
      <c r="E622" s="17">
        <v>7.5240714310995702E-2</v>
      </c>
      <c r="F622" s="17"/>
      <c r="G622" s="17">
        <v>0.26649496958133601</v>
      </c>
      <c r="H622" s="17">
        <v>0.120242834124911</v>
      </c>
      <c r="I622" s="17">
        <v>4.5961633495982097E-2</v>
      </c>
      <c r="J622" s="17">
        <v>2.5740538651684099E-2</v>
      </c>
      <c r="K622" s="17">
        <v>2.8323727382734902E-3</v>
      </c>
      <c r="L622" s="17">
        <v>9.3850182949114201E-4</v>
      </c>
      <c r="M622" s="17"/>
      <c r="N622" s="17">
        <v>0.104517509855746</v>
      </c>
      <c r="O622" s="17">
        <v>5.6013973640720201E-2</v>
      </c>
      <c r="P622" s="17">
        <v>4.7845394443401801E-2</v>
      </c>
      <c r="Q622" s="17">
        <v>3.0993968322247701E-2</v>
      </c>
      <c r="R622" s="17">
        <v>7.9586349271089096E-2</v>
      </c>
      <c r="S622" s="17">
        <v>8.7063412687403502E-2</v>
      </c>
      <c r="T622" s="17">
        <v>6.2391679508187303E-2</v>
      </c>
      <c r="U622" s="17">
        <v>7.3404230999911099E-2</v>
      </c>
      <c r="V622" s="17">
        <v>8.2717399089586099E-2</v>
      </c>
      <c r="W622" s="17">
        <v>4.9870922767534798E-2</v>
      </c>
      <c r="X622" s="17">
        <v>7.5248149470900902E-2</v>
      </c>
      <c r="Y622" s="17">
        <v>0.106427529001448</v>
      </c>
      <c r="Z622" s="17"/>
      <c r="AA622" s="17">
        <v>6.3814908153465702E-2</v>
      </c>
      <c r="AB622" s="17">
        <v>5.0104859882365099E-2</v>
      </c>
      <c r="AC622" s="17">
        <v>8.5727154349870105E-2</v>
      </c>
      <c r="AD622" s="17">
        <v>8.3082213342139E-2</v>
      </c>
      <c r="AE622" s="17"/>
      <c r="AF622" s="17">
        <v>6.4566977805812303E-2</v>
      </c>
    </row>
    <row r="623" spans="2:32" x14ac:dyDescent="0.2">
      <c r="B623" t="s">
        <v>354</v>
      </c>
      <c r="C623" s="17">
        <v>4.65273787435471E-2</v>
      </c>
      <c r="D623" s="17">
        <v>6.5828543228343098E-2</v>
      </c>
      <c r="E623" s="17">
        <v>2.7974635959809899E-2</v>
      </c>
      <c r="F623" s="17"/>
      <c r="G623" s="17">
        <v>0.108600459657534</v>
      </c>
      <c r="H623" s="17">
        <v>9.2540238821921195E-2</v>
      </c>
      <c r="I623" s="17">
        <v>4.4436956589535601E-2</v>
      </c>
      <c r="J623" s="17">
        <v>2.59761276860206E-2</v>
      </c>
      <c r="K623" s="17">
        <v>1.64791643269659E-2</v>
      </c>
      <c r="L623" s="17">
        <v>6.3028619360229396E-3</v>
      </c>
      <c r="M623" s="17"/>
      <c r="N623" s="17">
        <v>7.3916776102711204E-2</v>
      </c>
      <c r="O623" s="17">
        <v>3.44047239687904E-2</v>
      </c>
      <c r="P623" s="17">
        <v>4.0634562644208998E-2</v>
      </c>
      <c r="Q623" s="17">
        <v>2.9453453751523601E-2</v>
      </c>
      <c r="R623" s="17">
        <v>1.46900829908154E-2</v>
      </c>
      <c r="S623" s="17">
        <v>5.4032349477889902E-2</v>
      </c>
      <c r="T623" s="17">
        <v>5.8243323949779803E-2</v>
      </c>
      <c r="U623" s="17">
        <v>5.2806555180426901E-2</v>
      </c>
      <c r="V623" s="17">
        <v>5.6388171463616098E-2</v>
      </c>
      <c r="W623" s="17">
        <v>4.2454219490705498E-2</v>
      </c>
      <c r="X623" s="17">
        <v>1.9072759560301199E-2</v>
      </c>
      <c r="Y623" s="17">
        <v>7.2072544257054505E-2</v>
      </c>
      <c r="Z623" s="17"/>
      <c r="AA623" s="17">
        <v>5.3904114033046402E-2</v>
      </c>
      <c r="AB623" s="17">
        <v>3.2748095866366199E-2</v>
      </c>
      <c r="AC623" s="17">
        <v>4.6398735018715498E-2</v>
      </c>
      <c r="AD623" s="17">
        <v>5.3661951151005298E-2</v>
      </c>
      <c r="AE623" s="17"/>
      <c r="AF623" s="17">
        <v>4.8669180631102898E-2</v>
      </c>
    </row>
    <row r="624" spans="2:32" x14ac:dyDescent="0.2">
      <c r="B624" t="s">
        <v>73</v>
      </c>
      <c r="C624" s="17">
        <v>4.2573938942023798E-2</v>
      </c>
      <c r="D624" s="17">
        <v>3.6506191493269897E-2</v>
      </c>
      <c r="E624" s="17">
        <v>4.81535157994488E-2</v>
      </c>
      <c r="F624" s="17"/>
      <c r="G624" s="17">
        <v>2.8241268367315601E-2</v>
      </c>
      <c r="H624" s="17">
        <v>1.5060083797187899E-2</v>
      </c>
      <c r="I624" s="17">
        <v>3.8452547956500001E-2</v>
      </c>
      <c r="J624" s="17">
        <v>4.30886197441116E-2</v>
      </c>
      <c r="K624" s="17">
        <v>6.5461571652581999E-2</v>
      </c>
      <c r="L624" s="17">
        <v>6.2113611149279199E-2</v>
      </c>
      <c r="M624" s="17"/>
      <c r="N624" s="17">
        <v>2.9033447545069799E-2</v>
      </c>
      <c r="O624" s="17">
        <v>5.7508020904210297E-2</v>
      </c>
      <c r="P624" s="17">
        <v>4.5977392218881898E-2</v>
      </c>
      <c r="Q624" s="17">
        <v>4.0007524532424503E-2</v>
      </c>
      <c r="R624" s="17">
        <v>5.1287072161592902E-2</v>
      </c>
      <c r="S624" s="17">
        <v>2.9875971866243401E-2</v>
      </c>
      <c r="T624" s="17">
        <v>6.56812074799311E-2</v>
      </c>
      <c r="U624" s="17">
        <v>3.3348036304851399E-2</v>
      </c>
      <c r="V624" s="17">
        <v>2.8577378167874298E-2</v>
      </c>
      <c r="W624" s="17">
        <v>4.6655757648067897E-2</v>
      </c>
      <c r="X624" s="17">
        <v>4.0419341789058198E-2</v>
      </c>
      <c r="Y624" s="17">
        <v>5.0782543178684497E-2</v>
      </c>
      <c r="Z624" s="17"/>
      <c r="AA624" s="17">
        <v>3.7907778806384303E-2</v>
      </c>
      <c r="AB624" s="17">
        <v>4.4488990326033297E-2</v>
      </c>
      <c r="AC624" s="17">
        <v>3.6746672596792498E-2</v>
      </c>
      <c r="AD624" s="17">
        <v>5.13485190868882E-2</v>
      </c>
      <c r="AE624" s="17"/>
      <c r="AF624" s="17">
        <v>4.3425598938631002E-2</v>
      </c>
    </row>
    <row r="625" spans="2:32" x14ac:dyDescent="0.2">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row>
    <row r="626" spans="2:32" x14ac:dyDescent="0.2">
      <c r="B626" s="6" t="s">
        <v>356</v>
      </c>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row>
    <row r="627" spans="2:32" x14ac:dyDescent="0.2">
      <c r="B627" s="24" t="s">
        <v>62</v>
      </c>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row>
    <row r="628" spans="2:32" x14ac:dyDescent="0.2">
      <c r="B628" t="s">
        <v>190</v>
      </c>
      <c r="C628" s="17">
        <v>0.720953205208959</v>
      </c>
      <c r="D628" s="17">
        <v>0.70658860058962203</v>
      </c>
      <c r="E628" s="17">
        <v>0.735337512263187</v>
      </c>
      <c r="F628" s="17"/>
      <c r="G628" s="17">
        <v>0.67035660110871098</v>
      </c>
      <c r="H628" s="17">
        <v>0.66464812696347197</v>
      </c>
      <c r="I628" s="17">
        <v>0.69825868279824099</v>
      </c>
      <c r="J628" s="17">
        <v>0.75731232764082401</v>
      </c>
      <c r="K628" s="17">
        <v>0.76242722406726104</v>
      </c>
      <c r="L628" s="17">
        <v>0.76160261523907502</v>
      </c>
      <c r="M628" s="17"/>
      <c r="N628" s="17">
        <v>0.70704304245457705</v>
      </c>
      <c r="O628" s="17">
        <v>0.73761382464172098</v>
      </c>
      <c r="P628" s="17">
        <v>0.730459883839084</v>
      </c>
      <c r="Q628" s="17">
        <v>0.70497976721495603</v>
      </c>
      <c r="R628" s="17">
        <v>0.71731235230836399</v>
      </c>
      <c r="S628" s="17">
        <v>0.68080931031238801</v>
      </c>
      <c r="T628" s="17">
        <v>0.68852361446555099</v>
      </c>
      <c r="U628" s="17">
        <v>0.74179206848226098</v>
      </c>
      <c r="V628" s="17">
        <v>0.722037801390923</v>
      </c>
      <c r="W628" s="17">
        <v>0.73928821461660199</v>
      </c>
      <c r="X628" s="17">
        <v>0.74918586843900004</v>
      </c>
      <c r="Y628" s="17">
        <v>0.81694965114491302</v>
      </c>
      <c r="Z628" s="17"/>
      <c r="AA628" s="17">
        <v>0.74437594063616097</v>
      </c>
      <c r="AB628" s="17">
        <v>0.71383888960297703</v>
      </c>
      <c r="AC628" s="17">
        <v>0.69925573180669098</v>
      </c>
      <c r="AD628" s="17">
        <v>0.71914201778993803</v>
      </c>
      <c r="AE628" s="17"/>
      <c r="AF628" s="17">
        <v>0.75771086155512801</v>
      </c>
    </row>
    <row r="629" spans="2:32" x14ac:dyDescent="0.2">
      <c r="B629" t="s">
        <v>191</v>
      </c>
      <c r="C629" s="17">
        <v>0.21212309388772799</v>
      </c>
      <c r="D629" s="17">
        <v>0.22890583594240899</v>
      </c>
      <c r="E629" s="17">
        <v>0.197007412587102</v>
      </c>
      <c r="F629" s="17"/>
      <c r="G629" s="17">
        <v>0.24920272362760501</v>
      </c>
      <c r="H629" s="17">
        <v>0.28754047647712699</v>
      </c>
      <c r="I629" s="17">
        <v>0.23474078131596099</v>
      </c>
      <c r="J629" s="17">
        <v>0.18116926494293401</v>
      </c>
      <c r="K629" s="17">
        <v>0.164699159547429</v>
      </c>
      <c r="L629" s="17">
        <v>0.16454829976104501</v>
      </c>
      <c r="M629" s="17"/>
      <c r="N629" s="17">
        <v>0.23940873413605199</v>
      </c>
      <c r="O629" s="17">
        <v>0.18914524480730599</v>
      </c>
      <c r="P629" s="17">
        <v>0.17580563738424199</v>
      </c>
      <c r="Q629" s="17">
        <v>0.22977725783823599</v>
      </c>
      <c r="R629" s="17">
        <v>0.22684568928552701</v>
      </c>
      <c r="S629" s="17">
        <v>0.25346869610051298</v>
      </c>
      <c r="T629" s="17">
        <v>0.22422740164705099</v>
      </c>
      <c r="U629" s="17">
        <v>0.22062215879779901</v>
      </c>
      <c r="V629" s="17">
        <v>0.204134659645445</v>
      </c>
      <c r="W629" s="17">
        <v>0.21266424136037401</v>
      </c>
      <c r="X629" s="17">
        <v>0.166376634132892</v>
      </c>
      <c r="Y629" s="17">
        <v>0.13077666519418499</v>
      </c>
      <c r="Z629" s="17"/>
      <c r="AA629" s="17">
        <v>0.19595693570529499</v>
      </c>
      <c r="AB629" s="17">
        <v>0.22196671831782</v>
      </c>
      <c r="AC629" s="17">
        <v>0.22928503896286001</v>
      </c>
      <c r="AD629" s="17">
        <v>0.20630304393448601</v>
      </c>
      <c r="AE629" s="17"/>
      <c r="AF629" s="17">
        <v>0.17487683535589299</v>
      </c>
    </row>
    <row r="630" spans="2:32" x14ac:dyDescent="0.2">
      <c r="B630" t="s">
        <v>192</v>
      </c>
      <c r="C630" s="17">
        <v>2.9904297305927599E-2</v>
      </c>
      <c r="D630" s="17">
        <v>2.9595651709773501E-2</v>
      </c>
      <c r="E630" s="17">
        <v>2.9914942001376E-2</v>
      </c>
      <c r="F630" s="17"/>
      <c r="G630" s="17">
        <v>4.16063387162839E-2</v>
      </c>
      <c r="H630" s="17">
        <v>2.6012836568074699E-2</v>
      </c>
      <c r="I630" s="17">
        <v>3.05450216755053E-2</v>
      </c>
      <c r="J630" s="17">
        <v>3.2865122585036599E-2</v>
      </c>
      <c r="K630" s="17">
        <v>3.0046635851816099E-2</v>
      </c>
      <c r="L630" s="17">
        <v>2.22711671341226E-2</v>
      </c>
      <c r="M630" s="17"/>
      <c r="N630" s="17">
        <v>2.8003534393603799E-2</v>
      </c>
      <c r="O630" s="17">
        <v>3.1410066999727898E-2</v>
      </c>
      <c r="P630" s="17">
        <v>3.8251726636784798E-2</v>
      </c>
      <c r="Q630" s="17">
        <v>4.9907907258398602E-2</v>
      </c>
      <c r="R630" s="17">
        <v>3.1002459865165598E-2</v>
      </c>
      <c r="S630" s="17">
        <v>3.9882152046855197E-2</v>
      </c>
      <c r="T630" s="17">
        <v>3.1316230130499403E-2</v>
      </c>
      <c r="U630" s="17">
        <v>1.71111807714814E-2</v>
      </c>
      <c r="V630" s="17">
        <v>2.9636587410580902E-2</v>
      </c>
      <c r="W630" s="17">
        <v>1.1589057948618E-2</v>
      </c>
      <c r="X630" s="17">
        <v>2.2160722208437799E-2</v>
      </c>
      <c r="Y630" s="17">
        <v>0</v>
      </c>
      <c r="Z630" s="17"/>
      <c r="AA630" s="17">
        <v>2.3127030808208299E-2</v>
      </c>
      <c r="AB630" s="17">
        <v>2.45286330725413E-2</v>
      </c>
      <c r="AC630" s="17">
        <v>3.92156186445108E-2</v>
      </c>
      <c r="AD630" s="17">
        <v>3.5051286241246898E-2</v>
      </c>
      <c r="AE630" s="17"/>
      <c r="AF630" s="17">
        <v>2.4364352807244499E-2</v>
      </c>
    </row>
    <row r="631" spans="2:32" x14ac:dyDescent="0.2">
      <c r="B631" t="s">
        <v>193</v>
      </c>
      <c r="C631" s="17">
        <v>9.5155674606267598E-3</v>
      </c>
      <c r="D631" s="17">
        <v>1.13375797388683E-2</v>
      </c>
      <c r="E631" s="17">
        <v>7.7945369898772196E-3</v>
      </c>
      <c r="F631" s="17"/>
      <c r="G631" s="17">
        <v>2.4492077148955001E-3</v>
      </c>
      <c r="H631" s="17">
        <v>9.6035794871321203E-3</v>
      </c>
      <c r="I631" s="17">
        <v>8.82713280725979E-3</v>
      </c>
      <c r="J631" s="17">
        <v>6.9437587876730097E-3</v>
      </c>
      <c r="K631" s="17">
        <v>1.2032610587177601E-2</v>
      </c>
      <c r="L631" s="17">
        <v>1.51047023241243E-2</v>
      </c>
      <c r="M631" s="17"/>
      <c r="N631" s="17">
        <v>3.9290650036854302E-3</v>
      </c>
      <c r="O631" s="17">
        <v>2.24866884136725E-2</v>
      </c>
      <c r="P631" s="17">
        <v>2.3920316936485199E-3</v>
      </c>
      <c r="Q631" s="17">
        <v>0</v>
      </c>
      <c r="R631" s="17">
        <v>5.9056718887142397E-3</v>
      </c>
      <c r="S631" s="17">
        <v>4.1825869733610596E-3</v>
      </c>
      <c r="T631" s="17">
        <v>1.45152600097808E-2</v>
      </c>
      <c r="U631" s="17">
        <v>5.2999984152390898E-3</v>
      </c>
      <c r="V631" s="17">
        <v>1.8762049508740199E-2</v>
      </c>
      <c r="W631" s="17">
        <v>1.10339391721782E-2</v>
      </c>
      <c r="X631" s="17">
        <v>1.2592518487980899E-2</v>
      </c>
      <c r="Y631" s="17">
        <v>0</v>
      </c>
      <c r="Z631" s="17"/>
      <c r="AA631" s="17">
        <v>1.32906454754259E-2</v>
      </c>
      <c r="AB631" s="17">
        <v>6.4263982095513397E-3</v>
      </c>
      <c r="AC631" s="17">
        <v>8.6380223082506303E-3</v>
      </c>
      <c r="AD631" s="17">
        <v>9.5559909955381505E-3</v>
      </c>
      <c r="AE631" s="17"/>
      <c r="AF631" s="17">
        <v>1.59954812969972E-2</v>
      </c>
    </row>
    <row r="632" spans="2:32" x14ac:dyDescent="0.2">
      <c r="B632" t="s">
        <v>92</v>
      </c>
      <c r="C632" s="17">
        <v>2.7503836136759299E-2</v>
      </c>
      <c r="D632" s="17">
        <v>2.3572332019327399E-2</v>
      </c>
      <c r="E632" s="17">
        <v>2.9945596158457901E-2</v>
      </c>
      <c r="F632" s="17"/>
      <c r="G632" s="17">
        <v>3.6385128832504797E-2</v>
      </c>
      <c r="H632" s="17">
        <v>1.2194980504193501E-2</v>
      </c>
      <c r="I632" s="17">
        <v>2.7628381403032601E-2</v>
      </c>
      <c r="J632" s="17">
        <v>2.1709526043532199E-2</v>
      </c>
      <c r="K632" s="17">
        <v>3.0794369946316701E-2</v>
      </c>
      <c r="L632" s="17">
        <v>3.6473215541633498E-2</v>
      </c>
      <c r="M632" s="17"/>
      <c r="N632" s="17">
        <v>2.1615624012081301E-2</v>
      </c>
      <c r="O632" s="17">
        <v>1.9344175137572601E-2</v>
      </c>
      <c r="P632" s="17">
        <v>5.3090720446241101E-2</v>
      </c>
      <c r="Q632" s="17">
        <v>1.53350676884089E-2</v>
      </c>
      <c r="R632" s="17">
        <v>1.8933826652229601E-2</v>
      </c>
      <c r="S632" s="17">
        <v>2.1657254566883301E-2</v>
      </c>
      <c r="T632" s="17">
        <v>4.1417493747117798E-2</v>
      </c>
      <c r="U632" s="17">
        <v>1.51745935332195E-2</v>
      </c>
      <c r="V632" s="17">
        <v>2.5428902044311499E-2</v>
      </c>
      <c r="W632" s="17">
        <v>2.5424546902227899E-2</v>
      </c>
      <c r="X632" s="17">
        <v>4.9684256731689601E-2</v>
      </c>
      <c r="Y632" s="17">
        <v>5.2273683660902501E-2</v>
      </c>
      <c r="Z632" s="17"/>
      <c r="AA632" s="17">
        <v>2.3249447374909801E-2</v>
      </c>
      <c r="AB632" s="17">
        <v>3.3239360797110602E-2</v>
      </c>
      <c r="AC632" s="17">
        <v>2.36055882776878E-2</v>
      </c>
      <c r="AD632" s="17">
        <v>2.99476610387906E-2</v>
      </c>
      <c r="AE632" s="17"/>
      <c r="AF632" s="17">
        <v>2.70524689847376E-2</v>
      </c>
    </row>
    <row r="633" spans="2:32" x14ac:dyDescent="0.2">
      <c r="B633" t="s">
        <v>194</v>
      </c>
      <c r="C633" s="17">
        <v>0.93307629909668599</v>
      </c>
      <c r="D633" s="17">
        <v>0.93549443653203102</v>
      </c>
      <c r="E633" s="17">
        <v>0.93234492485028897</v>
      </c>
      <c r="F633" s="17"/>
      <c r="G633" s="17">
        <v>0.91955932473631596</v>
      </c>
      <c r="H633" s="17">
        <v>0.95218860344059997</v>
      </c>
      <c r="I633" s="17">
        <v>0.93299946411420198</v>
      </c>
      <c r="J633" s="17">
        <v>0.93848159258375796</v>
      </c>
      <c r="K633" s="17">
        <v>0.92712638361469002</v>
      </c>
      <c r="L633" s="17">
        <v>0.92615091500012003</v>
      </c>
      <c r="M633" s="17"/>
      <c r="N633" s="17">
        <v>0.94645177659062996</v>
      </c>
      <c r="O633" s="17">
        <v>0.92675906944902697</v>
      </c>
      <c r="P633" s="17">
        <v>0.90626552122332504</v>
      </c>
      <c r="Q633" s="17">
        <v>0.93475702505319203</v>
      </c>
      <c r="R633" s="17">
        <v>0.94415804159389105</v>
      </c>
      <c r="S633" s="17">
        <v>0.93427800641290004</v>
      </c>
      <c r="T633" s="17">
        <v>0.91275101611260201</v>
      </c>
      <c r="U633" s="17">
        <v>0.96241422728005999</v>
      </c>
      <c r="V633" s="17">
        <v>0.92617246103636797</v>
      </c>
      <c r="W633" s="17">
        <v>0.95195245597697598</v>
      </c>
      <c r="X633" s="17">
        <v>0.91556250257189198</v>
      </c>
      <c r="Y633" s="17">
        <v>0.94772631633909699</v>
      </c>
      <c r="Z633" s="17"/>
      <c r="AA633" s="17">
        <v>0.94033287634145601</v>
      </c>
      <c r="AB633" s="17">
        <v>0.93580560792079703</v>
      </c>
      <c r="AC633" s="17">
        <v>0.92854077076955099</v>
      </c>
      <c r="AD633" s="17">
        <v>0.92544506172442398</v>
      </c>
      <c r="AE633" s="17"/>
      <c r="AF633" s="17">
        <v>0.93258769691102095</v>
      </c>
    </row>
    <row r="634" spans="2:32" x14ac:dyDescent="0.2">
      <c r="B634" t="s">
        <v>135</v>
      </c>
      <c r="C634" s="17">
        <v>-0.90557246295992699</v>
      </c>
      <c r="D634" s="17">
        <v>-0.91192210451270395</v>
      </c>
      <c r="E634" s="17">
        <v>-0.90239932869183104</v>
      </c>
      <c r="F634" s="17"/>
      <c r="G634" s="17">
        <v>-0.88317419590381097</v>
      </c>
      <c r="H634" s="17">
        <v>-0.93999362293640598</v>
      </c>
      <c r="I634" s="17">
        <v>-0.90537108271116995</v>
      </c>
      <c r="J634" s="17">
        <v>-0.91677206654022603</v>
      </c>
      <c r="K634" s="17">
        <v>-0.89633201366837301</v>
      </c>
      <c r="L634" s="17">
        <v>-0.88967769945848596</v>
      </c>
      <c r="M634" s="17"/>
      <c r="N634" s="17">
        <v>-0.92483615257854801</v>
      </c>
      <c r="O634" s="17">
        <v>-0.90741489431145395</v>
      </c>
      <c r="P634" s="17">
        <v>-0.85317480077708396</v>
      </c>
      <c r="Q634" s="17">
        <v>-0.91942195736478305</v>
      </c>
      <c r="R634" s="17">
        <v>-0.92522421494166096</v>
      </c>
      <c r="S634" s="17">
        <v>-0.91262075184601699</v>
      </c>
      <c r="T634" s="17">
        <v>-0.871333522365484</v>
      </c>
      <c r="U634" s="17">
        <v>-0.94723963374684095</v>
      </c>
      <c r="V634" s="17">
        <v>-0.90074355899205605</v>
      </c>
      <c r="W634" s="17">
        <v>-0.92652790907474802</v>
      </c>
      <c r="X634" s="17">
        <v>-0.86587824584020201</v>
      </c>
      <c r="Y634" s="17">
        <v>-0.89545263267819497</v>
      </c>
      <c r="Z634" s="17"/>
      <c r="AA634" s="17">
        <v>-0.91708342896654604</v>
      </c>
      <c r="AB634" s="17">
        <v>-0.90256624712368605</v>
      </c>
      <c r="AC634" s="17">
        <v>-0.904935182491863</v>
      </c>
      <c r="AD634" s="17">
        <v>-0.89549740068563399</v>
      </c>
      <c r="AE634" s="17"/>
      <c r="AF634" s="17">
        <v>-0.90553522792628305</v>
      </c>
    </row>
    <row r="635" spans="2:32" x14ac:dyDescent="0.2">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c r="AF635" s="17"/>
    </row>
    <row r="636" spans="2:32" x14ac:dyDescent="0.2">
      <c r="B636" s="6" t="s">
        <v>370</v>
      </c>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c r="AF636" s="17"/>
    </row>
    <row r="637" spans="2:32" x14ac:dyDescent="0.2">
      <c r="B637" s="24" t="s">
        <v>371</v>
      </c>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c r="AF637" s="17"/>
    </row>
    <row r="638" spans="2:32" x14ac:dyDescent="0.2">
      <c r="B638" t="s">
        <v>357</v>
      </c>
      <c r="C638" s="17">
        <v>0.46066287207279</v>
      </c>
      <c r="D638" s="17">
        <v>0.42468340201905502</v>
      </c>
      <c r="E638" s="17">
        <v>0.50402208454134001</v>
      </c>
      <c r="F638" s="17"/>
      <c r="G638" s="17">
        <v>0.27442937679273499</v>
      </c>
      <c r="H638" s="17">
        <v>0.46671098721059001</v>
      </c>
      <c r="I638" s="17">
        <v>0.49304003339968</v>
      </c>
      <c r="J638" s="17">
        <v>0.45568693619170098</v>
      </c>
      <c r="K638" s="17">
        <v>0.51533488905397196</v>
      </c>
      <c r="L638" s="17">
        <v>0.452466322369598</v>
      </c>
      <c r="M638" s="17"/>
      <c r="N638" s="17">
        <v>0.418952582683425</v>
      </c>
      <c r="O638" s="17">
        <v>0.42369921567858998</v>
      </c>
      <c r="P638" s="17">
        <v>0.50326163275514202</v>
      </c>
      <c r="Q638" s="17">
        <v>0.48786869436726399</v>
      </c>
      <c r="R638" s="17">
        <v>0.44859212237853102</v>
      </c>
      <c r="S638" s="17">
        <v>0.47993783536179002</v>
      </c>
      <c r="T638" s="17">
        <v>0.468160219069711</v>
      </c>
      <c r="U638" s="17">
        <v>0.431926500327867</v>
      </c>
      <c r="V638" s="17">
        <v>0.45795272890233402</v>
      </c>
      <c r="W638" s="17">
        <v>0.486326478601386</v>
      </c>
      <c r="X638" s="17">
        <v>0.49902409186991298</v>
      </c>
      <c r="Y638" s="17">
        <v>0.44169387516361902</v>
      </c>
      <c r="Z638" s="17"/>
      <c r="AA638" s="17">
        <v>0.40424304483444501</v>
      </c>
      <c r="AB638" s="17">
        <v>0.48116175321149202</v>
      </c>
      <c r="AC638" s="17">
        <v>0.51629446522265998</v>
      </c>
      <c r="AD638" s="17">
        <v>0.44859284367159902</v>
      </c>
      <c r="AE638" s="17"/>
      <c r="AF638" s="17">
        <v>0.43563643203159802</v>
      </c>
    </row>
    <row r="639" spans="2:32" x14ac:dyDescent="0.2">
      <c r="B639" t="s">
        <v>358</v>
      </c>
      <c r="C639" s="17">
        <v>0.41797768164015298</v>
      </c>
      <c r="D639" s="17">
        <v>0.394099879764651</v>
      </c>
      <c r="E639" s="17">
        <v>0.44715034363466</v>
      </c>
      <c r="F639" s="17"/>
      <c r="G639" s="17">
        <v>0.44852458830618902</v>
      </c>
      <c r="H639" s="17">
        <v>0.41013695906942998</v>
      </c>
      <c r="I639" s="17">
        <v>0.36094097157883698</v>
      </c>
      <c r="J639" s="17">
        <v>0.45709758932670203</v>
      </c>
      <c r="K639" s="17">
        <v>0.388238858615018</v>
      </c>
      <c r="L639" s="17">
        <v>0.449093193773827</v>
      </c>
      <c r="M639" s="17"/>
      <c r="N639" s="17">
        <v>0.39680640394957201</v>
      </c>
      <c r="O639" s="17">
        <v>0.44761246642996599</v>
      </c>
      <c r="P639" s="17">
        <v>0.42240206025382698</v>
      </c>
      <c r="Q639" s="17">
        <v>0.41860641855739</v>
      </c>
      <c r="R639" s="17">
        <v>0.42425962437299503</v>
      </c>
      <c r="S639" s="17">
        <v>0.42313735788511198</v>
      </c>
      <c r="T639" s="17">
        <v>0.42566436124231499</v>
      </c>
      <c r="U639" s="17">
        <v>0.322359064843455</v>
      </c>
      <c r="V639" s="17">
        <v>0.40125196032743499</v>
      </c>
      <c r="W639" s="17">
        <v>0.41695859880135699</v>
      </c>
      <c r="X639" s="17">
        <v>0.41586846386889897</v>
      </c>
      <c r="Y639" s="17">
        <v>0.51169229329182497</v>
      </c>
      <c r="Z639" s="17"/>
      <c r="AA639" s="17">
        <v>0.38515252972532799</v>
      </c>
      <c r="AB639" s="17">
        <v>0.45150526727701401</v>
      </c>
      <c r="AC639" s="17">
        <v>0.40928678188914103</v>
      </c>
      <c r="AD639" s="17">
        <v>0.42363823928488298</v>
      </c>
      <c r="AE639" s="17"/>
      <c r="AF639" s="17">
        <v>0.39639417971849999</v>
      </c>
    </row>
    <row r="640" spans="2:32" x14ac:dyDescent="0.2">
      <c r="B640" t="s">
        <v>359</v>
      </c>
      <c r="C640" s="17">
        <v>0.22656931159872001</v>
      </c>
      <c r="D640" s="17">
        <v>0.223073355133901</v>
      </c>
      <c r="E640" s="17">
        <v>0.23120332588974599</v>
      </c>
      <c r="F640" s="17"/>
      <c r="G640" s="17">
        <v>0.18231140594685899</v>
      </c>
      <c r="H640" s="17">
        <v>0.28300067290866798</v>
      </c>
      <c r="I640" s="17">
        <v>0.24377201024429501</v>
      </c>
      <c r="J640" s="17">
        <v>0.236764200530972</v>
      </c>
      <c r="K640" s="17">
        <v>0.17867460885912401</v>
      </c>
      <c r="L640" s="17">
        <v>0.21448467190701501</v>
      </c>
      <c r="M640" s="17"/>
      <c r="N640" s="17">
        <v>0.27153039215622798</v>
      </c>
      <c r="O640" s="17">
        <v>0.23552350505959799</v>
      </c>
      <c r="P640" s="17">
        <v>0.16986568121290199</v>
      </c>
      <c r="Q640" s="17">
        <v>0.20997131442786399</v>
      </c>
      <c r="R640" s="17">
        <v>0.167771349669984</v>
      </c>
      <c r="S640" s="17">
        <v>0.26022289275499899</v>
      </c>
      <c r="T640" s="17">
        <v>0.191821172330159</v>
      </c>
      <c r="U640" s="17">
        <v>0.20018458464449901</v>
      </c>
      <c r="V640" s="17">
        <v>0.22767558535468199</v>
      </c>
      <c r="W640" s="17">
        <v>0.26522348160640102</v>
      </c>
      <c r="X640" s="17">
        <v>0.22591386313233999</v>
      </c>
      <c r="Y640" s="17">
        <v>0.24886515893599101</v>
      </c>
      <c r="Z640" s="17"/>
      <c r="AA640" s="17">
        <v>0.23843586118343399</v>
      </c>
      <c r="AB640" s="17">
        <v>0.23347830894125701</v>
      </c>
      <c r="AC640" s="17">
        <v>0.22596621501573799</v>
      </c>
      <c r="AD640" s="17">
        <v>0.211040718249563</v>
      </c>
      <c r="AE640" s="17"/>
      <c r="AF640" s="17">
        <v>0.240874075680963</v>
      </c>
    </row>
    <row r="641" spans="2:32" x14ac:dyDescent="0.2">
      <c r="B641" t="s">
        <v>360</v>
      </c>
      <c r="C641" s="17">
        <v>0.15676514752645801</v>
      </c>
      <c r="D641" s="17">
        <v>0.16841017081153001</v>
      </c>
      <c r="E641" s="17">
        <v>0.144648044619613</v>
      </c>
      <c r="F641" s="17"/>
      <c r="G641" s="17">
        <v>0.11501497496414601</v>
      </c>
      <c r="H641" s="17">
        <v>0.22703938322325301</v>
      </c>
      <c r="I641" s="17">
        <v>0.16967774791698301</v>
      </c>
      <c r="J641" s="17">
        <v>0.170588193956802</v>
      </c>
      <c r="K641" s="17">
        <v>0.14543619584526099</v>
      </c>
      <c r="L641" s="17">
        <v>0.106706815839071</v>
      </c>
      <c r="M641" s="17"/>
      <c r="N641" s="17">
        <v>0.17443059592609</v>
      </c>
      <c r="O641" s="17">
        <v>0.14798715091748499</v>
      </c>
      <c r="P641" s="17">
        <v>0.169884432604198</v>
      </c>
      <c r="Q641" s="17">
        <v>0.12924847552357499</v>
      </c>
      <c r="R641" s="17">
        <v>0.16260466952324301</v>
      </c>
      <c r="S641" s="17">
        <v>0.15880684606065601</v>
      </c>
      <c r="T641" s="17">
        <v>0.14844274059115301</v>
      </c>
      <c r="U641" s="17">
        <v>0.14584510452845501</v>
      </c>
      <c r="V641" s="17">
        <v>0.14724852188829499</v>
      </c>
      <c r="W641" s="17">
        <v>0.17019136496124099</v>
      </c>
      <c r="X641" s="17">
        <v>0.124581667515752</v>
      </c>
      <c r="Y641" s="17">
        <v>0.23797359427023199</v>
      </c>
      <c r="Z641" s="17"/>
      <c r="AA641" s="17">
        <v>0.162367806252534</v>
      </c>
      <c r="AB641" s="17">
        <v>0.15725349836618499</v>
      </c>
      <c r="AC641" s="17">
        <v>0.141223151302207</v>
      </c>
      <c r="AD641" s="17">
        <v>0.16513945372944899</v>
      </c>
      <c r="AE641" s="17"/>
      <c r="AF641" s="17">
        <v>0.18750419555858</v>
      </c>
    </row>
    <row r="642" spans="2:32" x14ac:dyDescent="0.2">
      <c r="B642" t="s">
        <v>361</v>
      </c>
      <c r="C642" s="17">
        <v>0.14820066889584901</v>
      </c>
      <c r="D642" s="17">
        <v>0.121285238027089</v>
      </c>
      <c r="E642" s="17">
        <v>0.17991299234522701</v>
      </c>
      <c r="F642" s="17"/>
      <c r="G642" s="17">
        <v>0.19816643919638999</v>
      </c>
      <c r="H642" s="17">
        <v>0.190924950227015</v>
      </c>
      <c r="I642" s="17">
        <v>0.171854303891328</v>
      </c>
      <c r="J642" s="17">
        <v>0.126860119705451</v>
      </c>
      <c r="K642" s="17">
        <v>0.11745934713707901</v>
      </c>
      <c r="L642" s="17">
        <v>0.124656400488678</v>
      </c>
      <c r="M642" s="17"/>
      <c r="N642" s="17">
        <v>0.130044513228842</v>
      </c>
      <c r="O642" s="17">
        <v>0.14793702287820301</v>
      </c>
      <c r="P642" s="17">
        <v>0.13648398780807</v>
      </c>
      <c r="Q642" s="17">
        <v>0.185672230326099</v>
      </c>
      <c r="R642" s="17">
        <v>0.15166458383321699</v>
      </c>
      <c r="S642" s="17">
        <v>0.169599073279216</v>
      </c>
      <c r="T642" s="17">
        <v>0.17490063016333601</v>
      </c>
      <c r="U642" s="17">
        <v>0.15156544537720301</v>
      </c>
      <c r="V642" s="17">
        <v>0.113899809688565</v>
      </c>
      <c r="W642" s="17">
        <v>0.12896553505932701</v>
      </c>
      <c r="X642" s="17">
        <v>0.15232913546489499</v>
      </c>
      <c r="Y642" s="17">
        <v>0.17117929858463601</v>
      </c>
      <c r="Z642" s="17"/>
      <c r="AA642" s="17">
        <v>0.14132891897319999</v>
      </c>
      <c r="AB642" s="17">
        <v>0.131949057265703</v>
      </c>
      <c r="AC642" s="17">
        <v>0.16736063380780999</v>
      </c>
      <c r="AD642" s="17">
        <v>0.153936354275307</v>
      </c>
      <c r="AE642" s="17"/>
      <c r="AF642" s="17">
        <v>0.131375860879236</v>
      </c>
    </row>
    <row r="643" spans="2:32" x14ac:dyDescent="0.2">
      <c r="B643" t="s">
        <v>362</v>
      </c>
      <c r="C643" s="17">
        <v>0.12923953488485199</v>
      </c>
      <c r="D643" s="17">
        <v>0.15402924660818501</v>
      </c>
      <c r="E643" s="17">
        <v>0.101960640656605</v>
      </c>
      <c r="F643" s="17"/>
      <c r="G643" s="17">
        <v>0.13904825512685701</v>
      </c>
      <c r="H643" s="17">
        <v>0.12807026925046999</v>
      </c>
      <c r="I643" s="17">
        <v>0.160143020500191</v>
      </c>
      <c r="J643" s="17">
        <v>0.12668899982692899</v>
      </c>
      <c r="K643" s="17">
        <v>0.107334251921624</v>
      </c>
      <c r="L643" s="17">
        <v>0.120229073448071</v>
      </c>
      <c r="M643" s="17"/>
      <c r="N643" s="17">
        <v>0.107263318074374</v>
      </c>
      <c r="O643" s="17">
        <v>0.10583412219824601</v>
      </c>
      <c r="P643" s="17">
        <v>0.121290899516384</v>
      </c>
      <c r="Q643" s="17">
        <v>0.165271016468336</v>
      </c>
      <c r="R643" s="17">
        <v>0.13265836238719</v>
      </c>
      <c r="S643" s="17">
        <v>0.17228903803927401</v>
      </c>
      <c r="T643" s="17">
        <v>0.112172790668887</v>
      </c>
      <c r="U643" s="17">
        <v>9.2572508368228598E-2</v>
      </c>
      <c r="V643" s="17">
        <v>0.17744366658581201</v>
      </c>
      <c r="W643" s="17">
        <v>9.8143924354649303E-2</v>
      </c>
      <c r="X643" s="17">
        <v>0.137125772198878</v>
      </c>
      <c r="Y643" s="17">
        <v>0.110687643377582</v>
      </c>
      <c r="Z643" s="17"/>
      <c r="AA643" s="17">
        <v>0.175821094349145</v>
      </c>
      <c r="AB643" s="17">
        <v>0.114300131458973</v>
      </c>
      <c r="AC643" s="17">
        <v>0.109087134219524</v>
      </c>
      <c r="AD643" s="17">
        <v>0.120519688130255</v>
      </c>
      <c r="AE643" s="17"/>
      <c r="AF643" s="17">
        <v>0.11935494253965299</v>
      </c>
    </row>
    <row r="644" spans="2:32" x14ac:dyDescent="0.2">
      <c r="B644" t="s">
        <v>363</v>
      </c>
      <c r="C644" s="17">
        <v>0.100053324170645</v>
      </c>
      <c r="D644" s="17">
        <v>0.127843097946398</v>
      </c>
      <c r="E644" s="17">
        <v>6.9147746893454806E-2</v>
      </c>
      <c r="F644" s="17"/>
      <c r="G644" s="17">
        <v>0.19013030531420599</v>
      </c>
      <c r="H644" s="17">
        <v>0.149437635652481</v>
      </c>
      <c r="I644" s="17">
        <v>0.13972636058799501</v>
      </c>
      <c r="J644" s="17">
        <v>0.10611219915565601</v>
      </c>
      <c r="K644" s="17">
        <v>5.6070180597376E-2</v>
      </c>
      <c r="L644" s="17">
        <v>3.1658993543637597E-2</v>
      </c>
      <c r="M644" s="17"/>
      <c r="N644" s="17">
        <v>0.14035906287095801</v>
      </c>
      <c r="O644" s="17">
        <v>9.6498026983862104E-2</v>
      </c>
      <c r="P644" s="17">
        <v>0.101871528534211</v>
      </c>
      <c r="Q644" s="17">
        <v>8.8266720160871101E-2</v>
      </c>
      <c r="R644" s="17">
        <v>0.10207315722704299</v>
      </c>
      <c r="S644" s="17">
        <v>0.11250162693007799</v>
      </c>
      <c r="T644" s="17">
        <v>8.2839965386145895E-2</v>
      </c>
      <c r="U644" s="17">
        <v>7.3341858364192894E-2</v>
      </c>
      <c r="V644" s="17">
        <v>0.10632518645649899</v>
      </c>
      <c r="W644" s="17">
        <v>0.10427179576215</v>
      </c>
      <c r="X644" s="17">
        <v>5.3812436825039202E-2</v>
      </c>
      <c r="Y644" s="17">
        <v>7.40436500990726E-2</v>
      </c>
      <c r="Z644" s="17"/>
      <c r="AA644" s="17">
        <v>0.108700367851975</v>
      </c>
      <c r="AB644" s="17">
        <v>0.103650814204314</v>
      </c>
      <c r="AC644" s="17">
        <v>0.10123149327048001</v>
      </c>
      <c r="AD644" s="17">
        <v>8.9270912261949803E-2</v>
      </c>
      <c r="AE644" s="17"/>
      <c r="AF644" s="17">
        <v>8.3972400495454597E-2</v>
      </c>
    </row>
    <row r="645" spans="2:32" x14ac:dyDescent="0.2">
      <c r="B645" t="s">
        <v>364</v>
      </c>
      <c r="C645" s="17">
        <v>9.1578731974415503E-2</v>
      </c>
      <c r="D645" s="17">
        <v>8.75509122088068E-2</v>
      </c>
      <c r="E645" s="17">
        <v>9.60271259173342E-2</v>
      </c>
      <c r="F645" s="17"/>
      <c r="G645" s="17">
        <v>0.13300758026693199</v>
      </c>
      <c r="H645" s="17">
        <v>5.02014092225508E-2</v>
      </c>
      <c r="I645" s="17">
        <v>6.5069423176372904E-2</v>
      </c>
      <c r="J645" s="17">
        <v>5.69481977331628E-2</v>
      </c>
      <c r="K645" s="17">
        <v>0.12239052916019701</v>
      </c>
      <c r="L645" s="17">
        <v>0.136162633956566</v>
      </c>
      <c r="M645" s="17"/>
      <c r="N645" s="17">
        <v>9.4390840884885405E-2</v>
      </c>
      <c r="O645" s="17">
        <v>9.6539545738027796E-2</v>
      </c>
      <c r="P645" s="17">
        <v>8.73833898108555E-2</v>
      </c>
      <c r="Q645" s="17">
        <v>6.9099963830081296E-2</v>
      </c>
      <c r="R645" s="17">
        <v>6.9405232187887703E-2</v>
      </c>
      <c r="S645" s="17">
        <v>8.1209311034633802E-2</v>
      </c>
      <c r="T645" s="17">
        <v>0.101434059545268</v>
      </c>
      <c r="U645" s="17">
        <v>0.12340964818559</v>
      </c>
      <c r="V645" s="17">
        <v>9.1677312745431894E-2</v>
      </c>
      <c r="W645" s="17">
        <v>8.3032162885288197E-2</v>
      </c>
      <c r="X645" s="17">
        <v>0.14213842981449901</v>
      </c>
      <c r="Y645" s="17">
        <v>8.2770767845857601E-2</v>
      </c>
      <c r="Z645" s="17"/>
      <c r="AA645" s="17">
        <v>9.1604643605509295E-2</v>
      </c>
      <c r="AB645" s="17">
        <v>7.2926103024773606E-2</v>
      </c>
      <c r="AC645" s="17">
        <v>8.7679097829896496E-2</v>
      </c>
      <c r="AD645" s="17">
        <v>0.112975088435851</v>
      </c>
      <c r="AE645" s="17"/>
      <c r="AF645" s="17">
        <v>0.10063139625839999</v>
      </c>
    </row>
    <row r="646" spans="2:32" x14ac:dyDescent="0.2">
      <c r="B646" t="s">
        <v>365</v>
      </c>
      <c r="C646" s="17">
        <v>8.6376192935718896E-2</v>
      </c>
      <c r="D646" s="17">
        <v>9.0100830828899595E-2</v>
      </c>
      <c r="E646" s="17">
        <v>8.1825256235893498E-2</v>
      </c>
      <c r="F646" s="17"/>
      <c r="G646" s="17">
        <v>0.10994581833891399</v>
      </c>
      <c r="H646" s="17">
        <v>0.115464106770093</v>
      </c>
      <c r="I646" s="17">
        <v>0.123422764407379</v>
      </c>
      <c r="J646" s="17">
        <v>9.2039920559523203E-2</v>
      </c>
      <c r="K646" s="17">
        <v>5.2250309482037197E-2</v>
      </c>
      <c r="L646" s="17">
        <v>4.8694314277598801E-2</v>
      </c>
      <c r="M646" s="17"/>
      <c r="N646" s="17">
        <v>0.11400576015861801</v>
      </c>
      <c r="O646" s="17">
        <v>5.4358145057319597E-2</v>
      </c>
      <c r="P646" s="17">
        <v>7.0354404342177795E-2</v>
      </c>
      <c r="Q646" s="17">
        <v>8.6845040481764099E-2</v>
      </c>
      <c r="R646" s="17">
        <v>9.1968222320573695E-2</v>
      </c>
      <c r="S646" s="17">
        <v>8.4708722136828493E-2</v>
      </c>
      <c r="T646" s="17">
        <v>8.6151978670399101E-2</v>
      </c>
      <c r="U646" s="17">
        <v>8.6808770218634299E-2</v>
      </c>
      <c r="V646" s="17">
        <v>7.5202364945764599E-2</v>
      </c>
      <c r="W646" s="17">
        <v>8.3728081001817695E-2</v>
      </c>
      <c r="X646" s="17">
        <v>0.104015170396594</v>
      </c>
      <c r="Y646" s="17">
        <v>0.16685128374355701</v>
      </c>
      <c r="Z646" s="17"/>
      <c r="AA646" s="17">
        <v>9.1836338000540502E-2</v>
      </c>
      <c r="AB646" s="17">
        <v>7.14083568466167E-2</v>
      </c>
      <c r="AC646" s="17">
        <v>9.2742035756347097E-2</v>
      </c>
      <c r="AD646" s="17">
        <v>9.1566953139484902E-2</v>
      </c>
      <c r="AE646" s="17"/>
      <c r="AF646" s="17">
        <v>9.8581458296720006E-2</v>
      </c>
    </row>
    <row r="647" spans="2:32" x14ac:dyDescent="0.2">
      <c r="B647" t="s">
        <v>366</v>
      </c>
      <c r="C647" s="17">
        <v>8.4007111715776406E-2</v>
      </c>
      <c r="D647" s="17">
        <v>9.6053530960197503E-2</v>
      </c>
      <c r="E647" s="17">
        <v>7.0904998499230196E-2</v>
      </c>
      <c r="F647" s="17"/>
      <c r="G647" s="17">
        <v>0.140772394084863</v>
      </c>
      <c r="H647" s="17">
        <v>9.6225628626438894E-2</v>
      </c>
      <c r="I647" s="17">
        <v>0.102725968280502</v>
      </c>
      <c r="J647" s="17">
        <v>8.2182403640159399E-2</v>
      </c>
      <c r="K647" s="17">
        <v>8.4578066888972403E-2</v>
      </c>
      <c r="L647" s="17">
        <v>4.2806820781452003E-2</v>
      </c>
      <c r="M647" s="17"/>
      <c r="N647" s="17">
        <v>0.134657512752966</v>
      </c>
      <c r="O647" s="17">
        <v>5.8041912295453302E-2</v>
      </c>
      <c r="P647" s="17">
        <v>8.2202554937734706E-2</v>
      </c>
      <c r="Q647" s="17">
        <v>8.44227453500251E-2</v>
      </c>
      <c r="R647" s="17">
        <v>8.1625307480936105E-2</v>
      </c>
      <c r="S647" s="17">
        <v>0.102620082830353</v>
      </c>
      <c r="T647" s="17">
        <v>7.1237388987927697E-2</v>
      </c>
      <c r="U647" s="17">
        <v>6.5029678233203297E-2</v>
      </c>
      <c r="V647" s="17">
        <v>9.9132140963802795E-2</v>
      </c>
      <c r="W647" s="17">
        <v>7.1616769683218798E-2</v>
      </c>
      <c r="X647" s="17">
        <v>8.1169036704931904E-2</v>
      </c>
      <c r="Y647" s="17">
        <v>0</v>
      </c>
      <c r="Z647" s="17"/>
      <c r="AA647" s="17">
        <v>6.4828563335974101E-2</v>
      </c>
      <c r="AB647" s="17">
        <v>7.6029270055683801E-2</v>
      </c>
      <c r="AC647" s="17">
        <v>0.102289012355509</v>
      </c>
      <c r="AD647" s="17">
        <v>9.2577807482832203E-2</v>
      </c>
      <c r="AE647" s="17"/>
      <c r="AF647" s="17">
        <v>8.1491461739489901E-2</v>
      </c>
    </row>
    <row r="648" spans="2:32" x14ac:dyDescent="0.2">
      <c r="B648" t="s">
        <v>367</v>
      </c>
      <c r="C648" s="17">
        <v>8.3938743789167894E-2</v>
      </c>
      <c r="D648" s="17">
        <v>0.101489703517362</v>
      </c>
      <c r="E648" s="17">
        <v>6.3580726103820304E-2</v>
      </c>
      <c r="F648" s="17"/>
      <c r="G648" s="17">
        <v>0.21473150927903201</v>
      </c>
      <c r="H648" s="17">
        <v>0.10938043386897001</v>
      </c>
      <c r="I648" s="17">
        <v>0.119707589887774</v>
      </c>
      <c r="J648" s="17">
        <v>8.7405640835692994E-2</v>
      </c>
      <c r="K648" s="17">
        <v>4.6878012984881201E-2</v>
      </c>
      <c r="L648" s="17">
        <v>1.9457947755030101E-2</v>
      </c>
      <c r="M648" s="17"/>
      <c r="N648" s="17">
        <v>0.10590862617874899</v>
      </c>
      <c r="O648" s="17">
        <v>8.2655514686154494E-2</v>
      </c>
      <c r="P648" s="17">
        <v>7.13602466347492E-2</v>
      </c>
      <c r="Q648" s="17">
        <v>6.9894694734866494E-2</v>
      </c>
      <c r="R648" s="17">
        <v>6.6369417274321205E-2</v>
      </c>
      <c r="S648" s="17">
        <v>0.11897755342527799</v>
      </c>
      <c r="T648" s="17">
        <v>8.8465542600076094E-2</v>
      </c>
      <c r="U648" s="17">
        <v>7.4159823863906099E-2</v>
      </c>
      <c r="V648" s="17">
        <v>8.3921343857528294E-2</v>
      </c>
      <c r="W648" s="17">
        <v>6.8621158837237406E-2</v>
      </c>
      <c r="X648" s="17">
        <v>0.107638936245812</v>
      </c>
      <c r="Y648" s="17">
        <v>1.9550605954126499E-2</v>
      </c>
      <c r="Z648" s="17"/>
      <c r="AA648" s="17">
        <v>8.7464603234019098E-2</v>
      </c>
      <c r="AB648" s="17">
        <v>6.4173534134324695E-2</v>
      </c>
      <c r="AC648" s="17">
        <v>0.106638522898964</v>
      </c>
      <c r="AD648" s="17">
        <v>8.2444719868925306E-2</v>
      </c>
      <c r="AE648" s="17"/>
      <c r="AF648" s="17">
        <v>8.7042906030995099E-2</v>
      </c>
    </row>
    <row r="649" spans="2:32" x14ac:dyDescent="0.2">
      <c r="B649" t="s">
        <v>368</v>
      </c>
      <c r="C649" s="17">
        <v>8.3219440162685898E-2</v>
      </c>
      <c r="D649" s="17">
        <v>9.8962062829319505E-2</v>
      </c>
      <c r="E649" s="17">
        <v>6.4966070351261701E-2</v>
      </c>
      <c r="F649" s="17"/>
      <c r="G649" s="17">
        <v>8.1818389467375394E-2</v>
      </c>
      <c r="H649" s="17">
        <v>0.13568202019314099</v>
      </c>
      <c r="I649" s="17">
        <v>0.112132775744717</v>
      </c>
      <c r="J649" s="17">
        <v>9.4096619712066898E-2</v>
      </c>
      <c r="K649" s="17">
        <v>5.8809322224516597E-2</v>
      </c>
      <c r="L649" s="17">
        <v>3.1947305476757802E-2</v>
      </c>
      <c r="M649" s="17"/>
      <c r="N649" s="17">
        <v>9.7170828844508797E-2</v>
      </c>
      <c r="O649" s="17">
        <v>6.50388233403566E-2</v>
      </c>
      <c r="P649" s="17">
        <v>9.8086871490881994E-2</v>
      </c>
      <c r="Q649" s="17">
        <v>9.2534561612255997E-2</v>
      </c>
      <c r="R649" s="17">
        <v>0.12572489887416599</v>
      </c>
      <c r="S649" s="17">
        <v>6.8881061447210401E-2</v>
      </c>
      <c r="T649" s="17">
        <v>6.6113678157562E-2</v>
      </c>
      <c r="U649" s="17">
        <v>0.10762528399808401</v>
      </c>
      <c r="V649" s="17">
        <v>9.6497274231396299E-2</v>
      </c>
      <c r="W649" s="17">
        <v>5.8380966108001101E-2</v>
      </c>
      <c r="X649" s="17">
        <v>6.4984850032866304E-2</v>
      </c>
      <c r="Y649" s="17">
        <v>6.07537042194954E-2</v>
      </c>
      <c r="Z649" s="17"/>
      <c r="AA649" s="17">
        <v>0.12941148260046101</v>
      </c>
      <c r="AB649" s="17">
        <v>8.3695498970412494E-2</v>
      </c>
      <c r="AC649" s="17">
        <v>7.7355252683223699E-2</v>
      </c>
      <c r="AD649" s="17">
        <v>4.5588362680659703E-2</v>
      </c>
      <c r="AE649" s="17"/>
      <c r="AF649" s="17">
        <v>7.0060758597459E-2</v>
      </c>
    </row>
    <row r="650" spans="2:32" x14ac:dyDescent="0.2">
      <c r="B650" t="s">
        <v>104</v>
      </c>
      <c r="C650" s="17">
        <v>4.6988206247350797E-2</v>
      </c>
      <c r="D650" s="17">
        <v>3.8189926479310202E-2</v>
      </c>
      <c r="E650" s="17">
        <v>5.61831684213972E-2</v>
      </c>
      <c r="F650" s="17"/>
      <c r="G650" s="17">
        <v>2.0394307233749302E-2</v>
      </c>
      <c r="H650" s="17">
        <v>2.56653391739287E-2</v>
      </c>
      <c r="I650" s="17">
        <v>3.0328907880732801E-2</v>
      </c>
      <c r="J650" s="17">
        <v>4.1258997652921403E-2</v>
      </c>
      <c r="K650" s="17">
        <v>6.4447836534749905E-2</v>
      </c>
      <c r="L650" s="17">
        <v>7.6062053119155495E-2</v>
      </c>
      <c r="M650" s="17"/>
      <c r="N650" s="17">
        <v>3.9496660372910497E-2</v>
      </c>
      <c r="O650" s="17">
        <v>7.3399373352275005E-2</v>
      </c>
      <c r="P650" s="17">
        <v>4.9050064702188402E-2</v>
      </c>
      <c r="Q650" s="17">
        <v>3.6779277575715801E-2</v>
      </c>
      <c r="R650" s="17">
        <v>3.9602239584772499E-2</v>
      </c>
      <c r="S650" s="17">
        <v>2.5746121143790601E-2</v>
      </c>
      <c r="T650" s="17">
        <v>4.3557010534362998E-2</v>
      </c>
      <c r="U650" s="17">
        <v>4.7201076388266698E-2</v>
      </c>
      <c r="V650" s="17">
        <v>5.3858304669790399E-2</v>
      </c>
      <c r="W650" s="17">
        <v>5.7703081249265001E-2</v>
      </c>
      <c r="X650" s="17">
        <v>4.3898995905392597E-2</v>
      </c>
      <c r="Y650" s="17">
        <v>2.2333608955088801E-2</v>
      </c>
      <c r="Z650" s="17"/>
      <c r="AA650" s="17">
        <v>6.5075367986277305E-2</v>
      </c>
      <c r="AB650" s="17">
        <v>4.0631307984801399E-2</v>
      </c>
      <c r="AC650" s="17">
        <v>3.4437993737016503E-2</v>
      </c>
      <c r="AD650" s="17">
        <v>4.6318451093795197E-2</v>
      </c>
      <c r="AE650" s="17"/>
      <c r="AF650" s="17">
        <v>4.9359097667037298E-2</v>
      </c>
    </row>
    <row r="651" spans="2:32" x14ac:dyDescent="0.2">
      <c r="B651" t="s">
        <v>369</v>
      </c>
      <c r="C651" s="17">
        <v>5.8111831483192898E-2</v>
      </c>
      <c r="D651" s="17">
        <v>5.6183266872360402E-2</v>
      </c>
      <c r="E651" s="17">
        <v>5.8400491581677601E-2</v>
      </c>
      <c r="F651" s="17"/>
      <c r="G651" s="17">
        <v>3.9580578401757202E-2</v>
      </c>
      <c r="H651" s="17">
        <v>3.8789676964807097E-2</v>
      </c>
      <c r="I651" s="17">
        <v>3.2647517092342898E-2</v>
      </c>
      <c r="J651" s="17">
        <v>6.2391962521972398E-2</v>
      </c>
      <c r="K651" s="17">
        <v>7.8531329682397094E-2</v>
      </c>
      <c r="L651" s="17">
        <v>7.9426484973944E-2</v>
      </c>
      <c r="M651" s="17"/>
      <c r="N651" s="17">
        <v>4.8279327687930702E-2</v>
      </c>
      <c r="O651" s="17">
        <v>6.8116890196410401E-2</v>
      </c>
      <c r="P651" s="17">
        <v>9.4964358229359003E-2</v>
      </c>
      <c r="Q651" s="17">
        <v>5.9377426258301898E-2</v>
      </c>
      <c r="R651" s="17">
        <v>6.4498169574406905E-2</v>
      </c>
      <c r="S651" s="17">
        <v>1.93944938276184E-2</v>
      </c>
      <c r="T651" s="17">
        <v>6.88763170897429E-2</v>
      </c>
      <c r="U651" s="17">
        <v>0.116099722583651</v>
      </c>
      <c r="V651" s="17">
        <v>5.6720255126723802E-2</v>
      </c>
      <c r="W651" s="17">
        <v>3.9956265631391201E-2</v>
      </c>
      <c r="X651" s="17">
        <v>4.9270858000132402E-2</v>
      </c>
      <c r="Y651" s="17">
        <v>2.1126926775529398E-2</v>
      </c>
      <c r="Z651" s="17"/>
      <c r="AA651" s="17">
        <v>5.0065202661237602E-2</v>
      </c>
      <c r="AB651" s="17">
        <v>6.56018203409824E-2</v>
      </c>
      <c r="AC651" s="17">
        <v>4.2944739990264998E-2</v>
      </c>
      <c r="AD651" s="17">
        <v>6.7389468629093799E-2</v>
      </c>
      <c r="AE651" s="17"/>
      <c r="AF651" s="17">
        <v>6.7180157659733106E-2</v>
      </c>
    </row>
    <row r="652" spans="2:32" x14ac:dyDescent="0.2">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row>
    <row r="653" spans="2:32" x14ac:dyDescent="0.2">
      <c r="B653" s="6" t="s">
        <v>382</v>
      </c>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row>
    <row r="654" spans="2:32" x14ac:dyDescent="0.2">
      <c r="B654" s="24" t="s">
        <v>225</v>
      </c>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row>
    <row r="655" spans="2:32" x14ac:dyDescent="0.2">
      <c r="B655" t="s">
        <v>372</v>
      </c>
      <c r="C655" s="17">
        <v>0.35777603994417101</v>
      </c>
      <c r="D655" s="17">
        <v>0.319018380617411</v>
      </c>
      <c r="E655" s="17">
        <v>0.39851822631216599</v>
      </c>
      <c r="F655" s="17"/>
      <c r="G655" s="17">
        <v>0.352078301810762</v>
      </c>
      <c r="H655" s="17">
        <v>0.38584808020549199</v>
      </c>
      <c r="I655" s="17">
        <v>0.37124033392225297</v>
      </c>
      <c r="J655" s="17">
        <v>0.33787331484051403</v>
      </c>
      <c r="K655" s="17">
        <v>0.333348937578133</v>
      </c>
      <c r="L655" s="17">
        <v>0.36148296954101999</v>
      </c>
      <c r="M655" s="17"/>
      <c r="N655" s="17">
        <v>0.34837187071980902</v>
      </c>
      <c r="O655" s="17">
        <v>0.31587361821481402</v>
      </c>
      <c r="P655" s="17">
        <v>0.31887566882811103</v>
      </c>
      <c r="Q655" s="17">
        <v>0.31656575041011598</v>
      </c>
      <c r="R655" s="17">
        <v>0.37861874248374</v>
      </c>
      <c r="S655" s="17">
        <v>0.39274858996349099</v>
      </c>
      <c r="T655" s="17">
        <v>0.38808988871026601</v>
      </c>
      <c r="U655" s="17">
        <v>0.41002516007606499</v>
      </c>
      <c r="V655" s="17">
        <v>0.39236388287591301</v>
      </c>
      <c r="W655" s="17">
        <v>0.33392034045714702</v>
      </c>
      <c r="X655" s="17">
        <v>0.40357372817846898</v>
      </c>
      <c r="Y655" s="17">
        <v>0.39208365907014098</v>
      </c>
      <c r="Z655" s="17"/>
      <c r="AA655" s="17">
        <v>0.331850758313182</v>
      </c>
      <c r="AB655" s="17">
        <v>0.343693073880248</v>
      </c>
      <c r="AC655" s="17">
        <v>0.360717772707845</v>
      </c>
      <c r="AD655" s="17">
        <v>0.39978256073181301</v>
      </c>
      <c r="AE655" s="17"/>
      <c r="AF655" s="17">
        <v>0.392943400931132</v>
      </c>
    </row>
    <row r="656" spans="2:32" x14ac:dyDescent="0.2">
      <c r="B656" t="s">
        <v>373</v>
      </c>
      <c r="C656" s="17">
        <v>0.24971170606288501</v>
      </c>
      <c r="D656" s="17">
        <v>0.26175286456847702</v>
      </c>
      <c r="E656" s="17">
        <v>0.23745327750898901</v>
      </c>
      <c r="F656" s="17"/>
      <c r="G656" s="17">
        <v>0.234720673989262</v>
      </c>
      <c r="H656" s="17">
        <v>0.24576249032841599</v>
      </c>
      <c r="I656" s="17">
        <v>0.23933549120813299</v>
      </c>
      <c r="J656" s="17">
        <v>0.27533017760336398</v>
      </c>
      <c r="K656" s="17">
        <v>0.27221849002752901</v>
      </c>
      <c r="L656" s="17">
        <v>0.23261347892790399</v>
      </c>
      <c r="M656" s="17"/>
      <c r="N656" s="17">
        <v>0.23724048692340699</v>
      </c>
      <c r="O656" s="17">
        <v>0.23246200192456001</v>
      </c>
      <c r="P656" s="17">
        <v>0.235705242192043</v>
      </c>
      <c r="Q656" s="17">
        <v>0.29406925008024998</v>
      </c>
      <c r="R656" s="17">
        <v>0.25183219710788701</v>
      </c>
      <c r="S656" s="17">
        <v>0.240716911481789</v>
      </c>
      <c r="T656" s="17">
        <v>0.26667331948413497</v>
      </c>
      <c r="U656" s="17">
        <v>0.25966481618971499</v>
      </c>
      <c r="V656" s="17">
        <v>0.24235130535961399</v>
      </c>
      <c r="W656" s="17">
        <v>0.25840785130794802</v>
      </c>
      <c r="X656" s="17">
        <v>0.225880896879601</v>
      </c>
      <c r="Y656" s="17">
        <v>0.27747076442261398</v>
      </c>
      <c r="Z656" s="17"/>
      <c r="AA656" s="17">
        <v>0.254857751369577</v>
      </c>
      <c r="AB656" s="17">
        <v>0.25195939681366297</v>
      </c>
      <c r="AC656" s="17">
        <v>0.25120363566235898</v>
      </c>
      <c r="AD656" s="17">
        <v>0.23833459921144201</v>
      </c>
      <c r="AE656" s="17"/>
      <c r="AF656" s="17">
        <v>0.23906120794255201</v>
      </c>
    </row>
    <row r="657" spans="2:32" x14ac:dyDescent="0.2">
      <c r="B657" t="s">
        <v>374</v>
      </c>
      <c r="C657" s="17">
        <v>0.21600087338761201</v>
      </c>
      <c r="D657" s="17">
        <v>0.22744205354600799</v>
      </c>
      <c r="E657" s="17">
        <v>0.20392327417605599</v>
      </c>
      <c r="F657" s="17"/>
      <c r="G657" s="17">
        <v>0.18887778565052901</v>
      </c>
      <c r="H657" s="17">
        <v>0.206176651370474</v>
      </c>
      <c r="I657" s="17">
        <v>0.231432835845685</v>
      </c>
      <c r="J657" s="17">
        <v>0.20040663291578101</v>
      </c>
      <c r="K657" s="17">
        <v>0.206622873816799</v>
      </c>
      <c r="L657" s="17">
        <v>0.250673158529643</v>
      </c>
      <c r="M657" s="17"/>
      <c r="N657" s="17">
        <v>0.214544013554437</v>
      </c>
      <c r="O657" s="17">
        <v>0.269390259185803</v>
      </c>
      <c r="P657" s="17">
        <v>0.305973587948555</v>
      </c>
      <c r="Q657" s="17">
        <v>0.19813787945617201</v>
      </c>
      <c r="R657" s="17">
        <v>0.21668033952075899</v>
      </c>
      <c r="S657" s="17">
        <v>0.193313161076208</v>
      </c>
      <c r="T657" s="17">
        <v>0.151165820607747</v>
      </c>
      <c r="U657" s="17">
        <v>0.196085823238693</v>
      </c>
      <c r="V657" s="17">
        <v>0.187505796768767</v>
      </c>
      <c r="W657" s="17">
        <v>0.19842931551285301</v>
      </c>
      <c r="X657" s="17">
        <v>0.22037229376342399</v>
      </c>
      <c r="Y657" s="17">
        <v>0.21041908952660501</v>
      </c>
      <c r="Z657" s="17"/>
      <c r="AA657" s="17">
        <v>0.25824806821230101</v>
      </c>
      <c r="AB657" s="17">
        <v>0.21207847795819801</v>
      </c>
      <c r="AC657" s="17">
        <v>0.21084714582988501</v>
      </c>
      <c r="AD657" s="17">
        <v>0.177959596345871</v>
      </c>
      <c r="AE657" s="17"/>
      <c r="AF657" s="17">
        <v>0.20343584633790199</v>
      </c>
    </row>
    <row r="658" spans="2:32" x14ac:dyDescent="0.2">
      <c r="B658" t="s">
        <v>375</v>
      </c>
      <c r="C658" s="17">
        <v>7.6208749399538797E-2</v>
      </c>
      <c r="D658" s="17">
        <v>8.9737127779835002E-2</v>
      </c>
      <c r="E658" s="17">
        <v>6.1902080820088502E-2</v>
      </c>
      <c r="F658" s="17"/>
      <c r="G658" s="17">
        <v>9.2819149675043094E-2</v>
      </c>
      <c r="H658" s="17">
        <v>7.3300760613222493E-2</v>
      </c>
      <c r="I658" s="17">
        <v>7.0898451240714699E-2</v>
      </c>
      <c r="J658" s="17">
        <v>7.9171231168187306E-2</v>
      </c>
      <c r="K658" s="17">
        <v>7.5568524214555996E-2</v>
      </c>
      <c r="L658" s="17">
        <v>6.98303612373678E-2</v>
      </c>
      <c r="M658" s="17"/>
      <c r="N658" s="17">
        <v>9.5144451844818401E-2</v>
      </c>
      <c r="O658" s="17">
        <v>7.0774651716446604E-2</v>
      </c>
      <c r="P658" s="17">
        <v>4.5107776265613499E-2</v>
      </c>
      <c r="Q658" s="17">
        <v>8.6442443278334197E-2</v>
      </c>
      <c r="R658" s="17">
        <v>6.6812379334340199E-2</v>
      </c>
      <c r="S658" s="17">
        <v>7.4458980511611997E-2</v>
      </c>
      <c r="T658" s="17">
        <v>6.9973959642460004E-2</v>
      </c>
      <c r="U658" s="17">
        <v>8.2912146001972303E-2</v>
      </c>
      <c r="V658" s="17">
        <v>7.6055046779689994E-2</v>
      </c>
      <c r="W658" s="17">
        <v>0.10664365613775401</v>
      </c>
      <c r="X658" s="17">
        <v>5.2430794709015197E-2</v>
      </c>
      <c r="Y658" s="17">
        <v>5.0028069443965102E-2</v>
      </c>
      <c r="Z658" s="17"/>
      <c r="AA658" s="17">
        <v>8.0378623515226899E-2</v>
      </c>
      <c r="AB658" s="17">
        <v>7.6092302409406398E-2</v>
      </c>
      <c r="AC658" s="17">
        <v>8.7228286822346096E-2</v>
      </c>
      <c r="AD658" s="17">
        <v>6.2876291180698804E-2</v>
      </c>
      <c r="AE658" s="17"/>
      <c r="AF658" s="17">
        <v>5.8226149615187899E-2</v>
      </c>
    </row>
    <row r="659" spans="2:32" x14ac:dyDescent="0.2">
      <c r="B659" t="s">
        <v>376</v>
      </c>
      <c r="C659" s="17">
        <v>2.0680660161322001E-2</v>
      </c>
      <c r="D659" s="17">
        <v>2.1078255024192701E-2</v>
      </c>
      <c r="E659" s="17">
        <v>2.0386930343443101E-2</v>
      </c>
      <c r="F659" s="17"/>
      <c r="G659" s="17">
        <v>3.2486528478036701E-2</v>
      </c>
      <c r="H659" s="17">
        <v>2.04953790660556E-2</v>
      </c>
      <c r="I659" s="17">
        <v>1.6706259948762799E-2</v>
      </c>
      <c r="J659" s="17">
        <v>1.9811634870600298E-2</v>
      </c>
      <c r="K659" s="17">
        <v>1.7368711126306099E-2</v>
      </c>
      <c r="L659" s="17">
        <v>1.9493525968312001E-2</v>
      </c>
      <c r="M659" s="17"/>
      <c r="N659" s="17">
        <v>2.3888349181054001E-2</v>
      </c>
      <c r="O659" s="17">
        <v>1.6674262358148201E-2</v>
      </c>
      <c r="P659" s="17">
        <v>1.87909842352749E-2</v>
      </c>
      <c r="Q659" s="17">
        <v>1.42163454829557E-2</v>
      </c>
      <c r="R659" s="17">
        <v>1.3184846076890799E-2</v>
      </c>
      <c r="S659" s="17">
        <v>1.8384938335236099E-2</v>
      </c>
      <c r="T659" s="17">
        <v>4.1607079299452503E-2</v>
      </c>
      <c r="U659" s="17">
        <v>2.4306108358401E-2</v>
      </c>
      <c r="V659" s="17">
        <v>1.6019822344956101E-2</v>
      </c>
      <c r="W659" s="17">
        <v>2.16893954046051E-2</v>
      </c>
      <c r="X659" s="17">
        <v>3.7181569273042898E-2</v>
      </c>
      <c r="Y659" s="17">
        <v>0</v>
      </c>
      <c r="Z659" s="17"/>
      <c r="AA659" s="17">
        <v>1.5287614719206701E-2</v>
      </c>
      <c r="AB659" s="17">
        <v>2.7853968225417799E-2</v>
      </c>
      <c r="AC659" s="17">
        <v>1.50146059197304E-2</v>
      </c>
      <c r="AD659" s="17">
        <v>2.4208904928745101E-2</v>
      </c>
      <c r="AE659" s="17"/>
      <c r="AF659" s="17">
        <v>1.9492665565138699E-2</v>
      </c>
    </row>
    <row r="660" spans="2:32" x14ac:dyDescent="0.2">
      <c r="B660" t="s">
        <v>377</v>
      </c>
      <c r="C660" s="17">
        <v>5.4473502138409798E-2</v>
      </c>
      <c r="D660" s="17">
        <v>5.3358058905069498E-2</v>
      </c>
      <c r="E660" s="17">
        <v>5.50458268502627E-2</v>
      </c>
      <c r="F660" s="17"/>
      <c r="G660" s="17">
        <v>5.1831237880772103E-2</v>
      </c>
      <c r="H660" s="17">
        <v>3.2480777658136797E-2</v>
      </c>
      <c r="I660" s="17">
        <v>4.7631458923905301E-2</v>
      </c>
      <c r="J660" s="17">
        <v>5.9809290631383599E-2</v>
      </c>
      <c r="K660" s="17">
        <v>8.1505556020497097E-2</v>
      </c>
      <c r="L660" s="17">
        <v>5.6664175041060201E-2</v>
      </c>
      <c r="M660" s="17"/>
      <c r="N660" s="17">
        <v>5.66450392507779E-2</v>
      </c>
      <c r="O660" s="17">
        <v>6.6958681458813299E-2</v>
      </c>
      <c r="P660" s="17">
        <v>4.8803613607715797E-2</v>
      </c>
      <c r="Q660" s="17">
        <v>7.0348557206644902E-2</v>
      </c>
      <c r="R660" s="17">
        <v>5.30787821506854E-2</v>
      </c>
      <c r="S660" s="17">
        <v>5.4726085640212099E-2</v>
      </c>
      <c r="T660" s="17">
        <v>4.8428304258553899E-2</v>
      </c>
      <c r="U660" s="17">
        <v>2.7005946135153499E-2</v>
      </c>
      <c r="V660" s="17">
        <v>6.5993130687970206E-2</v>
      </c>
      <c r="W660" s="17">
        <v>4.5244641803565799E-2</v>
      </c>
      <c r="X660" s="17">
        <v>2.9568934969173601E-2</v>
      </c>
      <c r="Y660" s="17">
        <v>4.57352880725111E-2</v>
      </c>
      <c r="Z660" s="17"/>
      <c r="AA660" s="17">
        <v>3.6820287335134698E-2</v>
      </c>
      <c r="AB660" s="17">
        <v>5.7122434770764403E-2</v>
      </c>
      <c r="AC660" s="17">
        <v>5.8546768704499701E-2</v>
      </c>
      <c r="AD660" s="17">
        <v>6.8850322643064801E-2</v>
      </c>
      <c r="AE660" s="17"/>
      <c r="AF660" s="17">
        <v>5.12931243703603E-2</v>
      </c>
    </row>
    <row r="661" spans="2:32" x14ac:dyDescent="0.2">
      <c r="B661" t="s">
        <v>378</v>
      </c>
      <c r="C661" s="17">
        <v>4.4081684831010796E-3</v>
      </c>
      <c r="D661" s="17">
        <v>5.5407705280337899E-3</v>
      </c>
      <c r="E661" s="17">
        <v>3.27676339595721E-3</v>
      </c>
      <c r="F661" s="17"/>
      <c r="G661" s="17">
        <v>5.3020502482709203E-3</v>
      </c>
      <c r="H661" s="17">
        <v>2.8133673469432799E-3</v>
      </c>
      <c r="I661" s="17">
        <v>1.0317648029405499E-2</v>
      </c>
      <c r="J661" s="17">
        <v>2.02943191373225E-3</v>
      </c>
      <c r="K661" s="17">
        <v>5.0495405530139297E-3</v>
      </c>
      <c r="L661" s="17">
        <v>1.6907586415164299E-3</v>
      </c>
      <c r="M661" s="17"/>
      <c r="N661" s="17">
        <v>3.2084863127715799E-3</v>
      </c>
      <c r="O661" s="17">
        <v>2.4175129937753898E-3</v>
      </c>
      <c r="P661" s="17">
        <v>0</v>
      </c>
      <c r="Q661" s="17">
        <v>0</v>
      </c>
      <c r="R661" s="17">
        <v>0</v>
      </c>
      <c r="S661" s="17">
        <v>1.55363235905437E-2</v>
      </c>
      <c r="T661" s="17">
        <v>4.7622462770015601E-3</v>
      </c>
      <c r="U661" s="17">
        <v>0</v>
      </c>
      <c r="V661" s="17">
        <v>3.3753750722225E-3</v>
      </c>
      <c r="W661" s="17">
        <v>9.0600414080550598E-3</v>
      </c>
      <c r="X661" s="17">
        <v>6.7445879469437801E-3</v>
      </c>
      <c r="Y661" s="17">
        <v>1.07285227514831E-2</v>
      </c>
      <c r="Z661" s="17"/>
      <c r="AA661" s="17">
        <v>7.1915940543875404E-3</v>
      </c>
      <c r="AB661" s="17">
        <v>5.5914760095260897E-3</v>
      </c>
      <c r="AC661" s="17">
        <v>0</v>
      </c>
      <c r="AD661" s="17">
        <v>3.8616538555093899E-3</v>
      </c>
      <c r="AE661" s="17"/>
      <c r="AF661" s="17">
        <v>9.9500276847422197E-3</v>
      </c>
    </row>
    <row r="662" spans="2:32" x14ac:dyDescent="0.2">
      <c r="B662" t="s">
        <v>379</v>
      </c>
      <c r="C662" s="17">
        <v>6.4049113007496302E-3</v>
      </c>
      <c r="D662" s="17">
        <v>9.4266638091010605E-3</v>
      </c>
      <c r="E662" s="17">
        <v>3.3573948609052001E-3</v>
      </c>
      <c r="F662" s="17"/>
      <c r="G662" s="17">
        <v>5.1812508511135599E-3</v>
      </c>
      <c r="H662" s="17">
        <v>1.1792720271964501E-2</v>
      </c>
      <c r="I662" s="17">
        <v>5.8013672415435499E-3</v>
      </c>
      <c r="J662" s="17">
        <v>8.8836358914368505E-3</v>
      </c>
      <c r="K662" s="17">
        <v>3.85247851221138E-3</v>
      </c>
      <c r="L662" s="17">
        <v>2.7021747843967801E-3</v>
      </c>
      <c r="M662" s="17"/>
      <c r="N662" s="17">
        <v>5.3231154838697904E-3</v>
      </c>
      <c r="O662" s="17">
        <v>9.1956473346012594E-3</v>
      </c>
      <c r="P662" s="17">
        <v>1.1170273000107899E-2</v>
      </c>
      <c r="Q662" s="17">
        <v>6.4295928347022999E-3</v>
      </c>
      <c r="R662" s="17">
        <v>8.1313605254384799E-3</v>
      </c>
      <c r="S662" s="17">
        <v>0</v>
      </c>
      <c r="T662" s="17">
        <v>7.4636056721792401E-3</v>
      </c>
      <c r="U662" s="17">
        <v>0</v>
      </c>
      <c r="V662" s="17">
        <v>0</v>
      </c>
      <c r="W662" s="17">
        <v>1.39565738786659E-2</v>
      </c>
      <c r="X662" s="17">
        <v>0</v>
      </c>
      <c r="Y662" s="17">
        <v>1.35346067126801E-2</v>
      </c>
      <c r="Z662" s="17"/>
      <c r="AA662" s="17">
        <v>6.8384663628312499E-3</v>
      </c>
      <c r="AB662" s="17">
        <v>6.4459504378395803E-3</v>
      </c>
      <c r="AC662" s="17">
        <v>6.0746628536412503E-3</v>
      </c>
      <c r="AD662" s="17">
        <v>6.2380584546460199E-3</v>
      </c>
      <c r="AE662" s="17"/>
      <c r="AF662" s="17">
        <v>1.44044428271818E-2</v>
      </c>
    </row>
    <row r="663" spans="2:32" x14ac:dyDescent="0.2">
      <c r="B663" t="s">
        <v>380</v>
      </c>
      <c r="C663" s="17">
        <v>7.2244446097584798E-3</v>
      </c>
      <c r="D663" s="17">
        <v>5.4355264360677804E-3</v>
      </c>
      <c r="E663" s="17">
        <v>9.0881753921901696E-3</v>
      </c>
      <c r="F663" s="17"/>
      <c r="G663" s="17">
        <v>1.7376959019386101E-2</v>
      </c>
      <c r="H663" s="17">
        <v>1.21006339565362E-2</v>
      </c>
      <c r="I663" s="17">
        <v>0</v>
      </c>
      <c r="J663" s="17">
        <v>1.03581213263372E-2</v>
      </c>
      <c r="K663" s="17">
        <v>2.2652060812305501E-3</v>
      </c>
      <c r="L663" s="17">
        <v>3.1823068975988899E-3</v>
      </c>
      <c r="M663" s="17"/>
      <c r="N663" s="17">
        <v>4.0272013004481197E-3</v>
      </c>
      <c r="O663" s="17">
        <v>1.28499607558461E-2</v>
      </c>
      <c r="P663" s="17">
        <v>7.8917726081884198E-3</v>
      </c>
      <c r="Q663" s="17">
        <v>1.04692298796579E-2</v>
      </c>
      <c r="R663" s="17">
        <v>4.4868207538371202E-3</v>
      </c>
      <c r="S663" s="17">
        <v>3.45662692069166E-3</v>
      </c>
      <c r="T663" s="17">
        <v>1.23183841933173E-2</v>
      </c>
      <c r="U663" s="17">
        <v>0</v>
      </c>
      <c r="V663" s="17">
        <v>6.1588117571649299E-3</v>
      </c>
      <c r="W663" s="17">
        <v>9.1107064759462196E-3</v>
      </c>
      <c r="X663" s="17">
        <v>6.4680847356039101E-3</v>
      </c>
      <c r="Y663" s="17">
        <v>0</v>
      </c>
      <c r="Z663" s="17"/>
      <c r="AA663" s="17">
        <v>5.0089980652540996E-3</v>
      </c>
      <c r="AB663" s="17">
        <v>1.14961576763537E-2</v>
      </c>
      <c r="AC663" s="17">
        <v>8.3233939439546403E-3</v>
      </c>
      <c r="AD663" s="17">
        <v>4.1898847672130202E-3</v>
      </c>
      <c r="AE663" s="17"/>
      <c r="AF663" s="17">
        <v>5.8470066769750299E-3</v>
      </c>
    </row>
    <row r="664" spans="2:32" x14ac:dyDescent="0.2">
      <c r="B664" t="s">
        <v>381</v>
      </c>
      <c r="C664" s="17">
        <v>4.59958983250693E-3</v>
      </c>
      <c r="D664" s="17">
        <v>2.7749693397424E-3</v>
      </c>
      <c r="E664" s="17">
        <v>6.4855450283764198E-3</v>
      </c>
      <c r="F664" s="17"/>
      <c r="G664" s="17">
        <v>1.13752297991988E-2</v>
      </c>
      <c r="H664" s="17">
        <v>6.2963255436995196E-3</v>
      </c>
      <c r="I664" s="17">
        <v>3.3598077064248902E-3</v>
      </c>
      <c r="J664" s="17">
        <v>4.2467474961081801E-3</v>
      </c>
      <c r="K664" s="17">
        <v>2.19968206972372E-3</v>
      </c>
      <c r="L664" s="17">
        <v>1.66709043118022E-3</v>
      </c>
      <c r="M664" s="17"/>
      <c r="N664" s="17">
        <v>5.8697173006270996E-3</v>
      </c>
      <c r="O664" s="17">
        <v>3.4034040571915098E-3</v>
      </c>
      <c r="P664" s="17">
        <v>4.2903530181707603E-3</v>
      </c>
      <c r="Q664" s="17">
        <v>3.3209513711666199E-3</v>
      </c>
      <c r="R664" s="17">
        <v>0</v>
      </c>
      <c r="S664" s="17">
        <v>6.6583824802166599E-3</v>
      </c>
      <c r="T664" s="17">
        <v>4.8820099112653302E-3</v>
      </c>
      <c r="U664" s="17">
        <v>0</v>
      </c>
      <c r="V664" s="17">
        <v>1.0176828353702301E-2</v>
      </c>
      <c r="W664" s="17">
        <v>3.5374776134607299E-3</v>
      </c>
      <c r="X664" s="17">
        <v>7.1571977330275099E-3</v>
      </c>
      <c r="Y664" s="17">
        <v>0</v>
      </c>
      <c r="Z664" s="17"/>
      <c r="AA664" s="17">
        <v>2.4753294107792102E-3</v>
      </c>
      <c r="AB664" s="17">
        <v>3.73757205044617E-3</v>
      </c>
      <c r="AC664" s="17">
        <v>2.0437275557401899E-3</v>
      </c>
      <c r="AD664" s="17">
        <v>8.8266097162730608E-3</v>
      </c>
      <c r="AE664" s="17"/>
      <c r="AF664" s="17">
        <v>3.7645887361304601E-3</v>
      </c>
    </row>
    <row r="665" spans="2:32" x14ac:dyDescent="0.2">
      <c r="B665" t="s">
        <v>92</v>
      </c>
      <c r="C665" s="17">
        <v>2.5113546799450099E-3</v>
      </c>
      <c r="D665" s="17">
        <v>4.4353294460625602E-3</v>
      </c>
      <c r="E665" s="17">
        <v>5.6250531156599797E-4</v>
      </c>
      <c r="F665" s="17"/>
      <c r="G665" s="17">
        <v>7.9508325976262902E-3</v>
      </c>
      <c r="H665" s="17">
        <v>2.9328136390592099E-3</v>
      </c>
      <c r="I665" s="17">
        <v>3.2763459331733298E-3</v>
      </c>
      <c r="J665" s="17">
        <v>2.0797813425558298E-3</v>
      </c>
      <c r="K665" s="17">
        <v>0</v>
      </c>
      <c r="L665" s="17">
        <v>0</v>
      </c>
      <c r="M665" s="17"/>
      <c r="N665" s="17">
        <v>5.7372681279801397E-3</v>
      </c>
      <c r="O665" s="17">
        <v>0</v>
      </c>
      <c r="P665" s="17">
        <v>3.3907282962203499E-3</v>
      </c>
      <c r="Q665" s="17">
        <v>0</v>
      </c>
      <c r="R665" s="17">
        <v>7.1745320464223E-3</v>
      </c>
      <c r="S665" s="17">
        <v>0</v>
      </c>
      <c r="T665" s="17">
        <v>4.6353819436229298E-3</v>
      </c>
      <c r="U665" s="17">
        <v>0</v>
      </c>
      <c r="V665" s="17">
        <v>0</v>
      </c>
      <c r="W665" s="17">
        <v>0</v>
      </c>
      <c r="X665" s="17">
        <v>1.0621911811698701E-2</v>
      </c>
      <c r="Y665" s="17">
        <v>0</v>
      </c>
      <c r="Z665" s="17"/>
      <c r="AA665" s="17">
        <v>1.0425086421197299E-3</v>
      </c>
      <c r="AB665" s="17">
        <v>3.9291897681364403E-3</v>
      </c>
      <c r="AC665" s="17">
        <v>0</v>
      </c>
      <c r="AD665" s="17">
        <v>4.8715181647233704E-3</v>
      </c>
      <c r="AE665" s="17"/>
      <c r="AF665" s="17">
        <v>1.58153931269805E-3</v>
      </c>
    </row>
    <row r="666" spans="2:32" x14ac:dyDescent="0.2">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row>
    <row r="667" spans="2:32" x14ac:dyDescent="0.2">
      <c r="B667" s="6" t="s">
        <v>399</v>
      </c>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row>
    <row r="668" spans="2:32" x14ac:dyDescent="0.2">
      <c r="B668" s="24" t="s">
        <v>225</v>
      </c>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row>
    <row r="669" spans="2:32" x14ac:dyDescent="0.2">
      <c r="B669" t="s">
        <v>393</v>
      </c>
      <c r="C669" s="17">
        <v>0.41827151248418898</v>
      </c>
      <c r="D669" s="17">
        <v>0.42083864311344099</v>
      </c>
      <c r="E669" s="17">
        <v>0.41659665985032002</v>
      </c>
      <c r="F669" s="17"/>
      <c r="G669" s="17">
        <v>0.42277229725213</v>
      </c>
      <c r="H669" s="17">
        <v>0.45912680841915099</v>
      </c>
      <c r="I669" s="17">
        <v>0.45252986227910802</v>
      </c>
      <c r="J669" s="17">
        <v>0.43360457127279001</v>
      </c>
      <c r="K669" s="17">
        <v>0.39328724443031698</v>
      </c>
      <c r="L669" s="17">
        <v>0.35399798622409101</v>
      </c>
      <c r="M669" s="17"/>
      <c r="N669" s="17">
        <v>0.42588268554084402</v>
      </c>
      <c r="O669" s="17">
        <v>0.38774797165205199</v>
      </c>
      <c r="P669" s="17">
        <v>0.40157314732733601</v>
      </c>
      <c r="Q669" s="17">
        <v>0.38506615793475302</v>
      </c>
      <c r="R669" s="17">
        <v>0.40823028568175901</v>
      </c>
      <c r="S669" s="17">
        <v>0.42054250892116901</v>
      </c>
      <c r="T669" s="17">
        <v>0.38009351349397802</v>
      </c>
      <c r="U669" s="17">
        <v>0.47032999753340299</v>
      </c>
      <c r="V669" s="17">
        <v>0.46446628368056703</v>
      </c>
      <c r="W669" s="17">
        <v>0.43744108570658302</v>
      </c>
      <c r="X669" s="17">
        <v>0.415266858714052</v>
      </c>
      <c r="Y669" s="17">
        <v>0.49173549920734899</v>
      </c>
      <c r="Z669" s="17"/>
      <c r="AA669" s="17">
        <v>0.44301056468973798</v>
      </c>
      <c r="AB669" s="17">
        <v>0.40746308156651101</v>
      </c>
      <c r="AC669" s="17">
        <v>0.38174405617937002</v>
      </c>
      <c r="AD669" s="17">
        <v>0.435588343360231</v>
      </c>
      <c r="AE669" s="17"/>
      <c r="AF669" s="17">
        <v>0.43222857770123102</v>
      </c>
    </row>
    <row r="670" spans="2:32" x14ac:dyDescent="0.2">
      <c r="B670" t="s">
        <v>394</v>
      </c>
      <c r="C670" s="17">
        <v>0.47372884724763298</v>
      </c>
      <c r="D670" s="17">
        <v>0.47553311890797101</v>
      </c>
      <c r="E670" s="17">
        <v>0.47208589926123501</v>
      </c>
      <c r="F670" s="17"/>
      <c r="G670" s="17">
        <v>0.40268530908972699</v>
      </c>
      <c r="H670" s="17">
        <v>0.45039594227204499</v>
      </c>
      <c r="I670" s="17">
        <v>0.46071787076803</v>
      </c>
      <c r="J670" s="17">
        <v>0.47576088530069599</v>
      </c>
      <c r="K670" s="17">
        <v>0.49638286729762199</v>
      </c>
      <c r="L670" s="17">
        <v>0.53550632653058905</v>
      </c>
      <c r="M670" s="17"/>
      <c r="N670" s="17">
        <v>0.43982844015389699</v>
      </c>
      <c r="O670" s="17">
        <v>0.47818211899535001</v>
      </c>
      <c r="P670" s="17">
        <v>0.50558157973115203</v>
      </c>
      <c r="Q670" s="17">
        <v>0.50939833932626799</v>
      </c>
      <c r="R670" s="17">
        <v>0.50403396180554205</v>
      </c>
      <c r="S670" s="17">
        <v>0.45985942818873499</v>
      </c>
      <c r="T670" s="17">
        <v>0.48622879579894301</v>
      </c>
      <c r="U670" s="17">
        <v>0.40991223518835801</v>
      </c>
      <c r="V670" s="17">
        <v>0.448022206292711</v>
      </c>
      <c r="W670" s="17">
        <v>0.480486191813218</v>
      </c>
      <c r="X670" s="17">
        <v>0.522029476900014</v>
      </c>
      <c r="Y670" s="17">
        <v>0.42697439017116701</v>
      </c>
      <c r="Z670" s="17"/>
      <c r="AA670" s="17">
        <v>0.46057817348143598</v>
      </c>
      <c r="AB670" s="17">
        <v>0.475371480639251</v>
      </c>
      <c r="AC670" s="17">
        <v>0.52351598474331396</v>
      </c>
      <c r="AD670" s="17">
        <v>0.44018965093884399</v>
      </c>
      <c r="AE670" s="17"/>
      <c r="AF670" s="17">
        <v>0.43809744403966999</v>
      </c>
    </row>
    <row r="671" spans="2:32" x14ac:dyDescent="0.2">
      <c r="B671" t="s">
        <v>395</v>
      </c>
      <c r="C671" s="17">
        <v>9.1705190271879206E-2</v>
      </c>
      <c r="D671" s="17">
        <v>8.3928333242918707E-2</v>
      </c>
      <c r="E671" s="17">
        <v>9.8408409766213997E-2</v>
      </c>
      <c r="F671" s="17"/>
      <c r="G671" s="17">
        <v>0.13105448936023001</v>
      </c>
      <c r="H671" s="17">
        <v>7.1916681999130996E-2</v>
      </c>
      <c r="I671" s="17">
        <v>7.6579358391752103E-2</v>
      </c>
      <c r="J671" s="17">
        <v>8.0106787672962199E-2</v>
      </c>
      <c r="K671" s="17">
        <v>0.100963491593306</v>
      </c>
      <c r="L671" s="17">
        <v>9.9043833827425501E-2</v>
      </c>
      <c r="M671" s="17"/>
      <c r="N671" s="17">
        <v>0.119163744148505</v>
      </c>
      <c r="O671" s="17">
        <v>0.10514831439185</v>
      </c>
      <c r="P671" s="17">
        <v>9.2845272941512194E-2</v>
      </c>
      <c r="Q671" s="17">
        <v>8.0187431206216797E-2</v>
      </c>
      <c r="R671" s="17">
        <v>7.0869484243360995E-2</v>
      </c>
      <c r="S671" s="17">
        <v>9.81661871908725E-2</v>
      </c>
      <c r="T671" s="17">
        <v>0.10555059143793399</v>
      </c>
      <c r="U671" s="17">
        <v>9.5402201592164101E-2</v>
      </c>
      <c r="V671" s="17">
        <v>8.7511510026721695E-2</v>
      </c>
      <c r="W671" s="17">
        <v>7.85352448667377E-2</v>
      </c>
      <c r="X671" s="17">
        <v>5.2081752574234502E-2</v>
      </c>
      <c r="Y671" s="17">
        <v>5.4691451272950199E-2</v>
      </c>
      <c r="Z671" s="17"/>
      <c r="AA671" s="17">
        <v>8.4983055672012101E-2</v>
      </c>
      <c r="AB671" s="17">
        <v>0.104348198720443</v>
      </c>
      <c r="AC671" s="17">
        <v>7.5891964019825606E-2</v>
      </c>
      <c r="AD671" s="17">
        <v>0.100583813976379</v>
      </c>
      <c r="AE671" s="17"/>
      <c r="AF671" s="17">
        <v>0.11333924823755</v>
      </c>
    </row>
    <row r="672" spans="2:32" x14ac:dyDescent="0.2">
      <c r="B672" t="s">
        <v>396</v>
      </c>
      <c r="C672" s="17">
        <v>9.1730778004487697E-3</v>
      </c>
      <c r="D672" s="17">
        <v>1.07212741722452E-2</v>
      </c>
      <c r="E672" s="17">
        <v>7.6435341458619696E-3</v>
      </c>
      <c r="F672" s="17"/>
      <c r="G672" s="17">
        <v>2.3013260866008599E-2</v>
      </c>
      <c r="H672" s="17">
        <v>1.4141880353479E-2</v>
      </c>
      <c r="I672" s="17">
        <v>6.7948121114589704E-3</v>
      </c>
      <c r="J672" s="17">
        <v>5.6920794743262199E-3</v>
      </c>
      <c r="K672" s="17">
        <v>4.8667073280168199E-3</v>
      </c>
      <c r="L672" s="17">
        <v>3.8041059666846298E-3</v>
      </c>
      <c r="M672" s="17"/>
      <c r="N672" s="17">
        <v>2.82738326906194E-3</v>
      </c>
      <c r="O672" s="17">
        <v>2.2763552308924701E-2</v>
      </c>
      <c r="P672" s="17">
        <v>0</v>
      </c>
      <c r="Q672" s="17">
        <v>2.0930359911452701E-2</v>
      </c>
      <c r="R672" s="17">
        <v>1.6866268269338101E-2</v>
      </c>
      <c r="S672" s="17">
        <v>7.0450843362172104E-3</v>
      </c>
      <c r="T672" s="17">
        <v>1.8118234113615399E-2</v>
      </c>
      <c r="U672" s="17">
        <v>8.5852130312668497E-3</v>
      </c>
      <c r="V672" s="17">
        <v>0</v>
      </c>
      <c r="W672" s="17">
        <v>3.5374776134607299E-3</v>
      </c>
      <c r="X672" s="17">
        <v>0</v>
      </c>
      <c r="Y672" s="17">
        <v>0</v>
      </c>
      <c r="Z672" s="17"/>
      <c r="AA672" s="17">
        <v>6.0159263857374997E-3</v>
      </c>
      <c r="AB672" s="17">
        <v>5.3358856624612996E-3</v>
      </c>
      <c r="AC672" s="17">
        <v>1.1637184380446799E-2</v>
      </c>
      <c r="AD672" s="17">
        <v>1.49466599183623E-2</v>
      </c>
      <c r="AE672" s="17"/>
      <c r="AF672" s="17">
        <v>1.1290474830431701E-2</v>
      </c>
    </row>
    <row r="673" spans="2:32" x14ac:dyDescent="0.2">
      <c r="B673" t="s">
        <v>397</v>
      </c>
      <c r="C673" s="17">
        <v>2.1956578802575502E-3</v>
      </c>
      <c r="D673" s="17">
        <v>4.3599317246521604E-3</v>
      </c>
      <c r="E673" s="17">
        <v>0</v>
      </c>
      <c r="F673" s="17"/>
      <c r="G673" s="17">
        <v>1.32525494860664E-2</v>
      </c>
      <c r="H673" s="17">
        <v>0</v>
      </c>
      <c r="I673" s="17">
        <v>0</v>
      </c>
      <c r="J673" s="17">
        <v>0</v>
      </c>
      <c r="K673" s="17">
        <v>0</v>
      </c>
      <c r="L673" s="17">
        <v>2.0951545475095998E-3</v>
      </c>
      <c r="M673" s="17"/>
      <c r="N673" s="17">
        <v>7.8600460901294099E-3</v>
      </c>
      <c r="O673" s="17">
        <v>0</v>
      </c>
      <c r="P673" s="17">
        <v>0</v>
      </c>
      <c r="Q673" s="17">
        <v>4.4177116213094903E-3</v>
      </c>
      <c r="R673" s="17">
        <v>0</v>
      </c>
      <c r="S673" s="17">
        <v>7.6192208056051801E-3</v>
      </c>
      <c r="T673" s="17">
        <v>0</v>
      </c>
      <c r="U673" s="17">
        <v>0</v>
      </c>
      <c r="V673" s="17">
        <v>0</v>
      </c>
      <c r="W673" s="17">
        <v>0</v>
      </c>
      <c r="X673" s="17">
        <v>0</v>
      </c>
      <c r="Y673" s="17">
        <v>0</v>
      </c>
      <c r="Z673" s="17"/>
      <c r="AA673" s="17">
        <v>2.1367427453094401E-3</v>
      </c>
      <c r="AB673" s="17">
        <v>0</v>
      </c>
      <c r="AC673" s="17">
        <v>5.0583455070969396E-3</v>
      </c>
      <c r="AD673" s="17">
        <v>2.1868890392044401E-3</v>
      </c>
      <c r="AE673" s="17"/>
      <c r="AF673" s="17">
        <v>3.3626480879056998E-3</v>
      </c>
    </row>
    <row r="674" spans="2:32" x14ac:dyDescent="0.2">
      <c r="B674" t="s">
        <v>92</v>
      </c>
      <c r="C674" s="17">
        <v>4.9257143155933001E-3</v>
      </c>
      <c r="D674" s="17">
        <v>4.6186988387713103E-3</v>
      </c>
      <c r="E674" s="17">
        <v>5.2654969763686003E-3</v>
      </c>
      <c r="F674" s="17"/>
      <c r="G674" s="17">
        <v>7.2220939458381098E-3</v>
      </c>
      <c r="H674" s="17">
        <v>4.4186869561933604E-3</v>
      </c>
      <c r="I674" s="17">
        <v>3.3780964496507898E-3</v>
      </c>
      <c r="J674" s="17">
        <v>4.8356762792257004E-3</v>
      </c>
      <c r="K674" s="17">
        <v>4.4996893507383701E-3</v>
      </c>
      <c r="L674" s="17">
        <v>5.5525929037001003E-3</v>
      </c>
      <c r="M674" s="17"/>
      <c r="N674" s="17">
        <v>4.4377007975625899E-3</v>
      </c>
      <c r="O674" s="17">
        <v>6.1580426518234796E-3</v>
      </c>
      <c r="P674" s="17">
        <v>0</v>
      </c>
      <c r="Q674" s="17">
        <v>0</v>
      </c>
      <c r="R674" s="17">
        <v>0</v>
      </c>
      <c r="S674" s="17">
        <v>6.7675705574003703E-3</v>
      </c>
      <c r="T674" s="17">
        <v>1.00088651555296E-2</v>
      </c>
      <c r="U674" s="17">
        <v>1.5770352654808101E-2</v>
      </c>
      <c r="V674" s="17">
        <v>0</v>
      </c>
      <c r="W674" s="17">
        <v>0</v>
      </c>
      <c r="X674" s="17">
        <v>1.0621911811698701E-2</v>
      </c>
      <c r="Y674" s="17">
        <v>2.6598659348533699E-2</v>
      </c>
      <c r="Z674" s="17"/>
      <c r="AA674" s="17">
        <v>3.2755370257675298E-3</v>
      </c>
      <c r="AB674" s="17">
        <v>7.4813534113338798E-3</v>
      </c>
      <c r="AC674" s="17">
        <v>2.1524651699470101E-3</v>
      </c>
      <c r="AD674" s="17">
        <v>6.5046427669793903E-3</v>
      </c>
      <c r="AE674" s="17"/>
      <c r="AF674" s="17">
        <v>1.6816071032119699E-3</v>
      </c>
    </row>
    <row r="675" spans="2:32" x14ac:dyDescent="0.2">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row>
    <row r="676" spans="2:32" x14ac:dyDescent="0.2">
      <c r="B676" s="6" t="s">
        <v>400</v>
      </c>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row>
    <row r="677" spans="2:32" x14ac:dyDescent="0.2">
      <c r="B677" s="24" t="s">
        <v>225</v>
      </c>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row>
    <row r="678" spans="2:32" x14ac:dyDescent="0.2">
      <c r="B678" t="s">
        <v>393</v>
      </c>
      <c r="C678" s="17">
        <v>0.30748744654016202</v>
      </c>
      <c r="D678" s="17">
        <v>0.29792362785184401</v>
      </c>
      <c r="E678" s="17">
        <v>0.31685373881263101</v>
      </c>
      <c r="F678" s="17"/>
      <c r="G678" s="17">
        <v>0.28575561157427898</v>
      </c>
      <c r="H678" s="17">
        <v>0.319948986658389</v>
      </c>
      <c r="I678" s="17">
        <v>0.30189268426237797</v>
      </c>
      <c r="J678" s="17">
        <v>0.322353217699827</v>
      </c>
      <c r="K678" s="17">
        <v>0.33189524363695</v>
      </c>
      <c r="L678" s="17">
        <v>0.28484668857462098</v>
      </c>
      <c r="M678" s="17"/>
      <c r="N678" s="17">
        <v>0.30287838649519999</v>
      </c>
      <c r="O678" s="17">
        <v>0.27917112773074299</v>
      </c>
      <c r="P678" s="17">
        <v>0.292078047040087</v>
      </c>
      <c r="Q678" s="17">
        <v>0.24613332262537099</v>
      </c>
      <c r="R678" s="17">
        <v>0.34294006644174002</v>
      </c>
      <c r="S678" s="17">
        <v>0.29550506506867802</v>
      </c>
      <c r="T678" s="17">
        <v>0.31893164081755598</v>
      </c>
      <c r="U678" s="17">
        <v>0.34562711162434501</v>
      </c>
      <c r="V678" s="17">
        <v>0.35823379761983598</v>
      </c>
      <c r="W678" s="17">
        <v>0.29969231558568699</v>
      </c>
      <c r="X678" s="17">
        <v>0.36322859722005302</v>
      </c>
      <c r="Y678" s="17">
        <v>0.31621000221141299</v>
      </c>
      <c r="Z678" s="17"/>
      <c r="AA678" s="17">
        <v>0.31504145328067101</v>
      </c>
      <c r="AB678" s="17">
        <v>0.29498664226041399</v>
      </c>
      <c r="AC678" s="17">
        <v>0.29291022809195699</v>
      </c>
      <c r="AD678" s="17">
        <v>0.32681604775192302</v>
      </c>
      <c r="AE678" s="17"/>
      <c r="AF678" s="17">
        <v>0.32905710206849698</v>
      </c>
    </row>
    <row r="679" spans="2:32" x14ac:dyDescent="0.2">
      <c r="B679" t="s">
        <v>394</v>
      </c>
      <c r="C679" s="17">
        <v>0.47485477350267602</v>
      </c>
      <c r="D679" s="17">
        <v>0.48462283802983402</v>
      </c>
      <c r="E679" s="17">
        <v>0.46668817383863298</v>
      </c>
      <c r="F679" s="17"/>
      <c r="G679" s="17">
        <v>0.431152179569887</v>
      </c>
      <c r="H679" s="17">
        <v>0.46613433608694599</v>
      </c>
      <c r="I679" s="17">
        <v>0.48917855175971198</v>
      </c>
      <c r="J679" s="17">
        <v>0.48642894849036999</v>
      </c>
      <c r="K679" s="17">
        <v>0.43486918537598201</v>
      </c>
      <c r="L679" s="17">
        <v>0.51879233662497204</v>
      </c>
      <c r="M679" s="17"/>
      <c r="N679" s="17">
        <v>0.46610978560574401</v>
      </c>
      <c r="O679" s="17">
        <v>0.49689674006842999</v>
      </c>
      <c r="P679" s="17">
        <v>0.49105450261762201</v>
      </c>
      <c r="Q679" s="17">
        <v>0.51762481668459803</v>
      </c>
      <c r="R679" s="17">
        <v>0.42206350009031701</v>
      </c>
      <c r="S679" s="17">
        <v>0.47453165312449502</v>
      </c>
      <c r="T679" s="17">
        <v>0.46203177364145398</v>
      </c>
      <c r="U679" s="17">
        <v>0.481566520814387</v>
      </c>
      <c r="V679" s="17">
        <v>0.45202960343668303</v>
      </c>
      <c r="W679" s="17">
        <v>0.45951355192612597</v>
      </c>
      <c r="X679" s="17">
        <v>0.474952730656584</v>
      </c>
      <c r="Y679" s="17">
        <v>0.51015113791594702</v>
      </c>
      <c r="Z679" s="17"/>
      <c r="AA679" s="17">
        <v>0.514966141315367</v>
      </c>
      <c r="AB679" s="17">
        <v>0.49183138266646298</v>
      </c>
      <c r="AC679" s="17">
        <v>0.470620339648473</v>
      </c>
      <c r="AD679" s="17">
        <v>0.41331264088040398</v>
      </c>
      <c r="AE679" s="17"/>
      <c r="AF679" s="17">
        <v>0.45449440524189899</v>
      </c>
    </row>
    <row r="680" spans="2:32" x14ac:dyDescent="0.2">
      <c r="B680" t="s">
        <v>395</v>
      </c>
      <c r="C680" s="17">
        <v>0.18073204839294499</v>
      </c>
      <c r="D680" s="17">
        <v>0.17819817511604299</v>
      </c>
      <c r="E680" s="17">
        <v>0.18256882782244099</v>
      </c>
      <c r="F680" s="17"/>
      <c r="G680" s="17">
        <v>0.21098463231665901</v>
      </c>
      <c r="H680" s="17">
        <v>0.16031859512136701</v>
      </c>
      <c r="I680" s="17">
        <v>0.18079248154105201</v>
      </c>
      <c r="J680" s="17">
        <v>0.17706238836966501</v>
      </c>
      <c r="K680" s="17">
        <v>0.19572156865273499</v>
      </c>
      <c r="L680" s="17">
        <v>0.17007261115446901</v>
      </c>
      <c r="M680" s="17"/>
      <c r="N680" s="17">
        <v>0.17210204483512201</v>
      </c>
      <c r="O680" s="17">
        <v>0.19742302470265399</v>
      </c>
      <c r="P680" s="17">
        <v>0.18454153961816899</v>
      </c>
      <c r="Q680" s="17">
        <v>0.21361249265756299</v>
      </c>
      <c r="R680" s="17">
        <v>0.20751172220002501</v>
      </c>
      <c r="S680" s="17">
        <v>0.17512883395021001</v>
      </c>
      <c r="T680" s="17">
        <v>0.17082892132136701</v>
      </c>
      <c r="U680" s="17">
        <v>0.15360870296270701</v>
      </c>
      <c r="V680" s="17">
        <v>0.16801044795539599</v>
      </c>
      <c r="W680" s="17">
        <v>0.20286848154012399</v>
      </c>
      <c r="X680" s="17">
        <v>0.120668447102167</v>
      </c>
      <c r="Y680" s="17">
        <v>0.13729338746956299</v>
      </c>
      <c r="Z680" s="17"/>
      <c r="AA680" s="17">
        <v>0.13611122842780299</v>
      </c>
      <c r="AB680" s="17">
        <v>0.18467692459798399</v>
      </c>
      <c r="AC680" s="17">
        <v>0.21103155888240199</v>
      </c>
      <c r="AD680" s="17">
        <v>0.19964155614856399</v>
      </c>
      <c r="AE680" s="17"/>
      <c r="AF680" s="17">
        <v>0.17368963571199</v>
      </c>
    </row>
    <row r="681" spans="2:32" x14ac:dyDescent="0.2">
      <c r="B681" t="s">
        <v>396</v>
      </c>
      <c r="C681" s="17">
        <v>2.0084382602192401E-2</v>
      </c>
      <c r="D681" s="17">
        <v>2.5888687179631199E-2</v>
      </c>
      <c r="E681" s="17">
        <v>1.34127349487453E-2</v>
      </c>
      <c r="F681" s="17"/>
      <c r="G681" s="17">
        <v>4.8293075045708497E-2</v>
      </c>
      <c r="H681" s="17">
        <v>2.94849166316755E-2</v>
      </c>
      <c r="I681" s="17">
        <v>9.9287660473362602E-3</v>
      </c>
      <c r="J681" s="17">
        <v>9.6082755676486498E-3</v>
      </c>
      <c r="K681" s="17">
        <v>1.92366885617112E-2</v>
      </c>
      <c r="L681" s="17">
        <v>1.16496867955389E-2</v>
      </c>
      <c r="M681" s="17"/>
      <c r="N681" s="17">
        <v>3.96325523624469E-2</v>
      </c>
      <c r="O681" s="17">
        <v>1.61822985009148E-2</v>
      </c>
      <c r="P681" s="17">
        <v>1.7113357106130999E-2</v>
      </c>
      <c r="Q681" s="17">
        <v>1.9598320382425899E-2</v>
      </c>
      <c r="R681" s="17">
        <v>1.29481986914919E-2</v>
      </c>
      <c r="S681" s="17">
        <v>2.7637221835200999E-2</v>
      </c>
      <c r="T681" s="17">
        <v>2.15956581477929E-2</v>
      </c>
      <c r="U681" s="17">
        <v>0</v>
      </c>
      <c r="V681" s="17">
        <v>6.5807309475542398E-3</v>
      </c>
      <c r="W681" s="17">
        <v>2.4395711147395499E-2</v>
      </c>
      <c r="X681" s="17">
        <v>1.55119426192278E-2</v>
      </c>
      <c r="Y681" s="17">
        <v>1.07285227514831E-2</v>
      </c>
      <c r="Z681" s="17"/>
      <c r="AA681" s="17">
        <v>1.7311869357589198E-2</v>
      </c>
      <c r="AB681" s="17">
        <v>1.89888017168909E-2</v>
      </c>
      <c r="AC681" s="17">
        <v>1.15053341974266E-2</v>
      </c>
      <c r="AD681" s="17">
        <v>3.2255928023913902E-2</v>
      </c>
      <c r="AE681" s="17"/>
      <c r="AF681" s="17">
        <v>2.5869233164485798E-2</v>
      </c>
    </row>
    <row r="682" spans="2:32" x14ac:dyDescent="0.2">
      <c r="B682" t="s">
        <v>397</v>
      </c>
      <c r="C682" s="17">
        <v>2.3917775979136E-3</v>
      </c>
      <c r="D682" s="17">
        <v>3.2706037392445002E-3</v>
      </c>
      <c r="E682" s="17">
        <v>1.5083186098622599E-3</v>
      </c>
      <c r="F682" s="17"/>
      <c r="G682" s="17">
        <v>3.6104148568896302E-3</v>
      </c>
      <c r="H682" s="17">
        <v>6.7610957043772501E-3</v>
      </c>
      <c r="I682" s="17">
        <v>2.38534776905353E-3</v>
      </c>
      <c r="J682" s="17">
        <v>0</v>
      </c>
      <c r="K682" s="17">
        <v>0</v>
      </c>
      <c r="L682" s="17">
        <v>1.6907586415164299E-3</v>
      </c>
      <c r="M682" s="17"/>
      <c r="N682" s="17">
        <v>8.1517340804796307E-3</v>
      </c>
      <c r="O682" s="17">
        <v>0</v>
      </c>
      <c r="P682" s="17">
        <v>0</v>
      </c>
      <c r="Q682" s="17">
        <v>0</v>
      </c>
      <c r="R682" s="17">
        <v>0</v>
      </c>
      <c r="S682" s="17">
        <v>1.0307594112289299E-2</v>
      </c>
      <c r="T682" s="17">
        <v>0</v>
      </c>
      <c r="U682" s="17">
        <v>0</v>
      </c>
      <c r="V682" s="17">
        <v>3.3753750722225E-3</v>
      </c>
      <c r="W682" s="17">
        <v>0</v>
      </c>
      <c r="X682" s="17">
        <v>0</v>
      </c>
      <c r="Y682" s="17">
        <v>0</v>
      </c>
      <c r="Z682" s="17"/>
      <c r="AA682" s="17">
        <v>5.17811864431448E-3</v>
      </c>
      <c r="AB682" s="17">
        <v>0</v>
      </c>
      <c r="AC682" s="17">
        <v>1.9366698599975001E-3</v>
      </c>
      <c r="AD682" s="17">
        <v>2.2680449588580801E-3</v>
      </c>
      <c r="AE682" s="17"/>
      <c r="AF682" s="17">
        <v>4.6615044138946897E-3</v>
      </c>
    </row>
    <row r="683" spans="2:32" x14ac:dyDescent="0.2">
      <c r="B683" t="s">
        <v>92</v>
      </c>
      <c r="C683" s="17">
        <v>1.44495713641119E-2</v>
      </c>
      <c r="D683" s="17">
        <v>1.00960680834031E-2</v>
      </c>
      <c r="E683" s="17">
        <v>1.8968205967687599E-2</v>
      </c>
      <c r="F683" s="17"/>
      <c r="G683" s="17">
        <v>2.0204086636577301E-2</v>
      </c>
      <c r="H683" s="17">
        <v>1.7352069797245101E-2</v>
      </c>
      <c r="I683" s="17">
        <v>1.5822168620467699E-2</v>
      </c>
      <c r="J683" s="17">
        <v>4.5471698724885001E-3</v>
      </c>
      <c r="K683" s="17">
        <v>1.8277313772622299E-2</v>
      </c>
      <c r="L683" s="17">
        <v>1.2947918208883E-2</v>
      </c>
      <c r="M683" s="17"/>
      <c r="N683" s="17">
        <v>1.1125496621007499E-2</v>
      </c>
      <c r="O683" s="17">
        <v>1.0326808997258101E-2</v>
      </c>
      <c r="P683" s="17">
        <v>1.52125536179912E-2</v>
      </c>
      <c r="Q683" s="17">
        <v>3.0310476500419398E-3</v>
      </c>
      <c r="R683" s="17">
        <v>1.45365125764265E-2</v>
      </c>
      <c r="S683" s="17">
        <v>1.68896319091267E-2</v>
      </c>
      <c r="T683" s="17">
        <v>2.6612006071829401E-2</v>
      </c>
      <c r="U683" s="17">
        <v>1.9197664598560499E-2</v>
      </c>
      <c r="V683" s="17">
        <v>1.1770044968307801E-2</v>
      </c>
      <c r="W683" s="17">
        <v>1.3529939800667299E-2</v>
      </c>
      <c r="X683" s="17">
        <v>2.5638282401967999E-2</v>
      </c>
      <c r="Y683" s="17">
        <v>2.5616949651593598E-2</v>
      </c>
      <c r="Z683" s="17"/>
      <c r="AA683" s="17">
        <v>1.13911889742557E-2</v>
      </c>
      <c r="AB683" s="17">
        <v>9.5162487582479607E-3</v>
      </c>
      <c r="AC683" s="17">
        <v>1.19958693197446E-2</v>
      </c>
      <c r="AD683" s="17">
        <v>2.5705782236336901E-2</v>
      </c>
      <c r="AE683" s="17"/>
      <c r="AF683" s="17">
        <v>1.22281193992336E-2</v>
      </c>
    </row>
    <row r="684" spans="2:32" x14ac:dyDescent="0.2">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row>
    <row r="685" spans="2:32" x14ac:dyDescent="0.2">
      <c r="B685" s="6" t="s">
        <v>401</v>
      </c>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row>
    <row r="686" spans="2:32" x14ac:dyDescent="0.2">
      <c r="B686" s="24" t="s">
        <v>225</v>
      </c>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row>
    <row r="687" spans="2:32" x14ac:dyDescent="0.2">
      <c r="B687" t="s">
        <v>393</v>
      </c>
      <c r="C687" s="17">
        <v>0.26745444083467301</v>
      </c>
      <c r="D687" s="17">
        <v>0.25442985158734699</v>
      </c>
      <c r="E687" s="17">
        <v>0.281452057155684</v>
      </c>
      <c r="F687" s="17"/>
      <c r="G687" s="17">
        <v>0.254046392570135</v>
      </c>
      <c r="H687" s="17">
        <v>0.31337342929746698</v>
      </c>
      <c r="I687" s="17">
        <v>0.30116239716474202</v>
      </c>
      <c r="J687" s="17">
        <v>0.29466450924498999</v>
      </c>
      <c r="K687" s="17">
        <v>0.23960418763899199</v>
      </c>
      <c r="L687" s="17">
        <v>0.20281486080637701</v>
      </c>
      <c r="M687" s="17"/>
      <c r="N687" s="17">
        <v>0.257524804481917</v>
      </c>
      <c r="O687" s="17">
        <v>0.23035565725646001</v>
      </c>
      <c r="P687" s="17">
        <v>0.255990855975266</v>
      </c>
      <c r="Q687" s="17">
        <v>0.205989199696857</v>
      </c>
      <c r="R687" s="17">
        <v>0.28164131965496098</v>
      </c>
      <c r="S687" s="17">
        <v>0.29911535193939998</v>
      </c>
      <c r="T687" s="17">
        <v>0.28472867099287802</v>
      </c>
      <c r="U687" s="17">
        <v>0.28549311984903702</v>
      </c>
      <c r="V687" s="17">
        <v>0.308912513025146</v>
      </c>
      <c r="W687" s="17">
        <v>0.29412023089365302</v>
      </c>
      <c r="X687" s="17">
        <v>0.240156747662537</v>
      </c>
      <c r="Y687" s="17">
        <v>0.31761937201432699</v>
      </c>
      <c r="Z687" s="17"/>
      <c r="AA687" s="17">
        <v>0.248068030344296</v>
      </c>
      <c r="AB687" s="17">
        <v>0.253844733282936</v>
      </c>
      <c r="AC687" s="17">
        <v>0.26220327758050799</v>
      </c>
      <c r="AD687" s="17">
        <v>0.30791452195602798</v>
      </c>
      <c r="AE687" s="17"/>
      <c r="AF687" s="17">
        <v>0.283042779885187</v>
      </c>
    </row>
    <row r="688" spans="2:32" x14ac:dyDescent="0.2">
      <c r="B688" t="s">
        <v>394</v>
      </c>
      <c r="C688" s="17">
        <v>0.45921937307242999</v>
      </c>
      <c r="D688" s="17">
        <v>0.45008325690157802</v>
      </c>
      <c r="E688" s="17">
        <v>0.468932409859802</v>
      </c>
      <c r="F688" s="17"/>
      <c r="G688" s="17">
        <v>0.43310068327905799</v>
      </c>
      <c r="H688" s="17">
        <v>0.45249013271574501</v>
      </c>
      <c r="I688" s="17">
        <v>0.46490360967956801</v>
      </c>
      <c r="J688" s="17">
        <v>0.462998380774584</v>
      </c>
      <c r="K688" s="17">
        <v>0.44933089297931</v>
      </c>
      <c r="L688" s="17">
        <v>0.48183194463680901</v>
      </c>
      <c r="M688" s="17"/>
      <c r="N688" s="17">
        <v>0.44541175075574102</v>
      </c>
      <c r="O688" s="17">
        <v>0.47830308511395098</v>
      </c>
      <c r="P688" s="17">
        <v>0.47159828964703598</v>
      </c>
      <c r="Q688" s="17">
        <v>0.50279558694334403</v>
      </c>
      <c r="R688" s="17">
        <v>0.488320902595762</v>
      </c>
      <c r="S688" s="17">
        <v>0.40501688582539003</v>
      </c>
      <c r="T688" s="17">
        <v>0.43821312580614402</v>
      </c>
      <c r="U688" s="17">
        <v>0.46972768599753401</v>
      </c>
      <c r="V688" s="17">
        <v>0.426126122766886</v>
      </c>
      <c r="W688" s="17">
        <v>0.43157161368402802</v>
      </c>
      <c r="X688" s="17">
        <v>0.56504889212739695</v>
      </c>
      <c r="Y688" s="17">
        <v>0.427564400148708</v>
      </c>
      <c r="Z688" s="17"/>
      <c r="AA688" s="17">
        <v>0.47193662125577601</v>
      </c>
      <c r="AB688" s="17">
        <v>0.44526923585803502</v>
      </c>
      <c r="AC688" s="17">
        <v>0.49441355756022498</v>
      </c>
      <c r="AD688" s="17">
        <v>0.43102716239153699</v>
      </c>
      <c r="AE688" s="17"/>
      <c r="AF688" s="17">
        <v>0.42126799682861599</v>
      </c>
    </row>
    <row r="689" spans="2:32" x14ac:dyDescent="0.2">
      <c r="B689" t="s">
        <v>395</v>
      </c>
      <c r="C689" s="17">
        <v>0.22887215365442401</v>
      </c>
      <c r="D689" s="17">
        <v>0.244549291663583</v>
      </c>
      <c r="E689" s="17">
        <v>0.21239423061520801</v>
      </c>
      <c r="F689" s="17"/>
      <c r="G689" s="17">
        <v>0.25082562456584701</v>
      </c>
      <c r="H689" s="17">
        <v>0.19339192316176401</v>
      </c>
      <c r="I689" s="17">
        <v>0.19742919333949599</v>
      </c>
      <c r="J689" s="17">
        <v>0.18977335189820299</v>
      </c>
      <c r="K689" s="17">
        <v>0.28464951014904899</v>
      </c>
      <c r="L689" s="17">
        <v>0.26674772856576201</v>
      </c>
      <c r="M689" s="17"/>
      <c r="N689" s="17">
        <v>0.238855069979618</v>
      </c>
      <c r="O689" s="17">
        <v>0.229096867178016</v>
      </c>
      <c r="P689" s="17">
        <v>0.21863041087684101</v>
      </c>
      <c r="Q689" s="17">
        <v>0.25843758862474098</v>
      </c>
      <c r="R689" s="17">
        <v>0.19681918827459199</v>
      </c>
      <c r="S689" s="17">
        <v>0.25978853757694598</v>
      </c>
      <c r="T689" s="17">
        <v>0.21936492871049501</v>
      </c>
      <c r="U689" s="17">
        <v>0.212807092230207</v>
      </c>
      <c r="V689" s="17">
        <v>0.234648259998716</v>
      </c>
      <c r="W689" s="17">
        <v>0.23962571645943201</v>
      </c>
      <c r="X689" s="17">
        <v>0.154733259875007</v>
      </c>
      <c r="Y689" s="17">
        <v>0.22263084170523201</v>
      </c>
      <c r="Z689" s="17"/>
      <c r="AA689" s="17">
        <v>0.23370431693427099</v>
      </c>
      <c r="AB689" s="17">
        <v>0.25667208685855702</v>
      </c>
      <c r="AC689" s="17">
        <v>0.21147640783461</v>
      </c>
      <c r="AD689" s="17">
        <v>0.20683246459767801</v>
      </c>
      <c r="AE689" s="17"/>
      <c r="AF689" s="17">
        <v>0.24514693207586599</v>
      </c>
    </row>
    <row r="690" spans="2:32" x14ac:dyDescent="0.2">
      <c r="B690" t="s">
        <v>396</v>
      </c>
      <c r="C690" s="17">
        <v>2.6019654808187999E-2</v>
      </c>
      <c r="D690" s="17">
        <v>2.94617990087646E-2</v>
      </c>
      <c r="E690" s="17">
        <v>2.1789466918127501E-2</v>
      </c>
      <c r="F690" s="17"/>
      <c r="G690" s="17">
        <v>3.9122845106518499E-2</v>
      </c>
      <c r="H690" s="17">
        <v>2.53862332266825E-2</v>
      </c>
      <c r="I690" s="17">
        <v>2.0810569221959799E-2</v>
      </c>
      <c r="J690" s="17">
        <v>3.1577226586799602E-2</v>
      </c>
      <c r="K690" s="17">
        <v>1.6556232496186499E-2</v>
      </c>
      <c r="L690" s="17">
        <v>2.41240024509135E-2</v>
      </c>
      <c r="M690" s="17"/>
      <c r="N690" s="17">
        <v>4.2040065142588297E-2</v>
      </c>
      <c r="O690" s="17">
        <v>3.4367869334462599E-2</v>
      </c>
      <c r="P690" s="17">
        <v>3.4917225371918499E-2</v>
      </c>
      <c r="Q690" s="17">
        <v>1.6105139988134301E-2</v>
      </c>
      <c r="R690" s="17">
        <v>2.72184639984152E-2</v>
      </c>
      <c r="S690" s="17">
        <v>2.1371027829704299E-2</v>
      </c>
      <c r="T690" s="17">
        <v>3.2524925775800503E-2</v>
      </c>
      <c r="U690" s="17">
        <v>1.56758375686009E-2</v>
      </c>
      <c r="V690" s="17">
        <v>1.9364660637051698E-2</v>
      </c>
      <c r="W690" s="17">
        <v>1.36109889819925E-2</v>
      </c>
      <c r="X690" s="17">
        <v>8.7163101355535004E-3</v>
      </c>
      <c r="Y690" s="17">
        <v>1.8650779419052899E-2</v>
      </c>
      <c r="Z690" s="17"/>
      <c r="AA690" s="17">
        <v>3.42418813137262E-2</v>
      </c>
      <c r="AB690" s="17">
        <v>2.2863764879970001E-2</v>
      </c>
      <c r="AC690" s="17">
        <v>1.9597208545275299E-2</v>
      </c>
      <c r="AD690" s="17">
        <v>2.60792070132328E-2</v>
      </c>
      <c r="AE690" s="17"/>
      <c r="AF690" s="17">
        <v>3.2843996894025999E-2</v>
      </c>
    </row>
    <row r="691" spans="2:32" x14ac:dyDescent="0.2">
      <c r="B691" t="s">
        <v>397</v>
      </c>
      <c r="C691" s="17">
        <v>7.4352396334494003E-3</v>
      </c>
      <c r="D691" s="17">
        <v>9.2262818499099508E-3</v>
      </c>
      <c r="E691" s="17">
        <v>5.6486009006479296E-3</v>
      </c>
      <c r="F691" s="17"/>
      <c r="G691" s="17">
        <v>8.7030415891999491E-3</v>
      </c>
      <c r="H691" s="17">
        <v>9.9990471996579608E-3</v>
      </c>
      <c r="I691" s="17">
        <v>6.3054044120643398E-3</v>
      </c>
      <c r="J691" s="17">
        <v>9.6953357067986398E-3</v>
      </c>
      <c r="K691" s="17">
        <v>1.9474526813462001E-3</v>
      </c>
      <c r="L691" s="17">
        <v>7.3219292911557198E-3</v>
      </c>
      <c r="M691" s="17"/>
      <c r="N691" s="17">
        <v>2.9482506642092101E-3</v>
      </c>
      <c r="O691" s="17">
        <v>1.1449676743530699E-2</v>
      </c>
      <c r="P691" s="17">
        <v>1.3586979939450501E-2</v>
      </c>
      <c r="Q691" s="17">
        <v>7.7386629924761198E-3</v>
      </c>
      <c r="R691" s="17">
        <v>0</v>
      </c>
      <c r="S691" s="17">
        <v>7.8520951881077394E-3</v>
      </c>
      <c r="T691" s="17">
        <v>0</v>
      </c>
      <c r="U691" s="17">
        <v>0</v>
      </c>
      <c r="V691" s="17">
        <v>1.0948443572199301E-2</v>
      </c>
      <c r="W691" s="17">
        <v>2.1071449980894601E-2</v>
      </c>
      <c r="X691" s="17">
        <v>0</v>
      </c>
      <c r="Y691" s="17">
        <v>0</v>
      </c>
      <c r="Z691" s="17"/>
      <c r="AA691" s="17">
        <v>3.7783743160419701E-3</v>
      </c>
      <c r="AB691" s="17">
        <v>1.0039256989659E-2</v>
      </c>
      <c r="AC691" s="17">
        <v>4.07531533441412E-3</v>
      </c>
      <c r="AD691" s="17">
        <v>1.1800998298345401E-2</v>
      </c>
      <c r="AE691" s="17"/>
      <c r="AF691" s="17">
        <v>9.5272558416899696E-3</v>
      </c>
    </row>
    <row r="692" spans="2:32" x14ac:dyDescent="0.2">
      <c r="B692" t="s">
        <v>92</v>
      </c>
      <c r="C692" s="17">
        <v>1.09991379968349E-2</v>
      </c>
      <c r="D692" s="17">
        <v>1.22495189888173E-2</v>
      </c>
      <c r="E692" s="17">
        <v>9.7832345505303193E-3</v>
      </c>
      <c r="F692" s="17"/>
      <c r="G692" s="17">
        <v>1.42014128892423E-2</v>
      </c>
      <c r="H692" s="17">
        <v>5.3592343986836096E-3</v>
      </c>
      <c r="I692" s="17">
        <v>9.3888261821697908E-3</v>
      </c>
      <c r="J692" s="17">
        <v>1.12911957886246E-2</v>
      </c>
      <c r="K692" s="17">
        <v>7.9117240551157802E-3</v>
      </c>
      <c r="L692" s="17">
        <v>1.7159534248983602E-2</v>
      </c>
      <c r="M692" s="17"/>
      <c r="N692" s="17">
        <v>1.3220058975927399E-2</v>
      </c>
      <c r="O692" s="17">
        <v>1.6426844373580701E-2</v>
      </c>
      <c r="P692" s="17">
        <v>5.2762381894874699E-3</v>
      </c>
      <c r="Q692" s="17">
        <v>8.9338217544472596E-3</v>
      </c>
      <c r="R692" s="17">
        <v>6.0001254762689403E-3</v>
      </c>
      <c r="S692" s="17">
        <v>6.8561016404525598E-3</v>
      </c>
      <c r="T692" s="17">
        <v>2.5168348714683E-2</v>
      </c>
      <c r="U692" s="17">
        <v>1.6296264354621399E-2</v>
      </c>
      <c r="V692" s="17">
        <v>0</v>
      </c>
      <c r="W692" s="17">
        <v>0</v>
      </c>
      <c r="X692" s="17">
        <v>3.1344790199506201E-2</v>
      </c>
      <c r="Y692" s="17">
        <v>1.35346067126801E-2</v>
      </c>
      <c r="Z692" s="17"/>
      <c r="AA692" s="17">
        <v>8.2707758358880803E-3</v>
      </c>
      <c r="AB692" s="17">
        <v>1.1310922130843001E-2</v>
      </c>
      <c r="AC692" s="17">
        <v>8.2342331449670493E-3</v>
      </c>
      <c r="AD692" s="17">
        <v>1.63456457431785E-2</v>
      </c>
      <c r="AE692" s="17"/>
      <c r="AF692" s="17">
        <v>8.1710384746152796E-3</v>
      </c>
    </row>
    <row r="693" spans="2:32" x14ac:dyDescent="0.2">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row>
    <row r="694" spans="2:32" x14ac:dyDescent="0.2">
      <c r="B694" s="6" t="s">
        <v>402</v>
      </c>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row>
    <row r="695" spans="2:32" x14ac:dyDescent="0.2">
      <c r="B695" s="24" t="s">
        <v>225</v>
      </c>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row>
    <row r="696" spans="2:32" x14ac:dyDescent="0.2">
      <c r="B696" t="s">
        <v>393</v>
      </c>
      <c r="C696" s="17">
        <v>0.26773009015571803</v>
      </c>
      <c r="D696" s="17">
        <v>0.26828667721828198</v>
      </c>
      <c r="E696" s="17">
        <v>0.268016471629419</v>
      </c>
      <c r="F696" s="17"/>
      <c r="G696" s="17">
        <v>0.27447054955242101</v>
      </c>
      <c r="H696" s="17">
        <v>0.30696820600248698</v>
      </c>
      <c r="I696" s="17">
        <v>0.29743477888709002</v>
      </c>
      <c r="J696" s="17">
        <v>0.28392826210462302</v>
      </c>
      <c r="K696" s="17">
        <v>0.233544459925867</v>
      </c>
      <c r="L696" s="17">
        <v>0.213342181484143</v>
      </c>
      <c r="M696" s="17"/>
      <c r="N696" s="17">
        <v>0.272372837313414</v>
      </c>
      <c r="O696" s="17">
        <v>0.221044527307621</v>
      </c>
      <c r="P696" s="17">
        <v>0.254705626102392</v>
      </c>
      <c r="Q696" s="17">
        <v>0.21691551738422901</v>
      </c>
      <c r="R696" s="17">
        <v>0.29572092131844901</v>
      </c>
      <c r="S696" s="17">
        <v>0.27082108107987801</v>
      </c>
      <c r="T696" s="17">
        <v>0.285277150951387</v>
      </c>
      <c r="U696" s="17">
        <v>0.27795329365548499</v>
      </c>
      <c r="V696" s="17">
        <v>0.33143536353380698</v>
      </c>
      <c r="W696" s="17">
        <v>0.28440308334144998</v>
      </c>
      <c r="X696" s="17">
        <v>0.223692309683693</v>
      </c>
      <c r="Y696" s="17">
        <v>0.308708523127664</v>
      </c>
      <c r="Z696" s="17"/>
      <c r="AA696" s="17">
        <v>0.251145378635174</v>
      </c>
      <c r="AB696" s="17">
        <v>0.23778639992992501</v>
      </c>
      <c r="AC696" s="17">
        <v>0.26025003315392697</v>
      </c>
      <c r="AD696" s="17">
        <v>0.32832133933605101</v>
      </c>
      <c r="AE696" s="17"/>
      <c r="AF696" s="17">
        <v>0.28923723977914401</v>
      </c>
    </row>
    <row r="697" spans="2:32" x14ac:dyDescent="0.2">
      <c r="B697" t="s">
        <v>394</v>
      </c>
      <c r="C697" s="17">
        <v>0.52757879895564497</v>
      </c>
      <c r="D697" s="17">
        <v>0.52861400217524601</v>
      </c>
      <c r="E697" s="17">
        <v>0.52622699873359302</v>
      </c>
      <c r="F697" s="17"/>
      <c r="G697" s="17">
        <v>0.47947028976463602</v>
      </c>
      <c r="H697" s="17">
        <v>0.47716554797341698</v>
      </c>
      <c r="I697" s="17">
        <v>0.53684470164480402</v>
      </c>
      <c r="J697" s="17">
        <v>0.54920943201093997</v>
      </c>
      <c r="K697" s="17">
        <v>0.53615335503520201</v>
      </c>
      <c r="L697" s="17">
        <v>0.57035045709667398</v>
      </c>
      <c r="M697" s="17"/>
      <c r="N697" s="17">
        <v>0.54060198031127205</v>
      </c>
      <c r="O697" s="17">
        <v>0.53785769126332605</v>
      </c>
      <c r="P697" s="17">
        <v>0.52695881589568605</v>
      </c>
      <c r="Q697" s="17">
        <v>0.55100629894924602</v>
      </c>
      <c r="R697" s="17">
        <v>0.50509172083973097</v>
      </c>
      <c r="S697" s="17">
        <v>0.51954229586334799</v>
      </c>
      <c r="T697" s="17">
        <v>0.52176769603662998</v>
      </c>
      <c r="U697" s="17">
        <v>0.53896158554806095</v>
      </c>
      <c r="V697" s="17">
        <v>0.51479037416322804</v>
      </c>
      <c r="W697" s="17">
        <v>0.48213987713946799</v>
      </c>
      <c r="X697" s="17">
        <v>0.58728131871965905</v>
      </c>
      <c r="Y697" s="17">
        <v>0.51220002757515304</v>
      </c>
      <c r="Z697" s="17"/>
      <c r="AA697" s="17">
        <v>0.55163323416792298</v>
      </c>
      <c r="AB697" s="17">
        <v>0.53088925769101503</v>
      </c>
      <c r="AC697" s="17">
        <v>0.54778732439758004</v>
      </c>
      <c r="AD697" s="17">
        <v>0.475127855538099</v>
      </c>
      <c r="AE697" s="17"/>
      <c r="AF697" s="17">
        <v>0.49885583505113401</v>
      </c>
    </row>
    <row r="698" spans="2:32" x14ac:dyDescent="0.2">
      <c r="B698" t="s">
        <v>395</v>
      </c>
      <c r="C698" s="17">
        <v>0.17497299178155601</v>
      </c>
      <c r="D698" s="17">
        <v>0.17078547701751001</v>
      </c>
      <c r="E698" s="17">
        <v>0.17938526623488199</v>
      </c>
      <c r="F698" s="17"/>
      <c r="G698" s="17">
        <v>0.18977624894998399</v>
      </c>
      <c r="H698" s="17">
        <v>0.20236287645454801</v>
      </c>
      <c r="I698" s="17">
        <v>0.134064452307637</v>
      </c>
      <c r="J698" s="17">
        <v>0.147283671080191</v>
      </c>
      <c r="K698" s="17">
        <v>0.19479296761680401</v>
      </c>
      <c r="L698" s="17">
        <v>0.18736677680941499</v>
      </c>
      <c r="M698" s="17"/>
      <c r="N698" s="17">
        <v>0.157106071812116</v>
      </c>
      <c r="O698" s="17">
        <v>0.21766054585682801</v>
      </c>
      <c r="P698" s="17">
        <v>0.188373271949315</v>
      </c>
      <c r="Q698" s="17">
        <v>0.20493109847670099</v>
      </c>
      <c r="R698" s="17">
        <v>0.14179555357752399</v>
      </c>
      <c r="S698" s="17">
        <v>0.17383221409415001</v>
      </c>
      <c r="T698" s="17">
        <v>0.162418451151081</v>
      </c>
      <c r="U698" s="17">
        <v>0.1501271483137</v>
      </c>
      <c r="V698" s="17">
        <v>0.14000145333356401</v>
      </c>
      <c r="W698" s="17">
        <v>0.21087597629878399</v>
      </c>
      <c r="X698" s="17">
        <v>0.14398259356839799</v>
      </c>
      <c r="Y698" s="17">
        <v>0.15529887390984601</v>
      </c>
      <c r="Z698" s="17"/>
      <c r="AA698" s="17">
        <v>0.167369960609563</v>
      </c>
      <c r="AB698" s="17">
        <v>0.203307653679031</v>
      </c>
      <c r="AC698" s="17">
        <v>0.16270882952065299</v>
      </c>
      <c r="AD698" s="17">
        <v>0.164322395889789</v>
      </c>
      <c r="AE698" s="17"/>
      <c r="AF698" s="17">
        <v>0.184021557692473</v>
      </c>
    </row>
    <row r="699" spans="2:32" x14ac:dyDescent="0.2">
      <c r="B699" t="s">
        <v>396</v>
      </c>
      <c r="C699" s="17">
        <v>2.0635731548153902E-2</v>
      </c>
      <c r="D699" s="17">
        <v>2.4106673259983499E-2</v>
      </c>
      <c r="E699" s="17">
        <v>1.63470620682276E-2</v>
      </c>
      <c r="F699" s="17"/>
      <c r="G699" s="17">
        <v>4.4352917672077601E-2</v>
      </c>
      <c r="H699" s="17">
        <v>1.1625098274712401E-2</v>
      </c>
      <c r="I699" s="17">
        <v>2.2052995096139599E-2</v>
      </c>
      <c r="J699" s="17">
        <v>1.5652480805473001E-2</v>
      </c>
      <c r="K699" s="17">
        <v>2.0057935739883601E-2</v>
      </c>
      <c r="L699" s="17">
        <v>1.59938870207148E-2</v>
      </c>
      <c r="M699" s="17"/>
      <c r="N699" s="17">
        <v>2.5481409765635E-2</v>
      </c>
      <c r="O699" s="17">
        <v>1.5636009459816899E-2</v>
      </c>
      <c r="P699" s="17">
        <v>1.3484914952710101E-2</v>
      </c>
      <c r="Q699" s="17">
        <v>2.05919966970886E-2</v>
      </c>
      <c r="R699" s="17">
        <v>5.1275222950648201E-2</v>
      </c>
      <c r="S699" s="17">
        <v>2.4874244520310201E-2</v>
      </c>
      <c r="T699" s="17">
        <v>2.2218940313724199E-2</v>
      </c>
      <c r="U699" s="17">
        <v>8.5852130312668497E-3</v>
      </c>
      <c r="V699" s="17">
        <v>9.4542965939763898E-3</v>
      </c>
      <c r="W699" s="17">
        <v>2.2581063220298601E-2</v>
      </c>
      <c r="X699" s="17">
        <v>1.3482443506505E-2</v>
      </c>
      <c r="Y699" s="17">
        <v>1.07285227514831E-2</v>
      </c>
      <c r="Z699" s="17"/>
      <c r="AA699" s="17">
        <v>2.0698484287452201E-2</v>
      </c>
      <c r="AB699" s="17">
        <v>1.75155292644762E-2</v>
      </c>
      <c r="AC699" s="17">
        <v>2.0081938291815302E-2</v>
      </c>
      <c r="AD699" s="17">
        <v>2.47459558789291E-2</v>
      </c>
      <c r="AE699" s="17"/>
      <c r="AF699" s="17">
        <v>2.0427281435344499E-2</v>
      </c>
    </row>
    <row r="700" spans="2:32" x14ac:dyDescent="0.2">
      <c r="B700" t="s">
        <v>397</v>
      </c>
      <c r="C700" s="17">
        <v>1.9139679953802599E-3</v>
      </c>
      <c r="D700" s="17">
        <v>1.8016011687609901E-3</v>
      </c>
      <c r="E700" s="17">
        <v>2.0389285697824701E-3</v>
      </c>
      <c r="F700" s="17"/>
      <c r="G700" s="17">
        <v>2.98009362326382E-3</v>
      </c>
      <c r="H700" s="17">
        <v>1.8782712948356799E-3</v>
      </c>
      <c r="I700" s="17">
        <v>1.7948383517023001E-3</v>
      </c>
      <c r="J700" s="17">
        <v>0</v>
      </c>
      <c r="K700" s="17">
        <v>1.9474526813462001E-3</v>
      </c>
      <c r="L700" s="17">
        <v>3.0350343215947801E-3</v>
      </c>
      <c r="M700" s="17"/>
      <c r="N700" s="17">
        <v>0</v>
      </c>
      <c r="O700" s="17">
        <v>2.21611953896572E-3</v>
      </c>
      <c r="P700" s="17">
        <v>3.9385747977271303E-3</v>
      </c>
      <c r="Q700" s="17">
        <v>6.5550884927356896E-3</v>
      </c>
      <c r="R700" s="17">
        <v>0</v>
      </c>
      <c r="S700" s="17">
        <v>0</v>
      </c>
      <c r="T700" s="17">
        <v>3.6823796035550501E-3</v>
      </c>
      <c r="U700" s="17">
        <v>0</v>
      </c>
      <c r="V700" s="17">
        <v>0</v>
      </c>
      <c r="W700" s="17">
        <v>0</v>
      </c>
      <c r="X700" s="17">
        <v>7.8777148268329208E-3</v>
      </c>
      <c r="Y700" s="17">
        <v>0</v>
      </c>
      <c r="Z700" s="17"/>
      <c r="AA700" s="17">
        <v>4.7798285359769198E-3</v>
      </c>
      <c r="AB700" s="17">
        <v>1.1661255062181599E-3</v>
      </c>
      <c r="AC700" s="17">
        <v>0</v>
      </c>
      <c r="AD700" s="17">
        <v>1.1697922350328901E-3</v>
      </c>
      <c r="AE700" s="17"/>
      <c r="AF700" s="17">
        <v>3.3309803384160199E-3</v>
      </c>
    </row>
    <row r="701" spans="2:32" x14ac:dyDescent="0.2">
      <c r="B701" t="s">
        <v>92</v>
      </c>
      <c r="C701" s="17">
        <v>7.1684195635468998E-3</v>
      </c>
      <c r="D701" s="17">
        <v>6.4055691602165499E-3</v>
      </c>
      <c r="E701" s="17">
        <v>7.9852727640968794E-3</v>
      </c>
      <c r="F701" s="17"/>
      <c r="G701" s="17">
        <v>8.9499004376170799E-3</v>
      </c>
      <c r="H701" s="17">
        <v>0</v>
      </c>
      <c r="I701" s="17">
        <v>7.8082337126272197E-3</v>
      </c>
      <c r="J701" s="17">
        <v>3.9261539987725204E-3</v>
      </c>
      <c r="K701" s="17">
        <v>1.35038290008974E-2</v>
      </c>
      <c r="L701" s="17">
        <v>9.9116632674581904E-3</v>
      </c>
      <c r="M701" s="17"/>
      <c r="N701" s="17">
        <v>4.4377007975625899E-3</v>
      </c>
      <c r="O701" s="17">
        <v>5.5851065734414803E-3</v>
      </c>
      <c r="P701" s="17">
        <v>1.25387963021693E-2</v>
      </c>
      <c r="Q701" s="17">
        <v>0</v>
      </c>
      <c r="R701" s="17">
        <v>6.1165813136483298E-3</v>
      </c>
      <c r="S701" s="17">
        <v>1.09301644423139E-2</v>
      </c>
      <c r="T701" s="17">
        <v>4.6353819436229298E-3</v>
      </c>
      <c r="U701" s="17">
        <v>2.4372759451487199E-2</v>
      </c>
      <c r="V701" s="17">
        <v>4.3185123754248596E-3</v>
      </c>
      <c r="W701" s="17">
        <v>0</v>
      </c>
      <c r="X701" s="17">
        <v>2.36836196949122E-2</v>
      </c>
      <c r="Y701" s="17">
        <v>1.30640526358536E-2</v>
      </c>
      <c r="Z701" s="17"/>
      <c r="AA701" s="17">
        <v>4.3731137639111501E-3</v>
      </c>
      <c r="AB701" s="17">
        <v>9.3350339293343798E-3</v>
      </c>
      <c r="AC701" s="17">
        <v>9.1718746360247901E-3</v>
      </c>
      <c r="AD701" s="17">
        <v>6.3126611220993599E-3</v>
      </c>
      <c r="AE701" s="17"/>
      <c r="AF701" s="17">
        <v>4.1271057034883698E-3</v>
      </c>
    </row>
    <row r="702" spans="2:32" x14ac:dyDescent="0.2">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row>
    <row r="703" spans="2:32" x14ac:dyDescent="0.2">
      <c r="B703" s="6" t="s">
        <v>403</v>
      </c>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row>
    <row r="704" spans="2:32" x14ac:dyDescent="0.2">
      <c r="B704" s="24" t="s">
        <v>225</v>
      </c>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row>
    <row r="705" spans="2:32" x14ac:dyDescent="0.2">
      <c r="B705" t="s">
        <v>393</v>
      </c>
      <c r="C705" s="17">
        <v>0.33197617893922798</v>
      </c>
      <c r="D705" s="17">
        <v>0.31311015471466103</v>
      </c>
      <c r="E705" s="17">
        <v>0.35169628110400297</v>
      </c>
      <c r="F705" s="17"/>
      <c r="G705" s="17">
        <v>0.29273378600084499</v>
      </c>
      <c r="H705" s="17">
        <v>0.353731969335566</v>
      </c>
      <c r="I705" s="17">
        <v>0.34367549356152799</v>
      </c>
      <c r="J705" s="17">
        <v>0.36439314136200901</v>
      </c>
      <c r="K705" s="17">
        <v>0.32786321632238602</v>
      </c>
      <c r="L705" s="17">
        <v>0.303138234483941</v>
      </c>
      <c r="M705" s="17"/>
      <c r="N705" s="17">
        <v>0.30493211167513501</v>
      </c>
      <c r="O705" s="17">
        <v>0.30489878214764199</v>
      </c>
      <c r="P705" s="17">
        <v>0.304033020770892</v>
      </c>
      <c r="Q705" s="17">
        <v>0.25200075523705701</v>
      </c>
      <c r="R705" s="17">
        <v>0.39482679281045602</v>
      </c>
      <c r="S705" s="17">
        <v>0.36118004283885902</v>
      </c>
      <c r="T705" s="17">
        <v>0.347315765571797</v>
      </c>
      <c r="U705" s="17">
        <v>0.373621197203996</v>
      </c>
      <c r="V705" s="17">
        <v>0.40378484720303798</v>
      </c>
      <c r="W705" s="17">
        <v>0.33019767088652602</v>
      </c>
      <c r="X705" s="17">
        <v>0.34337266237139302</v>
      </c>
      <c r="Y705" s="17">
        <v>0.32607020995122199</v>
      </c>
      <c r="Z705" s="17"/>
      <c r="AA705" s="17">
        <v>0.32296522288670099</v>
      </c>
      <c r="AB705" s="17">
        <v>0.31917178746501701</v>
      </c>
      <c r="AC705" s="17">
        <v>0.32499634554606299</v>
      </c>
      <c r="AD705" s="17">
        <v>0.362936842563373</v>
      </c>
      <c r="AE705" s="17"/>
      <c r="AF705" s="17">
        <v>0.36543847947756197</v>
      </c>
    </row>
    <row r="706" spans="2:32" x14ac:dyDescent="0.2">
      <c r="B706" t="s">
        <v>394</v>
      </c>
      <c r="C706" s="17">
        <v>0.51954814672018601</v>
      </c>
      <c r="D706" s="17">
        <v>0.532931612969608</v>
      </c>
      <c r="E706" s="17">
        <v>0.50720223457102698</v>
      </c>
      <c r="F706" s="17"/>
      <c r="G706" s="17">
        <v>0.47013055447499003</v>
      </c>
      <c r="H706" s="17">
        <v>0.522537339296823</v>
      </c>
      <c r="I706" s="17">
        <v>0.52878298624823805</v>
      </c>
      <c r="J706" s="17">
        <v>0.51697846729819696</v>
      </c>
      <c r="K706" s="17">
        <v>0.51012902758540302</v>
      </c>
      <c r="L706" s="17">
        <v>0.55191591525375205</v>
      </c>
      <c r="M706" s="17"/>
      <c r="N706" s="17">
        <v>0.51717696959828197</v>
      </c>
      <c r="O706" s="17">
        <v>0.50338239665962203</v>
      </c>
      <c r="P706" s="17">
        <v>0.57177932841603596</v>
      </c>
      <c r="Q706" s="17">
        <v>0.56519236850403398</v>
      </c>
      <c r="R706" s="17">
        <v>0.48505795816578701</v>
      </c>
      <c r="S706" s="17">
        <v>0.47064997348214099</v>
      </c>
      <c r="T706" s="17">
        <v>0.47782035915096699</v>
      </c>
      <c r="U706" s="17">
        <v>0.55184630398775802</v>
      </c>
      <c r="V706" s="17">
        <v>0.51513753963472297</v>
      </c>
      <c r="W706" s="17">
        <v>0.54663351889545497</v>
      </c>
      <c r="X706" s="17">
        <v>0.52262123851103004</v>
      </c>
      <c r="Y706" s="17">
        <v>0.53106340738898405</v>
      </c>
      <c r="Z706" s="17"/>
      <c r="AA706" s="17">
        <v>0.53757093618923502</v>
      </c>
      <c r="AB706" s="17">
        <v>0.53337525210972203</v>
      </c>
      <c r="AC706" s="17">
        <v>0.51747599913818698</v>
      </c>
      <c r="AD706" s="17">
        <v>0.48320361033773701</v>
      </c>
      <c r="AE706" s="17"/>
      <c r="AF706" s="17">
        <v>0.48768225507971202</v>
      </c>
    </row>
    <row r="707" spans="2:32" x14ac:dyDescent="0.2">
      <c r="B707" t="s">
        <v>395</v>
      </c>
      <c r="C707" s="17">
        <v>0.12593078966030799</v>
      </c>
      <c r="D707" s="17">
        <v>0.127875438136136</v>
      </c>
      <c r="E707" s="17">
        <v>0.122043327124313</v>
      </c>
      <c r="F707" s="17"/>
      <c r="G707" s="17">
        <v>0.19825196657383901</v>
      </c>
      <c r="H707" s="17">
        <v>9.8731880147024095E-2</v>
      </c>
      <c r="I707" s="17">
        <v>0.104439729340653</v>
      </c>
      <c r="J707" s="17">
        <v>0.102265594648893</v>
      </c>
      <c r="K707" s="17">
        <v>0.14537302930098001</v>
      </c>
      <c r="L707" s="17">
        <v>0.12622052669223</v>
      </c>
      <c r="M707" s="17"/>
      <c r="N707" s="17">
        <v>0.14792128025371901</v>
      </c>
      <c r="O707" s="17">
        <v>0.17598968831775799</v>
      </c>
      <c r="P707" s="17">
        <v>0.11126963862422801</v>
      </c>
      <c r="Q707" s="17">
        <v>0.15365494752193801</v>
      </c>
      <c r="R707" s="17">
        <v>0.107499843378297</v>
      </c>
      <c r="S707" s="17">
        <v>0.14043481653041201</v>
      </c>
      <c r="T707" s="17">
        <v>0.146174012498998</v>
      </c>
      <c r="U707" s="17">
        <v>5.8253428219036903E-2</v>
      </c>
      <c r="V707" s="17">
        <v>7.4891169812691005E-2</v>
      </c>
      <c r="W707" s="17">
        <v>9.4718726313800503E-2</v>
      </c>
      <c r="X707" s="17">
        <v>0.101606169287111</v>
      </c>
      <c r="Y707" s="17">
        <v>0.105475491616314</v>
      </c>
      <c r="Z707" s="17"/>
      <c r="AA707" s="17">
        <v>0.114678782601316</v>
      </c>
      <c r="AB707" s="17">
        <v>0.12973907495663001</v>
      </c>
      <c r="AC707" s="17">
        <v>0.14084809913426799</v>
      </c>
      <c r="AD707" s="17">
        <v>0.123118089708636</v>
      </c>
      <c r="AE707" s="17"/>
      <c r="AF707" s="17">
        <v>0.115490246834176</v>
      </c>
    </row>
    <row r="708" spans="2:32" x14ac:dyDescent="0.2">
      <c r="B708" t="s">
        <v>396</v>
      </c>
      <c r="C708" s="17">
        <v>1.1783608071836E-2</v>
      </c>
      <c r="D708" s="17">
        <v>1.2301500321522101E-2</v>
      </c>
      <c r="E708" s="17">
        <v>1.13190741181369E-2</v>
      </c>
      <c r="F708" s="17"/>
      <c r="G708" s="17">
        <v>2.0179600755416999E-2</v>
      </c>
      <c r="H708" s="17">
        <v>1.65218740569925E-2</v>
      </c>
      <c r="I708" s="17">
        <v>7.7788448973285804E-3</v>
      </c>
      <c r="J708" s="17">
        <v>7.7805050362684596E-3</v>
      </c>
      <c r="K708" s="17">
        <v>9.9156831040799597E-3</v>
      </c>
      <c r="L708" s="17">
        <v>1.0438954427046E-2</v>
      </c>
      <c r="M708" s="17"/>
      <c r="N708" s="17">
        <v>1.72639323225665E-2</v>
      </c>
      <c r="O708" s="17">
        <v>6.2267729927090298E-3</v>
      </c>
      <c r="P708" s="17">
        <v>3.9385747977271303E-3</v>
      </c>
      <c r="Q708" s="17">
        <v>2.5830977365804801E-2</v>
      </c>
      <c r="R708" s="17">
        <v>1.26154056454601E-2</v>
      </c>
      <c r="S708" s="17">
        <v>1.4174377161089999E-2</v>
      </c>
      <c r="T708" s="17">
        <v>1.6110752967159799E-2</v>
      </c>
      <c r="U708" s="17">
        <v>0</v>
      </c>
      <c r="V708" s="17">
        <v>3.1615149155383199E-3</v>
      </c>
      <c r="W708" s="17">
        <v>1.75427748292965E-2</v>
      </c>
      <c r="X708" s="17">
        <v>8.7163101355535004E-3</v>
      </c>
      <c r="Y708" s="17">
        <v>0</v>
      </c>
      <c r="Z708" s="17"/>
      <c r="AA708" s="17">
        <v>1.04500264833752E-2</v>
      </c>
      <c r="AB708" s="17">
        <v>3.71700322935853E-3</v>
      </c>
      <c r="AC708" s="17">
        <v>1.4647865474337199E-2</v>
      </c>
      <c r="AD708" s="17">
        <v>1.9802611478376302E-2</v>
      </c>
      <c r="AE708" s="17"/>
      <c r="AF708" s="17">
        <v>2.3123192677175601E-2</v>
      </c>
    </row>
    <row r="709" spans="2:32" x14ac:dyDescent="0.2">
      <c r="B709" t="s">
        <v>397</v>
      </c>
      <c r="C709" s="17">
        <v>4.8774576925578704E-3</v>
      </c>
      <c r="D709" s="17">
        <v>6.2183064511628699E-3</v>
      </c>
      <c r="E709" s="17">
        <v>3.5361811324270201E-3</v>
      </c>
      <c r="F709" s="17"/>
      <c r="G709" s="17">
        <v>1.20550870036637E-2</v>
      </c>
      <c r="H709" s="17">
        <v>5.0574668956477904E-3</v>
      </c>
      <c r="I709" s="17">
        <v>8.2133842419830506E-3</v>
      </c>
      <c r="J709" s="17">
        <v>3.74661537540674E-3</v>
      </c>
      <c r="K709" s="17">
        <v>0</v>
      </c>
      <c r="L709" s="17">
        <v>1.51521646641867E-3</v>
      </c>
      <c r="M709" s="17"/>
      <c r="N709" s="17">
        <v>4.1452102409376499E-3</v>
      </c>
      <c r="O709" s="17">
        <v>6.9288012150094799E-3</v>
      </c>
      <c r="P709" s="17">
        <v>0</v>
      </c>
      <c r="Q709" s="17">
        <v>3.3209513711666199E-3</v>
      </c>
      <c r="R709" s="17">
        <v>0</v>
      </c>
      <c r="S709" s="17">
        <v>6.7046883470456599E-3</v>
      </c>
      <c r="T709" s="17">
        <v>0</v>
      </c>
      <c r="U709" s="17">
        <v>8.5852130312668497E-3</v>
      </c>
      <c r="V709" s="17">
        <v>3.0249284340096699E-3</v>
      </c>
      <c r="W709" s="17">
        <v>1.0907309074922201E-2</v>
      </c>
      <c r="X709" s="17">
        <v>0</v>
      </c>
      <c r="Y709" s="17">
        <v>2.3856284330799199E-2</v>
      </c>
      <c r="Z709" s="17"/>
      <c r="AA709" s="17">
        <v>7.5635787993815502E-3</v>
      </c>
      <c r="AB709" s="17">
        <v>3.03755271912493E-3</v>
      </c>
      <c r="AC709" s="17">
        <v>0</v>
      </c>
      <c r="AD709" s="17">
        <v>8.1815984034426005E-3</v>
      </c>
      <c r="AE709" s="17"/>
      <c r="AF709" s="17">
        <v>4.97074473748319E-3</v>
      </c>
    </row>
    <row r="710" spans="2:32" x14ac:dyDescent="0.2">
      <c r="B710" t="s">
        <v>92</v>
      </c>
      <c r="C710" s="17">
        <v>5.8838189158833699E-3</v>
      </c>
      <c r="D710" s="17">
        <v>7.5629874069092998E-3</v>
      </c>
      <c r="E710" s="17">
        <v>4.2029019500931996E-3</v>
      </c>
      <c r="F710" s="17"/>
      <c r="G710" s="17">
        <v>6.6490051912449196E-3</v>
      </c>
      <c r="H710" s="17">
        <v>3.4194702679462099E-3</v>
      </c>
      <c r="I710" s="17">
        <v>7.1095617102700801E-3</v>
      </c>
      <c r="J710" s="17">
        <v>4.8356762792257004E-3</v>
      </c>
      <c r="K710" s="17">
        <v>6.7190436871515198E-3</v>
      </c>
      <c r="L710" s="17">
        <v>6.77115267661245E-3</v>
      </c>
      <c r="M710" s="17"/>
      <c r="N710" s="17">
        <v>8.5604959093604303E-3</v>
      </c>
      <c r="O710" s="17">
        <v>2.57355866726033E-3</v>
      </c>
      <c r="P710" s="17">
        <v>8.9794373911172096E-3</v>
      </c>
      <c r="Q710" s="17">
        <v>0</v>
      </c>
      <c r="R710" s="17">
        <v>0</v>
      </c>
      <c r="S710" s="17">
        <v>6.8561016404525598E-3</v>
      </c>
      <c r="T710" s="17">
        <v>1.2579109811078E-2</v>
      </c>
      <c r="U710" s="17">
        <v>7.6938575579423999E-3</v>
      </c>
      <c r="V710" s="17">
        <v>0</v>
      </c>
      <c r="W710" s="17">
        <v>0</v>
      </c>
      <c r="X710" s="17">
        <v>2.36836196949122E-2</v>
      </c>
      <c r="Y710" s="17">
        <v>1.35346067126801E-2</v>
      </c>
      <c r="Z710" s="17"/>
      <c r="AA710" s="17">
        <v>6.7714530399915701E-3</v>
      </c>
      <c r="AB710" s="17">
        <v>1.0959329520147099E-2</v>
      </c>
      <c r="AC710" s="17">
        <v>2.0316907071451398E-3</v>
      </c>
      <c r="AD710" s="17">
        <v>2.7572475084353099E-3</v>
      </c>
      <c r="AE710" s="17"/>
      <c r="AF710" s="17">
        <v>3.2950811938917499E-3</v>
      </c>
    </row>
    <row r="711" spans="2:32" x14ac:dyDescent="0.2">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row>
    <row r="712" spans="2:32" x14ac:dyDescent="0.2">
      <c r="B712" s="6" t="s">
        <v>404</v>
      </c>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row>
    <row r="713" spans="2:32" x14ac:dyDescent="0.2">
      <c r="B713" s="24" t="s">
        <v>225</v>
      </c>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row>
    <row r="714" spans="2:32" x14ac:dyDescent="0.2">
      <c r="B714" t="s">
        <v>393</v>
      </c>
      <c r="C714" s="17">
        <v>0.342634050254503</v>
      </c>
      <c r="D714" s="17">
        <v>0.31175441025622602</v>
      </c>
      <c r="E714" s="17">
        <v>0.37393220255347498</v>
      </c>
      <c r="F714" s="17"/>
      <c r="G714" s="17">
        <v>0.31662040582714401</v>
      </c>
      <c r="H714" s="17">
        <v>0.38317984213746797</v>
      </c>
      <c r="I714" s="17">
        <v>0.35908639238296602</v>
      </c>
      <c r="J714" s="17">
        <v>0.37379814728140998</v>
      </c>
      <c r="K714" s="17">
        <v>0.32814730274326698</v>
      </c>
      <c r="L714" s="17">
        <v>0.29298222984221001</v>
      </c>
      <c r="M714" s="17"/>
      <c r="N714" s="17">
        <v>0.32031228881045298</v>
      </c>
      <c r="O714" s="17">
        <v>0.30504349712578699</v>
      </c>
      <c r="P714" s="17">
        <v>0.31719363184886101</v>
      </c>
      <c r="Q714" s="17">
        <v>0.28575751998919302</v>
      </c>
      <c r="R714" s="17">
        <v>0.33998374569791101</v>
      </c>
      <c r="S714" s="17">
        <v>0.375909557591738</v>
      </c>
      <c r="T714" s="17">
        <v>0.35022962073150399</v>
      </c>
      <c r="U714" s="17">
        <v>0.39036697960817401</v>
      </c>
      <c r="V714" s="17">
        <v>0.40170874226742598</v>
      </c>
      <c r="W714" s="17">
        <v>0.37475553554043001</v>
      </c>
      <c r="X714" s="17">
        <v>0.34027014643810599</v>
      </c>
      <c r="Y714" s="17">
        <v>0.38486256635591998</v>
      </c>
      <c r="Z714" s="17"/>
      <c r="AA714" s="17">
        <v>0.33414054150121503</v>
      </c>
      <c r="AB714" s="17">
        <v>0.317987506241378</v>
      </c>
      <c r="AC714" s="17">
        <v>0.34341789298948999</v>
      </c>
      <c r="AD714" s="17">
        <v>0.38187321099992599</v>
      </c>
      <c r="AE714" s="17"/>
      <c r="AF714" s="17">
        <v>0.37628213510555097</v>
      </c>
    </row>
    <row r="715" spans="2:32" x14ac:dyDescent="0.2">
      <c r="B715" t="s">
        <v>394</v>
      </c>
      <c r="C715" s="17">
        <v>0.51910165598979796</v>
      </c>
      <c r="D715" s="17">
        <v>0.53665577620258298</v>
      </c>
      <c r="E715" s="17">
        <v>0.50323261282276399</v>
      </c>
      <c r="F715" s="17"/>
      <c r="G715" s="17">
        <v>0.50409542277564301</v>
      </c>
      <c r="H715" s="17">
        <v>0.504442087611782</v>
      </c>
      <c r="I715" s="17">
        <v>0.51519333381714605</v>
      </c>
      <c r="J715" s="17">
        <v>0.49227219210432799</v>
      </c>
      <c r="K715" s="17">
        <v>0.518324649402918</v>
      </c>
      <c r="L715" s="17">
        <v>0.570536535724815</v>
      </c>
      <c r="M715" s="17"/>
      <c r="N715" s="17">
        <v>0.52083909597462996</v>
      </c>
      <c r="O715" s="17">
        <v>0.54180948161589004</v>
      </c>
      <c r="P715" s="17">
        <v>0.56227131052330204</v>
      </c>
      <c r="Q715" s="17">
        <v>0.564836971349293</v>
      </c>
      <c r="R715" s="17">
        <v>0.51122764204792104</v>
      </c>
      <c r="S715" s="17">
        <v>0.47886355562614802</v>
      </c>
      <c r="T715" s="17">
        <v>0.47802579294715303</v>
      </c>
      <c r="U715" s="17">
        <v>0.51457841758739398</v>
      </c>
      <c r="V715" s="17">
        <v>0.49632745126927502</v>
      </c>
      <c r="W715" s="17">
        <v>0.48537244581532402</v>
      </c>
      <c r="X715" s="17">
        <v>0.55401802262233002</v>
      </c>
      <c r="Y715" s="17">
        <v>0.52377111920283304</v>
      </c>
      <c r="Z715" s="17"/>
      <c r="AA715" s="17">
        <v>0.54976139772757504</v>
      </c>
      <c r="AB715" s="17">
        <v>0.52977293155873395</v>
      </c>
      <c r="AC715" s="17">
        <v>0.51284294230036698</v>
      </c>
      <c r="AD715" s="17">
        <v>0.472918696329301</v>
      </c>
      <c r="AE715" s="17"/>
      <c r="AF715" s="17">
        <v>0.487849894684518</v>
      </c>
    </row>
    <row r="716" spans="2:32" x14ac:dyDescent="0.2">
      <c r="B716" t="s">
        <v>395</v>
      </c>
      <c r="C716" s="17">
        <v>0.120510390293219</v>
      </c>
      <c r="D716" s="17">
        <v>0.13012560783226501</v>
      </c>
      <c r="E716" s="17">
        <v>0.10876974956954701</v>
      </c>
      <c r="F716" s="17"/>
      <c r="G716" s="17">
        <v>0.14093380729826299</v>
      </c>
      <c r="H716" s="17">
        <v>9.7493507143190397E-2</v>
      </c>
      <c r="I716" s="17">
        <v>0.115478889137374</v>
      </c>
      <c r="J716" s="17">
        <v>0.121619635762301</v>
      </c>
      <c r="K716" s="17">
        <v>0.13296586109976799</v>
      </c>
      <c r="L716" s="17">
        <v>0.120841192764939</v>
      </c>
      <c r="M716" s="17"/>
      <c r="N716" s="17">
        <v>0.13482095751961101</v>
      </c>
      <c r="O716" s="17">
        <v>0.13799316316649601</v>
      </c>
      <c r="P716" s="17">
        <v>0.114472949414447</v>
      </c>
      <c r="Q716" s="17">
        <v>0.128700616253832</v>
      </c>
      <c r="R716" s="17">
        <v>0.137111751378829</v>
      </c>
      <c r="S716" s="17">
        <v>0.118148240537284</v>
      </c>
      <c r="T716" s="17">
        <v>0.14894950910065299</v>
      </c>
      <c r="U716" s="17">
        <v>7.8775532215223099E-2</v>
      </c>
      <c r="V716" s="17">
        <v>9.5426916475538304E-2</v>
      </c>
      <c r="W716" s="17">
        <v>0.123771823502035</v>
      </c>
      <c r="X716" s="17">
        <v>7.2241634677708499E-2</v>
      </c>
      <c r="Y716" s="17">
        <v>7.7831707728566193E-2</v>
      </c>
      <c r="Z716" s="17"/>
      <c r="AA716" s="17">
        <v>9.59089426729096E-2</v>
      </c>
      <c r="AB716" s="17">
        <v>0.130388400835799</v>
      </c>
      <c r="AC716" s="17">
        <v>0.13260591572966801</v>
      </c>
      <c r="AD716" s="17">
        <v>0.12868600062632601</v>
      </c>
      <c r="AE716" s="17"/>
      <c r="AF716" s="17">
        <v>0.122241636445955</v>
      </c>
    </row>
    <row r="717" spans="2:32" x14ac:dyDescent="0.2">
      <c r="B717" t="s">
        <v>396</v>
      </c>
      <c r="C717" s="17">
        <v>1.1479944361242601E-2</v>
      </c>
      <c r="D717" s="17">
        <v>1.37557810243967E-2</v>
      </c>
      <c r="E717" s="17">
        <v>9.2206900798045104E-3</v>
      </c>
      <c r="F717" s="17"/>
      <c r="G717" s="17">
        <v>3.4332156744057998E-2</v>
      </c>
      <c r="H717" s="17">
        <v>1.3131642953792801E-2</v>
      </c>
      <c r="I717" s="17">
        <v>5.0684498611606602E-3</v>
      </c>
      <c r="J717" s="17">
        <v>5.3290039495515499E-3</v>
      </c>
      <c r="K717" s="17">
        <v>1.3031705485541599E-2</v>
      </c>
      <c r="L717" s="17">
        <v>4.4825171282761797E-3</v>
      </c>
      <c r="M717" s="17"/>
      <c r="N717" s="17">
        <v>1.9589956897743298E-2</v>
      </c>
      <c r="O717" s="17">
        <v>1.07298776711422E-2</v>
      </c>
      <c r="P717" s="17">
        <v>6.0621082133896402E-3</v>
      </c>
      <c r="Q717" s="17">
        <v>9.7320922936369493E-3</v>
      </c>
      <c r="R717" s="17">
        <v>5.6767353990696797E-3</v>
      </c>
      <c r="S717" s="17">
        <v>2.0311075687429399E-2</v>
      </c>
      <c r="T717" s="17">
        <v>1.44773156735127E-2</v>
      </c>
      <c r="U717" s="17">
        <v>8.5852130312668497E-3</v>
      </c>
      <c r="V717" s="17">
        <v>3.1615149155383199E-3</v>
      </c>
      <c r="W717" s="17">
        <v>1.19639068237909E-2</v>
      </c>
      <c r="X717" s="17">
        <v>1.6380199714552499E-2</v>
      </c>
      <c r="Y717" s="17">
        <v>0</v>
      </c>
      <c r="Z717" s="17"/>
      <c r="AA717" s="17">
        <v>1.26928255489209E-2</v>
      </c>
      <c r="AB717" s="17">
        <v>1.16879353422674E-2</v>
      </c>
      <c r="AC717" s="17">
        <v>7.2143007041176902E-3</v>
      </c>
      <c r="AD717" s="17">
        <v>1.3764844536012099E-2</v>
      </c>
      <c r="AE717" s="17"/>
      <c r="AF717" s="17">
        <v>8.3308270413989909E-3</v>
      </c>
    </row>
    <row r="718" spans="2:32" x14ac:dyDescent="0.2">
      <c r="B718" t="s">
        <v>397</v>
      </c>
      <c r="C718" s="17">
        <v>2.2723680463414002E-3</v>
      </c>
      <c r="D718" s="17">
        <v>3.0897258457577102E-3</v>
      </c>
      <c r="E718" s="17">
        <v>1.45096030600844E-3</v>
      </c>
      <c r="F718" s="17"/>
      <c r="G718" s="17">
        <v>0</v>
      </c>
      <c r="H718" s="17">
        <v>0</v>
      </c>
      <c r="I718" s="17">
        <v>1.7948383517023001E-3</v>
      </c>
      <c r="J718" s="17">
        <v>2.14534462318351E-3</v>
      </c>
      <c r="K718" s="17">
        <v>0</v>
      </c>
      <c r="L718" s="17">
        <v>8.0219176296728797E-3</v>
      </c>
      <c r="M718" s="17"/>
      <c r="N718" s="17">
        <v>0</v>
      </c>
      <c r="O718" s="17">
        <v>1.85042175342387E-3</v>
      </c>
      <c r="P718" s="17">
        <v>0</v>
      </c>
      <c r="Q718" s="17">
        <v>1.09728001140452E-2</v>
      </c>
      <c r="R718" s="17">
        <v>0</v>
      </c>
      <c r="S718" s="17">
        <v>0</v>
      </c>
      <c r="T718" s="17">
        <v>3.6823796035550501E-3</v>
      </c>
      <c r="U718" s="17">
        <v>0</v>
      </c>
      <c r="V718" s="17">
        <v>3.3753750722225E-3</v>
      </c>
      <c r="W718" s="17">
        <v>4.1362883184199797E-3</v>
      </c>
      <c r="X718" s="17">
        <v>0</v>
      </c>
      <c r="Y718" s="17">
        <v>0</v>
      </c>
      <c r="Z718" s="17"/>
      <c r="AA718" s="17">
        <v>4.2207555236118601E-3</v>
      </c>
      <c r="AB718" s="17">
        <v>2.60937142866255E-3</v>
      </c>
      <c r="AC718" s="17">
        <v>1.93849227909952E-3</v>
      </c>
      <c r="AD718" s="17">
        <v>0</v>
      </c>
      <c r="AE718" s="17"/>
      <c r="AF718" s="17">
        <v>3.6138996193645898E-3</v>
      </c>
    </row>
    <row r="719" spans="2:32" x14ac:dyDescent="0.2">
      <c r="B719" t="s">
        <v>92</v>
      </c>
      <c r="C719" s="17">
        <v>4.0015910548965097E-3</v>
      </c>
      <c r="D719" s="17">
        <v>4.6186988387713103E-3</v>
      </c>
      <c r="E719" s="17">
        <v>3.3937846684011699E-3</v>
      </c>
      <c r="F719" s="17"/>
      <c r="G719" s="17">
        <v>4.01820735489101E-3</v>
      </c>
      <c r="H719" s="17">
        <v>1.7529201537669599E-3</v>
      </c>
      <c r="I719" s="17">
        <v>3.3780964496507898E-3</v>
      </c>
      <c r="J719" s="17">
        <v>4.8356762792257004E-3</v>
      </c>
      <c r="K719" s="17">
        <v>7.5304812685058403E-3</v>
      </c>
      <c r="L719" s="17">
        <v>3.1356069100873002E-3</v>
      </c>
      <c r="M719" s="17"/>
      <c r="N719" s="17">
        <v>4.4377007975625899E-3</v>
      </c>
      <c r="O719" s="17">
        <v>2.57355866726033E-3</v>
      </c>
      <c r="P719" s="17">
        <v>0</v>
      </c>
      <c r="Q719" s="17">
        <v>0</v>
      </c>
      <c r="R719" s="17">
        <v>6.0001254762689403E-3</v>
      </c>
      <c r="S719" s="17">
        <v>6.7675705574003703E-3</v>
      </c>
      <c r="T719" s="17">
        <v>4.6353819436229298E-3</v>
      </c>
      <c r="U719" s="17">
        <v>7.6938575579423999E-3</v>
      </c>
      <c r="V719" s="17">
        <v>0</v>
      </c>
      <c r="W719" s="17">
        <v>0</v>
      </c>
      <c r="X719" s="17">
        <v>1.7089996547302599E-2</v>
      </c>
      <c r="Y719" s="17">
        <v>1.35346067126801E-2</v>
      </c>
      <c r="Z719" s="17"/>
      <c r="AA719" s="17">
        <v>3.2755370257675298E-3</v>
      </c>
      <c r="AB719" s="17">
        <v>7.5538545931589504E-3</v>
      </c>
      <c r="AC719" s="17">
        <v>1.9804559972587598E-3</v>
      </c>
      <c r="AD719" s="17">
        <v>2.7572475084353099E-3</v>
      </c>
      <c r="AE719" s="17"/>
      <c r="AF719" s="17">
        <v>1.6816071032119699E-3</v>
      </c>
    </row>
    <row r="720" spans="2:32" x14ac:dyDescent="0.2">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row>
    <row r="721" spans="2:32" x14ac:dyDescent="0.2">
      <c r="B721" s="6" t="s">
        <v>405</v>
      </c>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row>
    <row r="722" spans="2:32" x14ac:dyDescent="0.2">
      <c r="B722" s="24" t="s">
        <v>225</v>
      </c>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row>
    <row r="723" spans="2:32" x14ac:dyDescent="0.2">
      <c r="B723" t="s">
        <v>393</v>
      </c>
      <c r="C723" s="17">
        <v>0.43121745610839002</v>
      </c>
      <c r="D723" s="17">
        <v>0.41385132527276802</v>
      </c>
      <c r="E723" s="17">
        <v>0.44994424260205101</v>
      </c>
      <c r="F723" s="17"/>
      <c r="G723" s="17">
        <v>0.41183022518839402</v>
      </c>
      <c r="H723" s="17">
        <v>0.43938692332024698</v>
      </c>
      <c r="I723" s="17">
        <v>0.46511041626087202</v>
      </c>
      <c r="J723" s="17">
        <v>0.44830993304675498</v>
      </c>
      <c r="K723" s="17">
        <v>0.42008914742791797</v>
      </c>
      <c r="L723" s="17">
        <v>0.40029057759498099</v>
      </c>
      <c r="M723" s="17"/>
      <c r="N723" s="17">
        <v>0.40994516474701498</v>
      </c>
      <c r="O723" s="17">
        <v>0.40528381938672398</v>
      </c>
      <c r="P723" s="17">
        <v>0.40564621923372801</v>
      </c>
      <c r="Q723" s="17">
        <v>0.37425690062879102</v>
      </c>
      <c r="R723" s="17">
        <v>0.43755279508384798</v>
      </c>
      <c r="S723" s="17">
        <v>0.460479502360638</v>
      </c>
      <c r="T723" s="17">
        <v>0.461115226637488</v>
      </c>
      <c r="U723" s="17">
        <v>0.38765913468735003</v>
      </c>
      <c r="V723" s="17">
        <v>0.48887535149741801</v>
      </c>
      <c r="W723" s="17">
        <v>0.46342493756012898</v>
      </c>
      <c r="X723" s="17">
        <v>0.45639071388157698</v>
      </c>
      <c r="Y723" s="17">
        <v>0.43343647408755798</v>
      </c>
      <c r="Z723" s="17"/>
      <c r="AA723" s="17">
        <v>0.42487139706613902</v>
      </c>
      <c r="AB723" s="17">
        <v>0.420475043645957</v>
      </c>
      <c r="AC723" s="17">
        <v>0.41515712510095398</v>
      </c>
      <c r="AD723" s="17">
        <v>0.46868625824285598</v>
      </c>
      <c r="AE723" s="17"/>
      <c r="AF723" s="17">
        <v>0.44429261958460797</v>
      </c>
    </row>
    <row r="724" spans="2:32" x14ac:dyDescent="0.2">
      <c r="B724" t="s">
        <v>394</v>
      </c>
      <c r="C724" s="17">
        <v>0.47585767638418502</v>
      </c>
      <c r="D724" s="17">
        <v>0.47889161508734401</v>
      </c>
      <c r="E724" s="17">
        <v>0.47383192122109702</v>
      </c>
      <c r="F724" s="17"/>
      <c r="G724" s="17">
        <v>0.48029428224786702</v>
      </c>
      <c r="H724" s="17">
        <v>0.47158998773528499</v>
      </c>
      <c r="I724" s="17">
        <v>0.44872115701580101</v>
      </c>
      <c r="J724" s="17">
        <v>0.46025849107394101</v>
      </c>
      <c r="K724" s="17">
        <v>0.47846289860956498</v>
      </c>
      <c r="L724" s="17">
        <v>0.51261090267040799</v>
      </c>
      <c r="M724" s="17"/>
      <c r="N724" s="17">
        <v>0.46600893724303499</v>
      </c>
      <c r="O724" s="17">
        <v>0.49428987023140902</v>
      </c>
      <c r="P724" s="17">
        <v>0.51346033182441997</v>
      </c>
      <c r="Q724" s="17">
        <v>0.52114518605100602</v>
      </c>
      <c r="R724" s="17">
        <v>0.48623428641314498</v>
      </c>
      <c r="S724" s="17">
        <v>0.42187828873831901</v>
      </c>
      <c r="T724" s="17">
        <v>0.42432081682457401</v>
      </c>
      <c r="U724" s="17">
        <v>0.56462691140403198</v>
      </c>
      <c r="V724" s="17">
        <v>0.444218647394098</v>
      </c>
      <c r="W724" s="17">
        <v>0.47471753837122599</v>
      </c>
      <c r="X724" s="17">
        <v>0.46770766731868102</v>
      </c>
      <c r="Y724" s="17">
        <v>0.47811472983174103</v>
      </c>
      <c r="Z724" s="17"/>
      <c r="AA724" s="17">
        <v>0.49925142430154901</v>
      </c>
      <c r="AB724" s="17">
        <v>0.48620349238522098</v>
      </c>
      <c r="AC724" s="17">
        <v>0.47736789693406401</v>
      </c>
      <c r="AD724" s="17">
        <v>0.43094029051225602</v>
      </c>
      <c r="AE724" s="17"/>
      <c r="AF724" s="17">
        <v>0.46370684348726898</v>
      </c>
    </row>
    <row r="725" spans="2:32" x14ac:dyDescent="0.2">
      <c r="B725" t="s">
        <v>395</v>
      </c>
      <c r="C725" s="17">
        <v>8.1709703979486306E-2</v>
      </c>
      <c r="D725" s="17">
        <v>9.2118187378829999E-2</v>
      </c>
      <c r="E725" s="17">
        <v>6.8950164794706004E-2</v>
      </c>
      <c r="F725" s="17"/>
      <c r="G725" s="17">
        <v>9.6462258792201397E-2</v>
      </c>
      <c r="H725" s="17">
        <v>7.3196880002474304E-2</v>
      </c>
      <c r="I725" s="17">
        <v>8.0465526315054894E-2</v>
      </c>
      <c r="J725" s="17">
        <v>7.7624227475922999E-2</v>
      </c>
      <c r="K725" s="17">
        <v>9.5096548027460703E-2</v>
      </c>
      <c r="L725" s="17">
        <v>7.3968845815158196E-2</v>
      </c>
      <c r="M725" s="17"/>
      <c r="N725" s="17">
        <v>0.106992961767728</v>
      </c>
      <c r="O725" s="17">
        <v>8.7859009597690496E-2</v>
      </c>
      <c r="P725" s="17">
        <v>7.0892765930735305E-2</v>
      </c>
      <c r="Q725" s="17">
        <v>9.7213527101341193E-2</v>
      </c>
      <c r="R725" s="17">
        <v>6.3264719811514603E-2</v>
      </c>
      <c r="S725" s="17">
        <v>0.104592458382822</v>
      </c>
      <c r="T725" s="17">
        <v>0.10111509111662401</v>
      </c>
      <c r="U725" s="17">
        <v>4.0020096350675299E-2</v>
      </c>
      <c r="V725" s="17">
        <v>6.3881072674473904E-2</v>
      </c>
      <c r="W725" s="17">
        <v>5.6624283071029402E-2</v>
      </c>
      <c r="X725" s="17">
        <v>5.6731421133378701E-2</v>
      </c>
      <c r="Y725" s="17">
        <v>7.4914189368021106E-2</v>
      </c>
      <c r="Z725" s="17"/>
      <c r="AA725" s="17">
        <v>6.7213848796414399E-2</v>
      </c>
      <c r="AB725" s="17">
        <v>8.3381122408496502E-2</v>
      </c>
      <c r="AC725" s="17">
        <v>0.100883368187054</v>
      </c>
      <c r="AD725" s="17">
        <v>8.0633917516924294E-2</v>
      </c>
      <c r="AE725" s="17"/>
      <c r="AF725" s="17">
        <v>8.8742079667044393E-2</v>
      </c>
    </row>
    <row r="726" spans="2:32" x14ac:dyDescent="0.2">
      <c r="B726" t="s">
        <v>396</v>
      </c>
      <c r="C726" s="17">
        <v>6.4686101421271196E-3</v>
      </c>
      <c r="D726" s="17">
        <v>8.7806288284923602E-3</v>
      </c>
      <c r="E726" s="17">
        <v>4.1453565996609496E-3</v>
      </c>
      <c r="F726" s="17"/>
      <c r="G726" s="17">
        <v>7.3950264166464602E-3</v>
      </c>
      <c r="H726" s="17">
        <v>9.2758426849628896E-3</v>
      </c>
      <c r="I726" s="17">
        <v>2.3248039586209199E-3</v>
      </c>
      <c r="J726" s="17">
        <v>8.9716721241555799E-3</v>
      </c>
      <c r="K726" s="17">
        <v>3.9843380103693699E-3</v>
      </c>
      <c r="L726" s="17">
        <v>6.58204568711731E-3</v>
      </c>
      <c r="M726" s="17"/>
      <c r="N726" s="17">
        <v>1.2615235444658699E-2</v>
      </c>
      <c r="O726" s="17">
        <v>8.1433203634921209E-3</v>
      </c>
      <c r="P726" s="17">
        <v>1.00006830111168E-2</v>
      </c>
      <c r="Q726" s="17">
        <v>7.3843862188614096E-3</v>
      </c>
      <c r="R726" s="17">
        <v>3.8372634474312401E-3</v>
      </c>
      <c r="S726" s="17">
        <v>9.7388068815128601E-3</v>
      </c>
      <c r="T726" s="17">
        <v>8.8134834776912793E-3</v>
      </c>
      <c r="U726" s="17">
        <v>0</v>
      </c>
      <c r="V726" s="17">
        <v>3.0249284340096699E-3</v>
      </c>
      <c r="W726" s="17">
        <v>0</v>
      </c>
      <c r="X726" s="17">
        <v>0</v>
      </c>
      <c r="Y726" s="17">
        <v>0</v>
      </c>
      <c r="Z726" s="17"/>
      <c r="AA726" s="17">
        <v>4.5325196714188602E-3</v>
      </c>
      <c r="AB726" s="17">
        <v>4.7578088892225199E-3</v>
      </c>
      <c r="AC726" s="17">
        <v>6.5916097779286399E-3</v>
      </c>
      <c r="AD726" s="17">
        <v>1.0534745434995199E-2</v>
      </c>
      <c r="AE726" s="17"/>
      <c r="AF726" s="17">
        <v>1.5768501578665799E-3</v>
      </c>
    </row>
    <row r="727" spans="2:32" x14ac:dyDescent="0.2">
      <c r="B727" t="s">
        <v>397</v>
      </c>
      <c r="C727" s="17">
        <v>8.7603316671855597E-4</v>
      </c>
      <c r="D727" s="17">
        <v>1.7395445937942399E-3</v>
      </c>
      <c r="E727" s="17">
        <v>0</v>
      </c>
      <c r="F727" s="17"/>
      <c r="G727" s="17">
        <v>0</v>
      </c>
      <c r="H727" s="17">
        <v>3.7243788132065199E-3</v>
      </c>
      <c r="I727" s="17">
        <v>0</v>
      </c>
      <c r="J727" s="17">
        <v>0</v>
      </c>
      <c r="K727" s="17">
        <v>0</v>
      </c>
      <c r="L727" s="17">
        <v>1.2009701190520701E-3</v>
      </c>
      <c r="M727" s="17"/>
      <c r="N727" s="17">
        <v>0</v>
      </c>
      <c r="O727" s="17">
        <v>1.85042175342387E-3</v>
      </c>
      <c r="P727" s="17">
        <v>0</v>
      </c>
      <c r="Q727" s="17">
        <v>0</v>
      </c>
      <c r="R727" s="17">
        <v>9.1109352440606906E-3</v>
      </c>
      <c r="S727" s="17">
        <v>0</v>
      </c>
      <c r="T727" s="17">
        <v>0</v>
      </c>
      <c r="U727" s="17">
        <v>0</v>
      </c>
      <c r="V727" s="17">
        <v>0</v>
      </c>
      <c r="W727" s="17">
        <v>0</v>
      </c>
      <c r="X727" s="17">
        <v>0</v>
      </c>
      <c r="Y727" s="17">
        <v>0</v>
      </c>
      <c r="Z727" s="17"/>
      <c r="AA727" s="17">
        <v>8.5527313871159596E-4</v>
      </c>
      <c r="AB727" s="17">
        <v>0</v>
      </c>
      <c r="AC727" s="17">
        <v>0</v>
      </c>
      <c r="AD727" s="17">
        <v>2.6434669674912201E-3</v>
      </c>
      <c r="AE727" s="17"/>
      <c r="AF727" s="17">
        <v>0</v>
      </c>
    </row>
    <row r="728" spans="2:32" x14ac:dyDescent="0.2">
      <c r="B728" t="s">
        <v>92</v>
      </c>
      <c r="C728" s="17">
        <v>3.8705202190928698E-3</v>
      </c>
      <c r="D728" s="17">
        <v>4.6186988387713103E-3</v>
      </c>
      <c r="E728" s="17">
        <v>3.1283147824854398E-3</v>
      </c>
      <c r="F728" s="17"/>
      <c r="G728" s="17">
        <v>4.01820735489101E-3</v>
      </c>
      <c r="H728" s="17">
        <v>2.82598744382383E-3</v>
      </c>
      <c r="I728" s="17">
        <v>3.3780964496507898E-3</v>
      </c>
      <c r="J728" s="17">
        <v>4.8356762792257004E-3</v>
      </c>
      <c r="K728" s="17">
        <v>2.3670679246860999E-3</v>
      </c>
      <c r="L728" s="17">
        <v>5.3466581132834302E-3</v>
      </c>
      <c r="M728" s="17"/>
      <c r="N728" s="17">
        <v>4.4377007975625899E-3</v>
      </c>
      <c r="O728" s="17">
        <v>2.57355866726033E-3</v>
      </c>
      <c r="P728" s="17">
        <v>0</v>
      </c>
      <c r="Q728" s="17">
        <v>0</v>
      </c>
      <c r="R728" s="17">
        <v>0</v>
      </c>
      <c r="S728" s="17">
        <v>3.3109436367087198E-3</v>
      </c>
      <c r="T728" s="17">
        <v>4.6353819436229298E-3</v>
      </c>
      <c r="U728" s="17">
        <v>7.6938575579423999E-3</v>
      </c>
      <c r="V728" s="17">
        <v>0</v>
      </c>
      <c r="W728" s="17">
        <v>5.2332409976156404E-3</v>
      </c>
      <c r="X728" s="17">
        <v>1.9170197666364099E-2</v>
      </c>
      <c r="Y728" s="17">
        <v>1.35346067126801E-2</v>
      </c>
      <c r="Z728" s="17"/>
      <c r="AA728" s="17">
        <v>3.2755370257675298E-3</v>
      </c>
      <c r="AB728" s="17">
        <v>5.1825326711021497E-3</v>
      </c>
      <c r="AC728" s="17">
        <v>0</v>
      </c>
      <c r="AD728" s="17">
        <v>6.5613213254776502E-3</v>
      </c>
      <c r="AE728" s="17"/>
      <c r="AF728" s="17">
        <v>1.6816071032119699E-3</v>
      </c>
    </row>
    <row r="729" spans="2:32" x14ac:dyDescent="0.2">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c r="AF729" s="17"/>
    </row>
    <row r="730" spans="2:32" x14ac:dyDescent="0.2">
      <c r="B730" s="6" t="s">
        <v>406</v>
      </c>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c r="AF730" s="17"/>
    </row>
    <row r="731" spans="2:32" x14ac:dyDescent="0.2">
      <c r="B731" s="24" t="s">
        <v>225</v>
      </c>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c r="AF731" s="17"/>
    </row>
    <row r="732" spans="2:32" x14ac:dyDescent="0.2">
      <c r="B732" t="s">
        <v>393</v>
      </c>
      <c r="C732" s="17">
        <v>0.53359527846580201</v>
      </c>
      <c r="D732" s="17">
        <v>0.51662745863336001</v>
      </c>
      <c r="E732" s="17">
        <v>0.55246043450610105</v>
      </c>
      <c r="F732" s="17"/>
      <c r="G732" s="17">
        <v>0.493523000232652</v>
      </c>
      <c r="H732" s="17">
        <v>0.56178787740488501</v>
      </c>
      <c r="I732" s="17">
        <v>0.54493585639881303</v>
      </c>
      <c r="J732" s="17">
        <v>0.56490072389022805</v>
      </c>
      <c r="K732" s="17">
        <v>0.53877627446113097</v>
      </c>
      <c r="L732" s="17">
        <v>0.49416790309041198</v>
      </c>
      <c r="M732" s="17"/>
      <c r="N732" s="17">
        <v>0.51574538911376</v>
      </c>
      <c r="O732" s="17">
        <v>0.53895081413450596</v>
      </c>
      <c r="P732" s="17">
        <v>0.497248130542216</v>
      </c>
      <c r="Q732" s="17">
        <v>0.516557849237964</v>
      </c>
      <c r="R732" s="17">
        <v>0.55307175746015402</v>
      </c>
      <c r="S732" s="17">
        <v>0.51143010246816401</v>
      </c>
      <c r="T732" s="17">
        <v>0.51300963352716999</v>
      </c>
      <c r="U732" s="17">
        <v>0.50780256479388497</v>
      </c>
      <c r="V732" s="17">
        <v>0.57753617432662996</v>
      </c>
      <c r="W732" s="17">
        <v>0.55946474888850395</v>
      </c>
      <c r="X732" s="17">
        <v>0.58193616777395296</v>
      </c>
      <c r="Y732" s="17">
        <v>0.54564802963935</v>
      </c>
      <c r="Z732" s="17"/>
      <c r="AA732" s="17">
        <v>0.55910346772332298</v>
      </c>
      <c r="AB732" s="17">
        <v>0.52221919966432395</v>
      </c>
      <c r="AC732" s="17">
        <v>0.49196229487529802</v>
      </c>
      <c r="AD732" s="17">
        <v>0.55789934098824201</v>
      </c>
      <c r="AE732" s="17"/>
      <c r="AF732" s="17">
        <v>0.53829368265827204</v>
      </c>
    </row>
    <row r="733" spans="2:32" x14ac:dyDescent="0.2">
      <c r="B733" t="s">
        <v>394</v>
      </c>
      <c r="C733" s="17">
        <v>0.39390649456812499</v>
      </c>
      <c r="D733" s="17">
        <v>0.40935772642413398</v>
      </c>
      <c r="E733" s="17">
        <v>0.37792114579341302</v>
      </c>
      <c r="F733" s="17"/>
      <c r="G733" s="17">
        <v>0.36995912928886099</v>
      </c>
      <c r="H733" s="17">
        <v>0.38836965593565198</v>
      </c>
      <c r="I733" s="17">
        <v>0.376737975679315</v>
      </c>
      <c r="J733" s="17">
        <v>0.38316255138546002</v>
      </c>
      <c r="K733" s="17">
        <v>0.39480461914584503</v>
      </c>
      <c r="L733" s="17">
        <v>0.43927669220923898</v>
      </c>
      <c r="M733" s="17"/>
      <c r="N733" s="17">
        <v>0.39060098063360899</v>
      </c>
      <c r="O733" s="17">
        <v>0.356508398524226</v>
      </c>
      <c r="P733" s="17">
        <v>0.43031512072012201</v>
      </c>
      <c r="Q733" s="17">
        <v>0.42367103240202197</v>
      </c>
      <c r="R733" s="17">
        <v>0.39062742066183098</v>
      </c>
      <c r="S733" s="17">
        <v>0.41813058061144298</v>
      </c>
      <c r="T733" s="17">
        <v>0.39788810962121002</v>
      </c>
      <c r="U733" s="17">
        <v>0.44553371398661801</v>
      </c>
      <c r="V733" s="17">
        <v>0.36495258584722601</v>
      </c>
      <c r="W733" s="17">
        <v>0.38112219926298002</v>
      </c>
      <c r="X733" s="17">
        <v>0.39267494292794403</v>
      </c>
      <c r="Y733" s="17">
        <v>0.37769250008733601</v>
      </c>
      <c r="Z733" s="17"/>
      <c r="AA733" s="17">
        <v>0.38477361995492898</v>
      </c>
      <c r="AB733" s="17">
        <v>0.39368849197678801</v>
      </c>
      <c r="AC733" s="17">
        <v>0.42754979236944401</v>
      </c>
      <c r="AD733" s="17">
        <v>0.37097845389838102</v>
      </c>
      <c r="AE733" s="17"/>
      <c r="AF733" s="17">
        <v>0.39925845987390801</v>
      </c>
    </row>
    <row r="734" spans="2:32" x14ac:dyDescent="0.2">
      <c r="B734" t="s">
        <v>395</v>
      </c>
      <c r="C734" s="17">
        <v>6.3931886301092894E-2</v>
      </c>
      <c r="D734" s="17">
        <v>6.5512559930603897E-2</v>
      </c>
      <c r="E734" s="17">
        <v>6.0940398089625203E-2</v>
      </c>
      <c r="F734" s="17"/>
      <c r="G734" s="17">
        <v>0.113527792813196</v>
      </c>
      <c r="H734" s="17">
        <v>4.5013645982159997E-2</v>
      </c>
      <c r="I734" s="17">
        <v>7.3153233120518704E-2</v>
      </c>
      <c r="J734" s="17">
        <v>4.3880199041575002E-2</v>
      </c>
      <c r="K734" s="17">
        <v>6.4052038468337305E-2</v>
      </c>
      <c r="L734" s="17">
        <v>5.6569834927094401E-2</v>
      </c>
      <c r="M734" s="17"/>
      <c r="N734" s="17">
        <v>8.1480226383673596E-2</v>
      </c>
      <c r="O734" s="17">
        <v>9.9333341548441895E-2</v>
      </c>
      <c r="P734" s="17">
        <v>7.2436748737661899E-2</v>
      </c>
      <c r="Q734" s="17">
        <v>4.9466263083512603E-2</v>
      </c>
      <c r="R734" s="17">
        <v>4.0080202721248903E-2</v>
      </c>
      <c r="S734" s="17">
        <v>6.28818464327114E-2</v>
      </c>
      <c r="T734" s="17">
        <v>8.0535401341571097E-2</v>
      </c>
      <c r="U734" s="17">
        <v>3.8969863661555297E-2</v>
      </c>
      <c r="V734" s="17">
        <v>5.0502966833132497E-2</v>
      </c>
      <c r="W734" s="17">
        <v>5.61779281259841E-2</v>
      </c>
      <c r="X734" s="17">
        <v>6.88926265957218E-3</v>
      </c>
      <c r="Y734" s="17">
        <v>6.3124863560633598E-2</v>
      </c>
      <c r="Z734" s="17"/>
      <c r="AA734" s="17">
        <v>4.4787719980827999E-2</v>
      </c>
      <c r="AB734" s="17">
        <v>7.6396311280378604E-2</v>
      </c>
      <c r="AC734" s="17">
        <v>7.3195495359872395E-2</v>
      </c>
      <c r="AD734" s="17">
        <v>6.3531034998824204E-2</v>
      </c>
      <c r="AE734" s="17"/>
      <c r="AF734" s="17">
        <v>5.3800044908422703E-2</v>
      </c>
    </row>
    <row r="735" spans="2:32" x14ac:dyDescent="0.2">
      <c r="B735" t="s">
        <v>396</v>
      </c>
      <c r="C735" s="17">
        <v>5.1213810051426098E-3</v>
      </c>
      <c r="D735" s="17">
        <v>4.4561961329867197E-3</v>
      </c>
      <c r="E735" s="17">
        <v>5.8275492909331296E-3</v>
      </c>
      <c r="F735" s="17"/>
      <c r="G735" s="17">
        <v>1.5991776687136201E-2</v>
      </c>
      <c r="H735" s="17">
        <v>2.6027881074239898E-3</v>
      </c>
      <c r="I735" s="17">
        <v>1.7948383517023001E-3</v>
      </c>
      <c r="J735" s="17">
        <v>3.22084940351177E-3</v>
      </c>
      <c r="K735" s="17">
        <v>0</v>
      </c>
      <c r="L735" s="17">
        <v>8.31526566377872E-3</v>
      </c>
      <c r="M735" s="17"/>
      <c r="N735" s="17">
        <v>7.7357030713947504E-3</v>
      </c>
      <c r="O735" s="17">
        <v>2.6338871255655498E-3</v>
      </c>
      <c r="P735" s="17">
        <v>0</v>
      </c>
      <c r="Q735" s="17">
        <v>1.03048552765011E-2</v>
      </c>
      <c r="R735" s="17">
        <v>1.6220619156766099E-2</v>
      </c>
      <c r="S735" s="17">
        <v>3.1679014072841199E-3</v>
      </c>
      <c r="T735" s="17">
        <v>3.9314735664259604E-3</v>
      </c>
      <c r="U735" s="17">
        <v>0</v>
      </c>
      <c r="V735" s="17">
        <v>7.0082729930111901E-3</v>
      </c>
      <c r="W735" s="17">
        <v>3.2351237225317301E-3</v>
      </c>
      <c r="X735" s="17">
        <v>0</v>
      </c>
      <c r="Y735" s="17">
        <v>0</v>
      </c>
      <c r="Z735" s="17"/>
      <c r="AA735" s="17">
        <v>7.6520891522787104E-3</v>
      </c>
      <c r="AB735" s="17">
        <v>2.5134644074070399E-3</v>
      </c>
      <c r="AC735" s="17">
        <v>7.2924173953861898E-3</v>
      </c>
      <c r="AD735" s="17">
        <v>3.2539427323812001E-3</v>
      </c>
      <c r="AE735" s="17"/>
      <c r="AF735" s="17">
        <v>6.96620545618466E-3</v>
      </c>
    </row>
    <row r="736" spans="2:32" x14ac:dyDescent="0.2">
      <c r="B736" t="s">
        <v>397</v>
      </c>
      <c r="C736" s="17">
        <v>7.8334231073790201E-4</v>
      </c>
      <c r="D736" s="17">
        <v>0</v>
      </c>
      <c r="E736" s="17">
        <v>1.58657562980751E-3</v>
      </c>
      <c r="F736" s="17"/>
      <c r="G736" s="17">
        <v>2.98009362326382E-3</v>
      </c>
      <c r="H736" s="17">
        <v>2.2260325698794199E-3</v>
      </c>
      <c r="I736" s="17">
        <v>0</v>
      </c>
      <c r="J736" s="17">
        <v>0</v>
      </c>
      <c r="K736" s="17">
        <v>0</v>
      </c>
      <c r="L736" s="17">
        <v>0</v>
      </c>
      <c r="M736" s="17"/>
      <c r="N736" s="17">
        <v>0</v>
      </c>
      <c r="O736" s="17">
        <v>0</v>
      </c>
      <c r="P736" s="17">
        <v>0</v>
      </c>
      <c r="Q736" s="17">
        <v>0</v>
      </c>
      <c r="R736" s="17">
        <v>0</v>
      </c>
      <c r="S736" s="17">
        <v>4.3895690803978198E-3</v>
      </c>
      <c r="T736" s="17">
        <v>0</v>
      </c>
      <c r="U736" s="17">
        <v>0</v>
      </c>
      <c r="V736" s="17">
        <v>0</v>
      </c>
      <c r="W736" s="17">
        <v>0</v>
      </c>
      <c r="X736" s="17">
        <v>7.8777148268329208E-3</v>
      </c>
      <c r="Y736" s="17">
        <v>0</v>
      </c>
      <c r="Z736" s="17"/>
      <c r="AA736" s="17">
        <v>1.4510843200370199E-3</v>
      </c>
      <c r="AB736" s="17">
        <v>0</v>
      </c>
      <c r="AC736" s="17">
        <v>0</v>
      </c>
      <c r="AD736" s="17">
        <v>1.5799798737361999E-3</v>
      </c>
      <c r="AE736" s="17"/>
      <c r="AF736" s="17">
        <v>0</v>
      </c>
    </row>
    <row r="737" spans="2:32" x14ac:dyDescent="0.2">
      <c r="B737" t="s">
        <v>92</v>
      </c>
      <c r="C737" s="17">
        <v>2.66161734909915E-3</v>
      </c>
      <c r="D737" s="17">
        <v>4.0460588789153198E-3</v>
      </c>
      <c r="E737" s="17">
        <v>1.26389669011976E-3</v>
      </c>
      <c r="F737" s="17"/>
      <c r="G737" s="17">
        <v>4.01820735489101E-3</v>
      </c>
      <c r="H737" s="17">
        <v>0</v>
      </c>
      <c r="I737" s="17">
        <v>3.3780964496507898E-3</v>
      </c>
      <c r="J737" s="17">
        <v>4.8356762792257004E-3</v>
      </c>
      <c r="K737" s="17">
        <v>2.3670679246860999E-3</v>
      </c>
      <c r="L737" s="17">
        <v>1.6703041094757E-3</v>
      </c>
      <c r="M737" s="17"/>
      <c r="N737" s="17">
        <v>4.4377007975625899E-3</v>
      </c>
      <c r="O737" s="17">
        <v>2.57355866726033E-3</v>
      </c>
      <c r="P737" s="17">
        <v>0</v>
      </c>
      <c r="Q737" s="17">
        <v>0</v>
      </c>
      <c r="R737" s="17">
        <v>0</v>
      </c>
      <c r="S737" s="17">
        <v>0</v>
      </c>
      <c r="T737" s="17">
        <v>4.6353819436229298E-3</v>
      </c>
      <c r="U737" s="17">
        <v>7.6938575579423999E-3</v>
      </c>
      <c r="V737" s="17">
        <v>0</v>
      </c>
      <c r="W737" s="17">
        <v>0</v>
      </c>
      <c r="X737" s="17">
        <v>1.0621911811698701E-2</v>
      </c>
      <c r="Y737" s="17">
        <v>1.35346067126801E-2</v>
      </c>
      <c r="Z737" s="17"/>
      <c r="AA737" s="17">
        <v>2.2320188686037498E-3</v>
      </c>
      <c r="AB737" s="17">
        <v>5.1825326711021497E-3</v>
      </c>
      <c r="AC737" s="17">
        <v>0</v>
      </c>
      <c r="AD737" s="17">
        <v>2.7572475084353099E-3</v>
      </c>
      <c r="AE737" s="17"/>
      <c r="AF737" s="17">
        <v>1.6816071032119699E-3</v>
      </c>
    </row>
    <row r="738" spans="2:32" x14ac:dyDescent="0.2">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c r="AF738" s="17"/>
    </row>
    <row r="739" spans="2:32" x14ac:dyDescent="0.2">
      <c r="B739" s="6" t="s">
        <v>407</v>
      </c>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c r="AF739" s="17"/>
    </row>
    <row r="740" spans="2:32" x14ac:dyDescent="0.2">
      <c r="B740" s="24" t="s">
        <v>225</v>
      </c>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c r="AF740" s="17"/>
    </row>
    <row r="741" spans="2:32" x14ac:dyDescent="0.2">
      <c r="B741" t="s">
        <v>393</v>
      </c>
      <c r="C741" s="17">
        <v>3.9269687552346E-2</v>
      </c>
      <c r="D741" s="17">
        <v>4.34608935884776E-2</v>
      </c>
      <c r="E741" s="17">
        <v>3.43471043069229E-2</v>
      </c>
      <c r="F741" s="17"/>
      <c r="G741" s="17">
        <v>5.0655122931201502E-2</v>
      </c>
      <c r="H741" s="17">
        <v>5.8851015215196097E-2</v>
      </c>
      <c r="I741" s="17">
        <v>4.4437295925013102E-2</v>
      </c>
      <c r="J741" s="17">
        <v>4.0999029887502501E-2</v>
      </c>
      <c r="K741" s="17">
        <v>3.0190539434916099E-2</v>
      </c>
      <c r="L741" s="17">
        <v>1.4995916472234101E-2</v>
      </c>
      <c r="M741" s="17"/>
      <c r="N741" s="17">
        <v>4.8996001190172001E-2</v>
      </c>
      <c r="O741" s="17">
        <v>4.5810711640190398E-2</v>
      </c>
      <c r="P741" s="17">
        <v>4.9572074983712897E-2</v>
      </c>
      <c r="Q741" s="17">
        <v>1.99825522698872E-2</v>
      </c>
      <c r="R741" s="17">
        <v>2.2224016766601899E-2</v>
      </c>
      <c r="S741" s="17">
        <v>4.9043384056749698E-2</v>
      </c>
      <c r="T741" s="17">
        <v>3.65274776994216E-2</v>
      </c>
      <c r="U741" s="17">
        <v>7.7863945671578505E-2</v>
      </c>
      <c r="V741" s="17">
        <v>5.5021496430715001E-2</v>
      </c>
      <c r="W741" s="17">
        <v>2.3862057190186199E-2</v>
      </c>
      <c r="X741" s="17">
        <v>2.20920796003784E-2</v>
      </c>
      <c r="Y741" s="17">
        <v>0</v>
      </c>
      <c r="Z741" s="17"/>
      <c r="AA741" s="17">
        <v>4.0792299330412903E-2</v>
      </c>
      <c r="AB741" s="17">
        <v>2.9539123841674401E-2</v>
      </c>
      <c r="AC741" s="17">
        <v>4.6734642325435297E-2</v>
      </c>
      <c r="AD741" s="17">
        <v>4.2166912457562003E-2</v>
      </c>
      <c r="AE741" s="17"/>
      <c r="AF741" s="17">
        <v>4.5593590786515897E-2</v>
      </c>
    </row>
    <row r="742" spans="2:32" x14ac:dyDescent="0.2">
      <c r="B742" t="s">
        <v>394</v>
      </c>
      <c r="C742" s="17">
        <v>8.2759732591087307E-2</v>
      </c>
      <c r="D742" s="17">
        <v>9.3719413172854593E-2</v>
      </c>
      <c r="E742" s="17">
        <v>7.1108517918874098E-2</v>
      </c>
      <c r="F742" s="17"/>
      <c r="G742" s="17">
        <v>0.14187835395774601</v>
      </c>
      <c r="H742" s="17">
        <v>0.141117069433146</v>
      </c>
      <c r="I742" s="17">
        <v>0.104752818053877</v>
      </c>
      <c r="J742" s="17">
        <v>5.4982237141845802E-2</v>
      </c>
      <c r="K742" s="17">
        <v>3.71163150226963E-2</v>
      </c>
      <c r="L742" s="17">
        <v>3.1059725528972001E-2</v>
      </c>
      <c r="M742" s="17"/>
      <c r="N742" s="17">
        <v>0.130769916011124</v>
      </c>
      <c r="O742" s="17">
        <v>7.6778192032281201E-2</v>
      </c>
      <c r="P742" s="17">
        <v>6.0066994188251802E-2</v>
      </c>
      <c r="Q742" s="17">
        <v>0.103638219254792</v>
      </c>
      <c r="R742" s="17">
        <v>8.47696063609088E-2</v>
      </c>
      <c r="S742" s="17">
        <v>7.0715055449107597E-2</v>
      </c>
      <c r="T742" s="17">
        <v>0.10152616819257899</v>
      </c>
      <c r="U742" s="17">
        <v>7.3054556131287293E-2</v>
      </c>
      <c r="V742" s="17">
        <v>3.7062416612614002E-2</v>
      </c>
      <c r="W742" s="17">
        <v>9.3930136710676404E-2</v>
      </c>
      <c r="X742" s="17">
        <v>7.5605748175814502E-2</v>
      </c>
      <c r="Y742" s="17">
        <v>1.2524763558615299E-2</v>
      </c>
      <c r="Z742" s="17"/>
      <c r="AA742" s="17">
        <v>6.9787020244339901E-2</v>
      </c>
      <c r="AB742" s="17">
        <v>8.3374503348315407E-2</v>
      </c>
      <c r="AC742" s="17">
        <v>0.102885200619993</v>
      </c>
      <c r="AD742" s="17">
        <v>8.0282105256235706E-2</v>
      </c>
      <c r="AE742" s="17"/>
      <c r="AF742" s="17">
        <v>8.4934465757585106E-2</v>
      </c>
    </row>
    <row r="743" spans="2:32" x14ac:dyDescent="0.2">
      <c r="B743" t="s">
        <v>395</v>
      </c>
      <c r="C743" s="17">
        <v>0.19110631336749501</v>
      </c>
      <c r="D743" s="17">
        <v>0.193839330107684</v>
      </c>
      <c r="E743" s="17">
        <v>0.18795356115430401</v>
      </c>
      <c r="F743" s="17"/>
      <c r="G743" s="17">
        <v>0.21577339049490599</v>
      </c>
      <c r="H743" s="17">
        <v>0.16874835150749501</v>
      </c>
      <c r="I743" s="17">
        <v>0.17370443026949201</v>
      </c>
      <c r="J743" s="17">
        <v>0.19786696159794001</v>
      </c>
      <c r="K743" s="17">
        <v>0.21065290991291999</v>
      </c>
      <c r="L743" s="17">
        <v>0.188443562040566</v>
      </c>
      <c r="M743" s="17"/>
      <c r="N743" s="17">
        <v>0.212916833461157</v>
      </c>
      <c r="O743" s="17">
        <v>0.18047303896093</v>
      </c>
      <c r="P743" s="17">
        <v>0.17700614879983201</v>
      </c>
      <c r="Q743" s="17">
        <v>0.16830374195962999</v>
      </c>
      <c r="R743" s="17">
        <v>0.21311185997253901</v>
      </c>
      <c r="S743" s="17">
        <v>0.233098065521783</v>
      </c>
      <c r="T743" s="17">
        <v>0.204623940457246</v>
      </c>
      <c r="U743" s="17">
        <v>0.199409286518202</v>
      </c>
      <c r="V743" s="17">
        <v>0.19724824469090399</v>
      </c>
      <c r="W743" s="17">
        <v>0.153933281899124</v>
      </c>
      <c r="X743" s="17">
        <v>0.14167362974911099</v>
      </c>
      <c r="Y743" s="17">
        <v>0.198999671100033</v>
      </c>
      <c r="Z743" s="17"/>
      <c r="AA743" s="17">
        <v>0.16224339762259199</v>
      </c>
      <c r="AB743" s="17">
        <v>0.200222063799084</v>
      </c>
      <c r="AC743" s="17">
        <v>0.190019461935029</v>
      </c>
      <c r="AD743" s="17">
        <v>0.21280532870861699</v>
      </c>
      <c r="AE743" s="17"/>
      <c r="AF743" s="17">
        <v>0.175447101752714</v>
      </c>
    </row>
    <row r="744" spans="2:32" x14ac:dyDescent="0.2">
      <c r="B744" t="s">
        <v>396</v>
      </c>
      <c r="C744" s="17">
        <v>0.38122828527072</v>
      </c>
      <c r="D744" s="17">
        <v>0.372123593600862</v>
      </c>
      <c r="E744" s="17">
        <v>0.39185165824149798</v>
      </c>
      <c r="F744" s="17"/>
      <c r="G744" s="17">
        <v>0.36070718608759</v>
      </c>
      <c r="H744" s="17">
        <v>0.32083447286747602</v>
      </c>
      <c r="I744" s="17">
        <v>0.353290627282418</v>
      </c>
      <c r="J744" s="17">
        <v>0.37662159854173299</v>
      </c>
      <c r="K744" s="17">
        <v>0.39153097133045001</v>
      </c>
      <c r="L744" s="17">
        <v>0.46905745404179799</v>
      </c>
      <c r="M744" s="17"/>
      <c r="N744" s="17">
        <v>0.35258895673275797</v>
      </c>
      <c r="O744" s="17">
        <v>0.44437316642366698</v>
      </c>
      <c r="P744" s="17">
        <v>0.39168016915410497</v>
      </c>
      <c r="Q744" s="17">
        <v>0.41912667026371198</v>
      </c>
      <c r="R744" s="17">
        <v>0.37627036023177601</v>
      </c>
      <c r="S744" s="17">
        <v>0.33892600157826203</v>
      </c>
      <c r="T744" s="17">
        <v>0.33838936996652202</v>
      </c>
      <c r="U744" s="17">
        <v>0.305575377705811</v>
      </c>
      <c r="V744" s="17">
        <v>0.41247658395223302</v>
      </c>
      <c r="W744" s="17">
        <v>0.36976518428719601</v>
      </c>
      <c r="X744" s="17">
        <v>0.38118440329013498</v>
      </c>
      <c r="Y744" s="17">
        <v>0.38064823745681398</v>
      </c>
      <c r="Z744" s="17"/>
      <c r="AA744" s="17">
        <v>0.42634747637785297</v>
      </c>
      <c r="AB744" s="17">
        <v>0.38949677118987602</v>
      </c>
      <c r="AC744" s="17">
        <v>0.36838538377584701</v>
      </c>
      <c r="AD744" s="17">
        <v>0.33114407561416298</v>
      </c>
      <c r="AE744" s="17"/>
      <c r="AF744" s="17">
        <v>0.37839232577184401</v>
      </c>
    </row>
    <row r="745" spans="2:32" x14ac:dyDescent="0.2">
      <c r="B745" t="s">
        <v>397</v>
      </c>
      <c r="C745" s="17">
        <v>0.29410217325903498</v>
      </c>
      <c r="D745" s="17">
        <v>0.28734212263972803</v>
      </c>
      <c r="E745" s="17">
        <v>0.30108347627002602</v>
      </c>
      <c r="F745" s="17"/>
      <c r="G745" s="17">
        <v>0.218139910697424</v>
      </c>
      <c r="H745" s="17">
        <v>0.29507645075824501</v>
      </c>
      <c r="I745" s="17">
        <v>0.31656950167419501</v>
      </c>
      <c r="J745" s="17">
        <v>0.31347624007062402</v>
      </c>
      <c r="K745" s="17">
        <v>0.32123084597381502</v>
      </c>
      <c r="L745" s="17">
        <v>0.28783499174529698</v>
      </c>
      <c r="M745" s="17"/>
      <c r="N745" s="17">
        <v>0.24242674862302799</v>
      </c>
      <c r="O745" s="17">
        <v>0.244998103616928</v>
      </c>
      <c r="P745" s="17">
        <v>0.31773603807637102</v>
      </c>
      <c r="Q745" s="17">
        <v>0.28894881625197899</v>
      </c>
      <c r="R745" s="17">
        <v>0.292786741107398</v>
      </c>
      <c r="S745" s="17">
        <v>0.29476515819222798</v>
      </c>
      <c r="T745" s="17">
        <v>0.29679869948089599</v>
      </c>
      <c r="U745" s="17">
        <v>0.32205949559615199</v>
      </c>
      <c r="V745" s="17">
        <v>0.291717632721745</v>
      </c>
      <c r="W745" s="17">
        <v>0.34275310233405698</v>
      </c>
      <c r="X745" s="17">
        <v>0.36235414263725901</v>
      </c>
      <c r="Y745" s="17">
        <v>0.38122866853600301</v>
      </c>
      <c r="Z745" s="17"/>
      <c r="AA745" s="17">
        <v>0.28709144208485299</v>
      </c>
      <c r="AB745" s="17">
        <v>0.27814407368763899</v>
      </c>
      <c r="AC745" s="17">
        <v>0.289873698126485</v>
      </c>
      <c r="AD745" s="17">
        <v>0.32459154497826198</v>
      </c>
      <c r="AE745" s="17"/>
      <c r="AF745" s="17">
        <v>0.31049849287723802</v>
      </c>
    </row>
    <row r="746" spans="2:32" x14ac:dyDescent="0.2">
      <c r="B746" t="s">
        <v>92</v>
      </c>
      <c r="C746" s="17">
        <v>1.1533807959316701E-2</v>
      </c>
      <c r="D746" s="17">
        <v>9.5146468903936302E-3</v>
      </c>
      <c r="E746" s="17">
        <v>1.36556821083747E-2</v>
      </c>
      <c r="F746" s="17"/>
      <c r="G746" s="17">
        <v>1.28460358311328E-2</v>
      </c>
      <c r="H746" s="17">
        <v>1.5372640218441201E-2</v>
      </c>
      <c r="I746" s="17">
        <v>7.24532679500449E-3</v>
      </c>
      <c r="J746" s="17">
        <v>1.60539327603543E-2</v>
      </c>
      <c r="K746" s="17">
        <v>9.2784183252020199E-3</v>
      </c>
      <c r="L746" s="17">
        <v>8.6083501711334103E-3</v>
      </c>
      <c r="M746" s="17"/>
      <c r="N746" s="17">
        <v>1.23015439817604E-2</v>
      </c>
      <c r="O746" s="17">
        <v>7.5667873260031899E-3</v>
      </c>
      <c r="P746" s="17">
        <v>3.9385747977271303E-3</v>
      </c>
      <c r="Q746" s="17">
        <v>0</v>
      </c>
      <c r="R746" s="17">
        <v>1.08374155607771E-2</v>
      </c>
      <c r="S746" s="17">
        <v>1.34523352018695E-2</v>
      </c>
      <c r="T746" s="17">
        <v>2.2134344203334801E-2</v>
      </c>
      <c r="U746" s="17">
        <v>2.2037338376969699E-2</v>
      </c>
      <c r="V746" s="17">
        <v>6.4736255917902698E-3</v>
      </c>
      <c r="W746" s="17">
        <v>1.57562375787604E-2</v>
      </c>
      <c r="X746" s="17">
        <v>1.7089996547302599E-2</v>
      </c>
      <c r="Y746" s="17">
        <v>2.6598659348533699E-2</v>
      </c>
      <c r="Z746" s="17"/>
      <c r="AA746" s="17">
        <v>1.37383643399498E-2</v>
      </c>
      <c r="AB746" s="17">
        <v>1.9223464133411101E-2</v>
      </c>
      <c r="AC746" s="17">
        <v>2.1016132172113101E-3</v>
      </c>
      <c r="AD746" s="17">
        <v>9.0100329851597605E-3</v>
      </c>
      <c r="AE746" s="17"/>
      <c r="AF746" s="17">
        <v>5.1340230541038999E-3</v>
      </c>
    </row>
    <row r="747" spans="2:32" x14ac:dyDescent="0.2">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c r="AF747" s="17"/>
    </row>
    <row r="748" spans="2:32" x14ac:dyDescent="0.2">
      <c r="B748" s="6" t="s">
        <v>408</v>
      </c>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c r="AF748" s="17"/>
    </row>
    <row r="749" spans="2:32" x14ac:dyDescent="0.2">
      <c r="B749" s="24" t="s">
        <v>225</v>
      </c>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c r="AF749" s="17"/>
    </row>
    <row r="750" spans="2:32" x14ac:dyDescent="0.2">
      <c r="B750" t="s">
        <v>393</v>
      </c>
      <c r="C750" s="17">
        <v>3.5160390408127101E-2</v>
      </c>
      <c r="D750" s="17">
        <v>4.2981193671725197E-2</v>
      </c>
      <c r="E750" s="17">
        <v>2.7373378150085101E-2</v>
      </c>
      <c r="F750" s="17"/>
      <c r="G750" s="17">
        <v>5.3928229236001601E-2</v>
      </c>
      <c r="H750" s="17">
        <v>6.8704375022979505E-2</v>
      </c>
      <c r="I750" s="17">
        <v>4.1705452190008499E-2</v>
      </c>
      <c r="J750" s="17">
        <v>2.8346798918632201E-2</v>
      </c>
      <c r="K750" s="17">
        <v>1.7442894771750199E-2</v>
      </c>
      <c r="L750" s="17">
        <v>6.58719873998096E-3</v>
      </c>
      <c r="M750" s="17"/>
      <c r="N750" s="17">
        <v>7.2635060377088306E-2</v>
      </c>
      <c r="O750" s="17">
        <v>2.7991373378311799E-2</v>
      </c>
      <c r="P750" s="17">
        <v>3.3767134745999801E-2</v>
      </c>
      <c r="Q750" s="17">
        <v>2.9333682721958101E-2</v>
      </c>
      <c r="R750" s="17">
        <v>1.3267918942512599E-2</v>
      </c>
      <c r="S750" s="17">
        <v>3.2739185891883203E-2</v>
      </c>
      <c r="T750" s="17">
        <v>4.0720394604753803E-2</v>
      </c>
      <c r="U750" s="17">
        <v>1.07049162560117E-2</v>
      </c>
      <c r="V750" s="17">
        <v>2.27814637564378E-2</v>
      </c>
      <c r="W750" s="17">
        <v>3.9621210767788698E-2</v>
      </c>
      <c r="X750" s="17">
        <v>3.55808409660439E-2</v>
      </c>
      <c r="Y750" s="17">
        <v>1.48640957402481E-2</v>
      </c>
      <c r="Z750" s="17"/>
      <c r="AA750" s="17">
        <v>4.4872919542334397E-2</v>
      </c>
      <c r="AB750" s="17">
        <v>2.6273651970080799E-2</v>
      </c>
      <c r="AC750" s="17">
        <v>2.5073192776070199E-2</v>
      </c>
      <c r="AD750" s="17">
        <v>4.3153137969763597E-2</v>
      </c>
      <c r="AE750" s="17"/>
      <c r="AF750" s="17">
        <v>3.7715450481929702E-2</v>
      </c>
    </row>
    <row r="751" spans="2:32" x14ac:dyDescent="0.2">
      <c r="B751" t="s">
        <v>394</v>
      </c>
      <c r="C751" s="17">
        <v>7.68479740362841E-2</v>
      </c>
      <c r="D751" s="17">
        <v>8.5509098248179802E-2</v>
      </c>
      <c r="E751" s="17">
        <v>6.7569306655712993E-2</v>
      </c>
      <c r="F751" s="17"/>
      <c r="G751" s="17">
        <v>0.122710665438342</v>
      </c>
      <c r="H751" s="17">
        <v>0.13921610910409199</v>
      </c>
      <c r="I751" s="17">
        <v>7.3134885070844702E-2</v>
      </c>
      <c r="J751" s="17">
        <v>6.218298537341E-2</v>
      </c>
      <c r="K751" s="17">
        <v>4.4339544153616399E-2</v>
      </c>
      <c r="L751" s="17">
        <v>3.1653727929917302E-2</v>
      </c>
      <c r="M751" s="17"/>
      <c r="N751" s="17">
        <v>9.5102837149360395E-2</v>
      </c>
      <c r="O751" s="17">
        <v>8.1402813265596896E-2</v>
      </c>
      <c r="P751" s="17">
        <v>7.3205880333560805E-2</v>
      </c>
      <c r="Q751" s="17">
        <v>7.7866189848731907E-2</v>
      </c>
      <c r="R751" s="17">
        <v>0.106148201746147</v>
      </c>
      <c r="S751" s="17">
        <v>6.8723168011586899E-2</v>
      </c>
      <c r="T751" s="17">
        <v>6.8107945929795202E-2</v>
      </c>
      <c r="U751" s="17">
        <v>8.7173497364995703E-2</v>
      </c>
      <c r="V751" s="17">
        <v>5.6060242648605797E-2</v>
      </c>
      <c r="W751" s="17">
        <v>8.0860464870462501E-2</v>
      </c>
      <c r="X751" s="17">
        <v>7.6041008177384406E-2</v>
      </c>
      <c r="Y751" s="17">
        <v>1.35346067126801E-2</v>
      </c>
      <c r="Z751" s="17"/>
      <c r="AA751" s="17">
        <v>6.7771382257515306E-2</v>
      </c>
      <c r="AB751" s="17">
        <v>8.9364046859917196E-2</v>
      </c>
      <c r="AC751" s="17">
        <v>8.6683087322208294E-2</v>
      </c>
      <c r="AD751" s="17">
        <v>6.5816452862378597E-2</v>
      </c>
      <c r="AE751" s="17"/>
      <c r="AF751" s="17">
        <v>6.9167422008920398E-2</v>
      </c>
    </row>
    <row r="752" spans="2:32" x14ac:dyDescent="0.2">
      <c r="B752" t="s">
        <v>395</v>
      </c>
      <c r="C752" s="17">
        <v>0.23844370547735699</v>
      </c>
      <c r="D752" s="17">
        <v>0.236041511562541</v>
      </c>
      <c r="E752" s="17">
        <v>0.239864787833767</v>
      </c>
      <c r="F752" s="17"/>
      <c r="G752" s="17">
        <v>0.27722438719681802</v>
      </c>
      <c r="H752" s="17">
        <v>0.197419101280569</v>
      </c>
      <c r="I752" s="17">
        <v>0.23273202839895599</v>
      </c>
      <c r="J752" s="17">
        <v>0.24163115418776501</v>
      </c>
      <c r="K752" s="17">
        <v>0.25560187190120598</v>
      </c>
      <c r="L752" s="17">
        <v>0.237173655354318</v>
      </c>
      <c r="M752" s="17"/>
      <c r="N752" s="17">
        <v>0.270072277168035</v>
      </c>
      <c r="O752" s="17">
        <v>0.20048512592083301</v>
      </c>
      <c r="P752" s="17">
        <v>0.19984872346571</v>
      </c>
      <c r="Q752" s="17">
        <v>0.233841451350144</v>
      </c>
      <c r="R752" s="17">
        <v>0.22406931629857399</v>
      </c>
      <c r="S752" s="17">
        <v>0.28111812394553698</v>
      </c>
      <c r="T752" s="17">
        <v>0.246834871679292</v>
      </c>
      <c r="U752" s="17">
        <v>0.23276086005641999</v>
      </c>
      <c r="V752" s="17">
        <v>0.24625762144504201</v>
      </c>
      <c r="W752" s="17">
        <v>0.23311184169353</v>
      </c>
      <c r="X752" s="17">
        <v>0.24633156106225901</v>
      </c>
      <c r="Y752" s="17">
        <v>0.24101391824548099</v>
      </c>
      <c r="Z752" s="17"/>
      <c r="AA752" s="17">
        <v>0.231680240371997</v>
      </c>
      <c r="AB752" s="17">
        <v>0.25489126112570298</v>
      </c>
      <c r="AC752" s="17">
        <v>0.21788609295407299</v>
      </c>
      <c r="AD752" s="17">
        <v>0.24312762926474199</v>
      </c>
      <c r="AE752" s="17"/>
      <c r="AF752" s="17">
        <v>0.26350026875791199</v>
      </c>
    </row>
    <row r="753" spans="2:32" x14ac:dyDescent="0.2">
      <c r="B753" t="s">
        <v>396</v>
      </c>
      <c r="C753" s="17">
        <v>0.37004845823602001</v>
      </c>
      <c r="D753" s="17">
        <v>0.36703696389643498</v>
      </c>
      <c r="E753" s="17">
        <v>0.37439641125439599</v>
      </c>
      <c r="F753" s="17"/>
      <c r="G753" s="17">
        <v>0.34137250906301703</v>
      </c>
      <c r="H753" s="17">
        <v>0.35328932980206601</v>
      </c>
      <c r="I753" s="17">
        <v>0.36540695383650501</v>
      </c>
      <c r="J753" s="17">
        <v>0.36602677219169</v>
      </c>
      <c r="K753" s="17">
        <v>0.344280626746723</v>
      </c>
      <c r="L753" s="17">
        <v>0.43103937297850298</v>
      </c>
      <c r="M753" s="17"/>
      <c r="N753" s="17">
        <v>0.33820320220831901</v>
      </c>
      <c r="O753" s="17">
        <v>0.42922095407820199</v>
      </c>
      <c r="P753" s="17">
        <v>0.42446649856604202</v>
      </c>
      <c r="Q753" s="17">
        <v>0.37608313442595598</v>
      </c>
      <c r="R753" s="17">
        <v>0.37515242012856398</v>
      </c>
      <c r="S753" s="17">
        <v>0.36325078839615399</v>
      </c>
      <c r="T753" s="17">
        <v>0.32104299530048103</v>
      </c>
      <c r="U753" s="17">
        <v>0.33127223231566499</v>
      </c>
      <c r="V753" s="17">
        <v>0.38408578216054901</v>
      </c>
      <c r="W753" s="17">
        <v>0.33767762796335199</v>
      </c>
      <c r="X753" s="17">
        <v>0.34544863523231001</v>
      </c>
      <c r="Y753" s="17">
        <v>0.38329401781328298</v>
      </c>
      <c r="Z753" s="17"/>
      <c r="AA753" s="17">
        <v>0.39488102814758702</v>
      </c>
      <c r="AB753" s="17">
        <v>0.36933227635396998</v>
      </c>
      <c r="AC753" s="17">
        <v>0.36637166740322702</v>
      </c>
      <c r="AD753" s="17">
        <v>0.346251715817124</v>
      </c>
      <c r="AE753" s="17"/>
      <c r="AF753" s="17">
        <v>0.34647143685859</v>
      </c>
    </row>
    <row r="754" spans="2:32" x14ac:dyDescent="0.2">
      <c r="B754" t="s">
        <v>397</v>
      </c>
      <c r="C754" s="17">
        <v>0.25641252709718998</v>
      </c>
      <c r="D754" s="17">
        <v>0.249319068715184</v>
      </c>
      <c r="E754" s="17">
        <v>0.26353012979041301</v>
      </c>
      <c r="F754" s="17"/>
      <c r="G754" s="17">
        <v>0.178920621727746</v>
      </c>
      <c r="H754" s="17">
        <v>0.22011153320767299</v>
      </c>
      <c r="I754" s="17">
        <v>0.26449447917252</v>
      </c>
      <c r="J754" s="17">
        <v>0.28171525242072498</v>
      </c>
      <c r="K754" s="17">
        <v>0.31421946483591101</v>
      </c>
      <c r="L754" s="17">
        <v>0.26830014593162299</v>
      </c>
      <c r="M754" s="17"/>
      <c r="N754" s="17">
        <v>0.19296044635096901</v>
      </c>
      <c r="O754" s="17">
        <v>0.242473234533571</v>
      </c>
      <c r="P754" s="17">
        <v>0.24030238614727401</v>
      </c>
      <c r="Q754" s="17">
        <v>0.27482274129456502</v>
      </c>
      <c r="R754" s="17">
        <v>0.26695330408858697</v>
      </c>
      <c r="S754" s="17">
        <v>0.24020577638657201</v>
      </c>
      <c r="T754" s="17">
        <v>0.27726732033518497</v>
      </c>
      <c r="U754" s="17">
        <v>0.32231814135209902</v>
      </c>
      <c r="V754" s="17">
        <v>0.27203111096306498</v>
      </c>
      <c r="W754" s="17">
        <v>0.29595573754725102</v>
      </c>
      <c r="X754" s="17">
        <v>0.25417184337704801</v>
      </c>
      <c r="Y754" s="17">
        <v>0.30574302431939998</v>
      </c>
      <c r="Z754" s="17"/>
      <c r="AA754" s="17">
        <v>0.245626419519266</v>
      </c>
      <c r="AB754" s="17">
        <v>0.233035342464574</v>
      </c>
      <c r="AC754" s="17">
        <v>0.28375658867298997</v>
      </c>
      <c r="AD754" s="17">
        <v>0.271121053059796</v>
      </c>
      <c r="AE754" s="17"/>
      <c r="AF754" s="17">
        <v>0.27200664077019299</v>
      </c>
    </row>
    <row r="755" spans="2:32" x14ac:dyDescent="0.2">
      <c r="B755" t="s">
        <v>92</v>
      </c>
      <c r="C755" s="17">
        <v>2.30869447450213E-2</v>
      </c>
      <c r="D755" s="17">
        <v>1.9112163905934301E-2</v>
      </c>
      <c r="E755" s="17">
        <v>2.7265986315626801E-2</v>
      </c>
      <c r="F755" s="17"/>
      <c r="G755" s="17">
        <v>2.5843587338076301E-2</v>
      </c>
      <c r="H755" s="17">
        <v>2.1259551582619898E-2</v>
      </c>
      <c r="I755" s="17">
        <v>2.2526201331165101E-2</v>
      </c>
      <c r="J755" s="17">
        <v>2.0097036907777099E-2</v>
      </c>
      <c r="K755" s="17">
        <v>2.4115597590793202E-2</v>
      </c>
      <c r="L755" s="17">
        <v>2.5245899065657201E-2</v>
      </c>
      <c r="M755" s="17"/>
      <c r="N755" s="17">
        <v>3.1026176746228599E-2</v>
      </c>
      <c r="O755" s="17">
        <v>1.8426498823485099E-2</v>
      </c>
      <c r="P755" s="17">
        <v>2.8409376741414201E-2</v>
      </c>
      <c r="Q755" s="17">
        <v>8.0528003586456901E-3</v>
      </c>
      <c r="R755" s="17">
        <v>1.4408838795616099E-2</v>
      </c>
      <c r="S755" s="17">
        <v>1.3962957368266599E-2</v>
      </c>
      <c r="T755" s="17">
        <v>4.6026472150492097E-2</v>
      </c>
      <c r="U755" s="17">
        <v>1.5770352654808101E-2</v>
      </c>
      <c r="V755" s="17">
        <v>1.8783779026301801E-2</v>
      </c>
      <c r="W755" s="17">
        <v>1.2773117157616001E-2</v>
      </c>
      <c r="X755" s="17">
        <v>4.24261111849542E-2</v>
      </c>
      <c r="Y755" s="17">
        <v>4.1550337168907901E-2</v>
      </c>
      <c r="Z755" s="17"/>
      <c r="AA755" s="17">
        <v>1.51680101612994E-2</v>
      </c>
      <c r="AB755" s="17">
        <v>2.7103421225754799E-2</v>
      </c>
      <c r="AC755" s="17">
        <v>2.0229370871432201E-2</v>
      </c>
      <c r="AD755" s="17">
        <v>3.0530011026195299E-2</v>
      </c>
      <c r="AE755" s="17"/>
      <c r="AF755" s="17">
        <v>1.1138781122455E-2</v>
      </c>
    </row>
    <row r="756" spans="2:32" x14ac:dyDescent="0.2">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c r="AF756" s="17"/>
    </row>
    <row r="757" spans="2:32" x14ac:dyDescent="0.2">
      <c r="B757" s="6" t="s">
        <v>423</v>
      </c>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c r="AF757" s="17"/>
    </row>
    <row r="758" spans="2:32" x14ac:dyDescent="0.2">
      <c r="B758" s="24" t="s">
        <v>225</v>
      </c>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c r="AF758" s="17"/>
    </row>
    <row r="759" spans="2:32" x14ac:dyDescent="0.2">
      <c r="B759" t="s">
        <v>409</v>
      </c>
      <c r="C759" s="17">
        <v>0.44202027810071098</v>
      </c>
      <c r="D759" s="17">
        <v>0.45084872699560102</v>
      </c>
      <c r="E759" s="17">
        <v>0.43540519612620998</v>
      </c>
      <c r="F759" s="17"/>
      <c r="G759" s="17">
        <v>0.34516391334033603</v>
      </c>
      <c r="H759" s="17">
        <v>0.39773161646884397</v>
      </c>
      <c r="I759" s="17">
        <v>0.440447754583349</v>
      </c>
      <c r="J759" s="17">
        <v>0.46801026443622601</v>
      </c>
      <c r="K759" s="17">
        <v>0.49306381678621702</v>
      </c>
      <c r="L759" s="17">
        <v>0.486961696165359</v>
      </c>
      <c r="M759" s="17"/>
      <c r="N759" s="17">
        <v>0.45642736694276298</v>
      </c>
      <c r="O759" s="17">
        <v>0.43363253173768701</v>
      </c>
      <c r="P759" s="17">
        <v>0.41487946290915201</v>
      </c>
      <c r="Q759" s="17">
        <v>0.47569377574466098</v>
      </c>
      <c r="R759" s="17">
        <v>0.37601806255689502</v>
      </c>
      <c r="S759" s="17">
        <v>0.42582077497624099</v>
      </c>
      <c r="T759" s="17">
        <v>0.43062545511884698</v>
      </c>
      <c r="U759" s="17">
        <v>0.36209061091151601</v>
      </c>
      <c r="V759" s="17">
        <v>0.45484480830294</v>
      </c>
      <c r="W759" s="17">
        <v>0.44671069062815499</v>
      </c>
      <c r="X759" s="17">
        <v>0.526273553242252</v>
      </c>
      <c r="Y759" s="17">
        <v>0.50073452147217601</v>
      </c>
      <c r="Z759" s="17"/>
      <c r="AA759" s="17">
        <v>0.44286203191113799</v>
      </c>
      <c r="AB759" s="17">
        <v>0.451879521562701</v>
      </c>
      <c r="AC759" s="17">
        <v>0.44345120449240699</v>
      </c>
      <c r="AD759" s="17">
        <v>0.43212563557882999</v>
      </c>
      <c r="AE759" s="17"/>
      <c r="AF759" s="17">
        <v>0.45580564101905802</v>
      </c>
    </row>
    <row r="760" spans="2:32" x14ac:dyDescent="0.2">
      <c r="B760" t="s">
        <v>410</v>
      </c>
      <c r="C760" s="17">
        <v>0.31340830409874698</v>
      </c>
      <c r="D760" s="17">
        <v>0.29604861494074403</v>
      </c>
      <c r="E760" s="17">
        <v>0.33141106272368698</v>
      </c>
      <c r="F760" s="17"/>
      <c r="G760" s="17">
        <v>0.40300655849842099</v>
      </c>
      <c r="H760" s="17">
        <v>0.38134373952440997</v>
      </c>
      <c r="I760" s="17">
        <v>0.28823720563607802</v>
      </c>
      <c r="J760" s="17">
        <v>0.220583614911601</v>
      </c>
      <c r="K760" s="17">
        <v>0.28321292775779899</v>
      </c>
      <c r="L760" s="17">
        <v>0.32159017746750002</v>
      </c>
      <c r="M760" s="17"/>
      <c r="N760" s="17">
        <v>0.367196781187553</v>
      </c>
      <c r="O760" s="17">
        <v>0.31398355732250099</v>
      </c>
      <c r="P760" s="17">
        <v>0.31687208739898498</v>
      </c>
      <c r="Q760" s="17">
        <v>0.219410870053801</v>
      </c>
      <c r="R760" s="17">
        <v>0.278901440285165</v>
      </c>
      <c r="S760" s="17">
        <v>0.28634203601353397</v>
      </c>
      <c r="T760" s="17">
        <v>0.28938540469545299</v>
      </c>
      <c r="U760" s="17">
        <v>0.36052622822814701</v>
      </c>
      <c r="V760" s="17">
        <v>0.32131456879785297</v>
      </c>
      <c r="W760" s="17">
        <v>0.35456803005434401</v>
      </c>
      <c r="X760" s="17">
        <v>0.27756246333185802</v>
      </c>
      <c r="Y760" s="17">
        <v>0.39253112263085499</v>
      </c>
      <c r="Z760" s="17"/>
      <c r="AA760" s="17">
        <v>0.36467169578020803</v>
      </c>
      <c r="AB760" s="17">
        <v>0.32798427428812699</v>
      </c>
      <c r="AC760" s="17">
        <v>0.31217291693349503</v>
      </c>
      <c r="AD760" s="17">
        <v>0.23974752092978699</v>
      </c>
      <c r="AE760" s="17"/>
      <c r="AF760" s="17">
        <v>0.228999534248673</v>
      </c>
    </row>
    <row r="761" spans="2:32" x14ac:dyDescent="0.2">
      <c r="B761" t="s">
        <v>411</v>
      </c>
      <c r="C761" s="17">
        <v>0.31151367300709298</v>
      </c>
      <c r="D761" s="17">
        <v>0.32096549357598803</v>
      </c>
      <c r="E761" s="17">
        <v>0.30263722748403099</v>
      </c>
      <c r="F761" s="17"/>
      <c r="G761" s="17">
        <v>0.34059575154533001</v>
      </c>
      <c r="H761" s="17">
        <v>0.36484829908177202</v>
      </c>
      <c r="I761" s="17">
        <v>0.31620611994793801</v>
      </c>
      <c r="J761" s="17">
        <v>0.27752912582683797</v>
      </c>
      <c r="K761" s="17">
        <v>0.29101795219585602</v>
      </c>
      <c r="L761" s="17">
        <v>0.28698240045389001</v>
      </c>
      <c r="M761" s="17"/>
      <c r="N761" s="17">
        <v>0.36094255280322901</v>
      </c>
      <c r="O761" s="17">
        <v>0.30419496494901099</v>
      </c>
      <c r="P761" s="17">
        <v>0.32995603925302602</v>
      </c>
      <c r="Q761" s="17">
        <v>0.28102866287864198</v>
      </c>
      <c r="R761" s="17">
        <v>0.26812639213766098</v>
      </c>
      <c r="S761" s="17">
        <v>0.31639872776577099</v>
      </c>
      <c r="T761" s="17">
        <v>0.34161554477365502</v>
      </c>
      <c r="U761" s="17">
        <v>0.22395600722014</v>
      </c>
      <c r="V761" s="17">
        <v>0.34185575563078902</v>
      </c>
      <c r="W761" s="17">
        <v>0.29395282629741798</v>
      </c>
      <c r="X761" s="17">
        <v>0.242973055937699</v>
      </c>
      <c r="Y761" s="17">
        <v>0.336810456131095</v>
      </c>
      <c r="Z761" s="17"/>
      <c r="AA761" s="17">
        <v>0.34425375607584702</v>
      </c>
      <c r="AB761" s="17">
        <v>0.31419332232255698</v>
      </c>
      <c r="AC761" s="17">
        <v>0.28644389603178499</v>
      </c>
      <c r="AD761" s="17">
        <v>0.293245414811238</v>
      </c>
      <c r="AE761" s="17"/>
      <c r="AF761" s="17">
        <v>0.28977402102972</v>
      </c>
    </row>
    <row r="762" spans="2:32" x14ac:dyDescent="0.2">
      <c r="B762" t="s">
        <v>412</v>
      </c>
      <c r="C762" s="17">
        <v>0.23340489592420799</v>
      </c>
      <c r="D762" s="17">
        <v>0.24846999236138201</v>
      </c>
      <c r="E762" s="17">
        <v>0.216982345405939</v>
      </c>
      <c r="F762" s="17"/>
      <c r="G762" s="17">
        <v>0.35074311066980601</v>
      </c>
      <c r="H762" s="17">
        <v>0.27105234280075802</v>
      </c>
      <c r="I762" s="17">
        <v>0.27594474296820998</v>
      </c>
      <c r="J762" s="17">
        <v>0.21630840440473401</v>
      </c>
      <c r="K762" s="17">
        <v>0.16520421322284701</v>
      </c>
      <c r="L762" s="17">
        <v>0.14889638444536499</v>
      </c>
      <c r="M762" s="17"/>
      <c r="N762" s="17">
        <v>0.30375991671653102</v>
      </c>
      <c r="O762" s="17">
        <v>0.233436850609785</v>
      </c>
      <c r="P762" s="17">
        <v>0.22883232126896499</v>
      </c>
      <c r="Q762" s="17">
        <v>0.195317115183125</v>
      </c>
      <c r="R762" s="17">
        <v>0.19724184065907199</v>
      </c>
      <c r="S762" s="17">
        <v>0.28473829309750798</v>
      </c>
      <c r="T762" s="17">
        <v>0.217870571267651</v>
      </c>
      <c r="U762" s="17">
        <v>0.17938694865575</v>
      </c>
      <c r="V762" s="17">
        <v>0.25793752915618601</v>
      </c>
      <c r="W762" s="17">
        <v>0.19297604839284399</v>
      </c>
      <c r="X762" s="17">
        <v>0.20457092421526399</v>
      </c>
      <c r="Y762" s="17">
        <v>0.180940252346421</v>
      </c>
      <c r="Z762" s="17"/>
      <c r="AA762" s="17">
        <v>0.27656471724757298</v>
      </c>
      <c r="AB762" s="17">
        <v>0.21876249204530601</v>
      </c>
      <c r="AC762" s="17">
        <v>0.21814164838332201</v>
      </c>
      <c r="AD762" s="17">
        <v>0.20792875171365999</v>
      </c>
      <c r="AE762" s="17"/>
      <c r="AF762" s="17">
        <v>0.26673820632207201</v>
      </c>
    </row>
    <row r="763" spans="2:32" x14ac:dyDescent="0.2">
      <c r="B763" t="s">
        <v>413</v>
      </c>
      <c r="C763" s="17">
        <v>0.23212206618991599</v>
      </c>
      <c r="D763" s="17">
        <v>0.24693589574073599</v>
      </c>
      <c r="E763" s="17">
        <v>0.215364873253273</v>
      </c>
      <c r="F763" s="17"/>
      <c r="G763" s="17">
        <v>0.258365854049595</v>
      </c>
      <c r="H763" s="17">
        <v>0.26099583161582302</v>
      </c>
      <c r="I763" s="17">
        <v>0.23310165943483699</v>
      </c>
      <c r="J763" s="17">
        <v>0.195557431226656</v>
      </c>
      <c r="K763" s="17">
        <v>0.20590114752387201</v>
      </c>
      <c r="L763" s="17">
        <v>0.240709302979526</v>
      </c>
      <c r="M763" s="17"/>
      <c r="N763" s="17">
        <v>0.26432572360516898</v>
      </c>
      <c r="O763" s="17">
        <v>0.23259165654094199</v>
      </c>
      <c r="P763" s="17">
        <v>0.21459661721721501</v>
      </c>
      <c r="Q763" s="17">
        <v>0.25359301264821899</v>
      </c>
      <c r="R763" s="17">
        <v>0.228721997349246</v>
      </c>
      <c r="S763" s="17">
        <v>0.226951476683113</v>
      </c>
      <c r="T763" s="17">
        <v>0.20318859857758301</v>
      </c>
      <c r="U763" s="17">
        <v>0.25908962384570899</v>
      </c>
      <c r="V763" s="17">
        <v>0.25243925774255499</v>
      </c>
      <c r="W763" s="17">
        <v>0.199591869047896</v>
      </c>
      <c r="X763" s="17">
        <v>0.22439937292250201</v>
      </c>
      <c r="Y763" s="17">
        <v>0.18177142041835601</v>
      </c>
      <c r="Z763" s="17"/>
      <c r="AA763" s="17">
        <v>0.26035624547591302</v>
      </c>
      <c r="AB763" s="17">
        <v>0.228409459803041</v>
      </c>
      <c r="AC763" s="17">
        <v>0.224078257240868</v>
      </c>
      <c r="AD763" s="17">
        <v>0.21129569484011401</v>
      </c>
      <c r="AE763" s="17"/>
      <c r="AF763" s="17">
        <v>0.25179354047253</v>
      </c>
    </row>
    <row r="764" spans="2:32" x14ac:dyDescent="0.2">
      <c r="B764" t="s">
        <v>414</v>
      </c>
      <c r="C764" s="17">
        <v>0.228700678658428</v>
      </c>
      <c r="D764" s="17">
        <v>0.24613022672287899</v>
      </c>
      <c r="E764" s="17">
        <v>0.21084144236897301</v>
      </c>
      <c r="F764" s="17"/>
      <c r="G764" s="17">
        <v>0.31395752100538898</v>
      </c>
      <c r="H764" s="17">
        <v>0.217806712395055</v>
      </c>
      <c r="I764" s="17">
        <v>0.25839293346192599</v>
      </c>
      <c r="J764" s="17">
        <v>0.20241715482274</v>
      </c>
      <c r="K764" s="17">
        <v>0.20625544490966299</v>
      </c>
      <c r="L764" s="17">
        <v>0.19431778230945601</v>
      </c>
      <c r="M764" s="17"/>
      <c r="N764" s="17">
        <v>0.25952463808621501</v>
      </c>
      <c r="O764" s="17">
        <v>0.227455959940708</v>
      </c>
      <c r="P764" s="17">
        <v>0.227571086991843</v>
      </c>
      <c r="Q764" s="17">
        <v>0.25568263066646302</v>
      </c>
      <c r="R764" s="17">
        <v>0.134748138824139</v>
      </c>
      <c r="S764" s="17">
        <v>0.22905520105718</v>
      </c>
      <c r="T764" s="17">
        <v>0.23410746262868201</v>
      </c>
      <c r="U764" s="17">
        <v>0.22104944085556699</v>
      </c>
      <c r="V764" s="17">
        <v>0.28055968786361302</v>
      </c>
      <c r="W764" s="17">
        <v>0.18298620790696099</v>
      </c>
      <c r="X764" s="17">
        <v>0.240838649340962</v>
      </c>
      <c r="Y764" s="17">
        <v>0.18138335854967999</v>
      </c>
      <c r="Z764" s="17"/>
      <c r="AA764" s="17">
        <v>0.237415281173043</v>
      </c>
      <c r="AB764" s="17">
        <v>0.22451332078323799</v>
      </c>
      <c r="AC764" s="17">
        <v>0.204436646234955</v>
      </c>
      <c r="AD764" s="17">
        <v>0.24764289776234599</v>
      </c>
      <c r="AE764" s="17"/>
      <c r="AF764" s="17">
        <v>0.25904848591979601</v>
      </c>
    </row>
    <row r="765" spans="2:32" x14ac:dyDescent="0.2">
      <c r="B765" t="s">
        <v>415</v>
      </c>
      <c r="C765" s="17">
        <v>0.21128252678414899</v>
      </c>
      <c r="D765" s="17">
        <v>0.227292519878837</v>
      </c>
      <c r="E765" s="17">
        <v>0.191421597835913</v>
      </c>
      <c r="F765" s="17"/>
      <c r="G765" s="17">
        <v>0.313633171604841</v>
      </c>
      <c r="H765" s="17">
        <v>0.247398139188198</v>
      </c>
      <c r="I765" s="17">
        <v>0.20992084224739099</v>
      </c>
      <c r="J765" s="17">
        <v>0.17072587824566199</v>
      </c>
      <c r="K765" s="17">
        <v>0.17649300045036501</v>
      </c>
      <c r="L765" s="17">
        <v>0.17352276166762601</v>
      </c>
      <c r="M765" s="17"/>
      <c r="N765" s="17">
        <v>0.312755916856991</v>
      </c>
      <c r="O765" s="17">
        <v>0.19851219771232401</v>
      </c>
      <c r="P765" s="17">
        <v>0.163695876449066</v>
      </c>
      <c r="Q765" s="17">
        <v>0.21938646898670899</v>
      </c>
      <c r="R765" s="17">
        <v>0.191236468430698</v>
      </c>
      <c r="S765" s="17">
        <v>0.191665608003315</v>
      </c>
      <c r="T765" s="17">
        <v>0.17666836472067399</v>
      </c>
      <c r="U765" s="17">
        <v>0.26114775494842901</v>
      </c>
      <c r="V765" s="17">
        <v>0.20702281702029399</v>
      </c>
      <c r="W765" s="17">
        <v>0.22478011081728499</v>
      </c>
      <c r="X765" s="17">
        <v>0.14532523491375299</v>
      </c>
      <c r="Y765" s="17">
        <v>0.124007908465706</v>
      </c>
      <c r="Z765" s="17"/>
      <c r="AA765" s="17">
        <v>0.27455632048672002</v>
      </c>
      <c r="AB765" s="17">
        <v>0.190174968388864</v>
      </c>
      <c r="AC765" s="17">
        <v>0.16805544394924599</v>
      </c>
      <c r="AD765" s="17">
        <v>0.200398184320773</v>
      </c>
      <c r="AE765" s="17"/>
      <c r="AF765" s="17">
        <v>0.20381189387072099</v>
      </c>
    </row>
    <row r="766" spans="2:32" x14ac:dyDescent="0.2">
      <c r="B766" t="s">
        <v>416</v>
      </c>
      <c r="C766" s="17">
        <v>0.181739817762859</v>
      </c>
      <c r="D766" s="17">
        <v>0.17716418265148801</v>
      </c>
      <c r="E766" s="17">
        <v>0.18679608155092201</v>
      </c>
      <c r="F766" s="17"/>
      <c r="G766" s="17">
        <v>0.41412252250496501</v>
      </c>
      <c r="H766" s="17">
        <v>0.29883824437825302</v>
      </c>
      <c r="I766" s="17">
        <v>0.233131237953874</v>
      </c>
      <c r="J766" s="17">
        <v>0.118993175512938</v>
      </c>
      <c r="K766" s="17">
        <v>7.2372218190478205E-2</v>
      </c>
      <c r="L766" s="17">
        <v>1.3349225325457599E-2</v>
      </c>
      <c r="M766" s="17"/>
      <c r="N766" s="17">
        <v>0.22836193802970201</v>
      </c>
      <c r="O766" s="17">
        <v>0.11622194891196599</v>
      </c>
      <c r="P766" s="17">
        <v>0.18152454886487099</v>
      </c>
      <c r="Q766" s="17">
        <v>0.176717584990121</v>
      </c>
      <c r="R766" s="17">
        <v>0.15615372536341701</v>
      </c>
      <c r="S766" s="17">
        <v>0.225331486125807</v>
      </c>
      <c r="T766" s="17">
        <v>0.19882699245048099</v>
      </c>
      <c r="U766" s="17">
        <v>0.13629354901131299</v>
      </c>
      <c r="V766" s="17">
        <v>0.17862574226391201</v>
      </c>
      <c r="W766" s="17">
        <v>0.22648032087862199</v>
      </c>
      <c r="X766" s="17">
        <v>8.2655655629448405E-2</v>
      </c>
      <c r="Y766" s="17">
        <v>0.23084138732520701</v>
      </c>
      <c r="Z766" s="17"/>
      <c r="AA766" s="17">
        <v>0.19223890305836899</v>
      </c>
      <c r="AB766" s="17">
        <v>0.16892342296250101</v>
      </c>
      <c r="AC766" s="17">
        <v>0.19911561318179299</v>
      </c>
      <c r="AD766" s="17">
        <v>0.16603324506341199</v>
      </c>
      <c r="AE766" s="17"/>
      <c r="AF766" s="17">
        <v>0.13180646326439499</v>
      </c>
    </row>
    <row r="767" spans="2:32" x14ac:dyDescent="0.2">
      <c r="B767" t="s">
        <v>417</v>
      </c>
      <c r="C767" s="17">
        <v>0.16660756025757401</v>
      </c>
      <c r="D767" s="17">
        <v>0.17008468714699901</v>
      </c>
      <c r="E767" s="17">
        <v>0.16183895201434501</v>
      </c>
      <c r="F767" s="17"/>
      <c r="G767" s="17">
        <v>0.273263654680444</v>
      </c>
      <c r="H767" s="17">
        <v>0.18209675106341</v>
      </c>
      <c r="I767" s="17">
        <v>0.15344976018888701</v>
      </c>
      <c r="J767" s="17">
        <v>0.14668038093969099</v>
      </c>
      <c r="K767" s="17">
        <v>0.14861731493136399</v>
      </c>
      <c r="L767" s="17">
        <v>0.12310446435101299</v>
      </c>
      <c r="M767" s="17"/>
      <c r="N767" s="17">
        <v>0.17811133534894599</v>
      </c>
      <c r="O767" s="17">
        <v>0.15006042088496399</v>
      </c>
      <c r="P767" s="17">
        <v>0.198485989253154</v>
      </c>
      <c r="Q767" s="17">
        <v>0.14318710606778701</v>
      </c>
      <c r="R767" s="17">
        <v>0.17060825678233099</v>
      </c>
      <c r="S767" s="17">
        <v>0.15106960834327601</v>
      </c>
      <c r="T767" s="17">
        <v>0.19476075944010299</v>
      </c>
      <c r="U767" s="17">
        <v>0.119231332632522</v>
      </c>
      <c r="V767" s="17">
        <v>0.20567402913993901</v>
      </c>
      <c r="W767" s="17">
        <v>0.16637688052007299</v>
      </c>
      <c r="X767" s="17">
        <v>0.133386927140761</v>
      </c>
      <c r="Y767" s="17">
        <v>0.12659288600159399</v>
      </c>
      <c r="Z767" s="17"/>
      <c r="AA767" s="17">
        <v>0.180889369535391</v>
      </c>
      <c r="AB767" s="17">
        <v>0.178754691040862</v>
      </c>
      <c r="AC767" s="17">
        <v>0.141432349667198</v>
      </c>
      <c r="AD767" s="17">
        <v>0.16124445822532599</v>
      </c>
      <c r="AE767" s="17"/>
      <c r="AF767" s="17">
        <v>0.18132162006233901</v>
      </c>
    </row>
    <row r="768" spans="2:32" x14ac:dyDescent="0.2">
      <c r="B768" t="s">
        <v>418</v>
      </c>
      <c r="C768" s="17">
        <v>0.14053925259521</v>
      </c>
      <c r="D768" s="17">
        <v>0.153345276572836</v>
      </c>
      <c r="E768" s="17">
        <v>0.12585947109155901</v>
      </c>
      <c r="F768" s="17"/>
      <c r="G768" s="17">
        <v>0.24075210705922201</v>
      </c>
      <c r="H768" s="17">
        <v>0.185610301612957</v>
      </c>
      <c r="I768" s="17">
        <v>0.12717570971967801</v>
      </c>
      <c r="J768" s="17">
        <v>0.109633721539837</v>
      </c>
      <c r="K768" s="17">
        <v>9.2958698700020603E-2</v>
      </c>
      <c r="L768" s="17">
        <v>0.10763544103493</v>
      </c>
      <c r="M768" s="17"/>
      <c r="N768" s="17">
        <v>0.17785230473406599</v>
      </c>
      <c r="O768" s="17">
        <v>0.10777498476773099</v>
      </c>
      <c r="P768" s="17">
        <v>0.13461560758100599</v>
      </c>
      <c r="Q768" s="17">
        <v>0.13486870854613101</v>
      </c>
      <c r="R768" s="17">
        <v>0.11511267973512999</v>
      </c>
      <c r="S768" s="17">
        <v>0.16486988401233199</v>
      </c>
      <c r="T768" s="17">
        <v>0.14222695360010901</v>
      </c>
      <c r="U768" s="17">
        <v>0.14419093592813401</v>
      </c>
      <c r="V768" s="17">
        <v>0.15422742682361401</v>
      </c>
      <c r="W768" s="17">
        <v>0.12660591872014701</v>
      </c>
      <c r="X768" s="17">
        <v>0.16348169257665901</v>
      </c>
      <c r="Y768" s="17">
        <v>8.6973307799737803E-2</v>
      </c>
      <c r="Z768" s="17"/>
      <c r="AA768" s="17">
        <v>0.150621721728425</v>
      </c>
      <c r="AB768" s="17">
        <v>0.13564554175851501</v>
      </c>
      <c r="AC768" s="17">
        <v>0.12930255815543701</v>
      </c>
      <c r="AD768" s="17">
        <v>0.144811421961203</v>
      </c>
      <c r="AE768" s="17"/>
      <c r="AF768" s="17">
        <v>0.15077578785330101</v>
      </c>
    </row>
    <row r="769" spans="2:32" x14ac:dyDescent="0.2">
      <c r="B769" t="s">
        <v>419</v>
      </c>
      <c r="C769" s="17">
        <v>0.134469670978281</v>
      </c>
      <c r="D769" s="17">
        <v>0.14300447880308301</v>
      </c>
      <c r="E769" s="17">
        <v>0.124402833553917</v>
      </c>
      <c r="F769" s="17"/>
      <c r="G769" s="17">
        <v>0.27515701113982699</v>
      </c>
      <c r="H769" s="17">
        <v>0.151228419206624</v>
      </c>
      <c r="I769" s="17">
        <v>0.11526613651131699</v>
      </c>
      <c r="J769" s="17">
        <v>0.118263385610187</v>
      </c>
      <c r="K769" s="17">
        <v>7.4395652522000894E-2</v>
      </c>
      <c r="L769" s="17">
        <v>9.9596069034073698E-2</v>
      </c>
      <c r="M769" s="17"/>
      <c r="N769" s="17">
        <v>0.18445050117564199</v>
      </c>
      <c r="O769" s="17">
        <v>0.130407950109064</v>
      </c>
      <c r="P769" s="17">
        <v>0.117484000865857</v>
      </c>
      <c r="Q769" s="17">
        <v>0.13624898277720701</v>
      </c>
      <c r="R769" s="17">
        <v>0.106977902925115</v>
      </c>
      <c r="S769" s="17">
        <v>0.11515438705805001</v>
      </c>
      <c r="T769" s="17">
        <v>0.126872789575352</v>
      </c>
      <c r="U769" s="17">
        <v>0.11364390204875301</v>
      </c>
      <c r="V769" s="17">
        <v>0.14908385000125601</v>
      </c>
      <c r="W769" s="17">
        <v>0.16705395947247001</v>
      </c>
      <c r="X769" s="17">
        <v>8.27273069929918E-2</v>
      </c>
      <c r="Y769" s="17">
        <v>7.4502929633066095E-2</v>
      </c>
      <c r="Z769" s="17"/>
      <c r="AA769" s="17">
        <v>0.16370828142257399</v>
      </c>
      <c r="AB769" s="17">
        <v>0.120122220878806</v>
      </c>
      <c r="AC769" s="17">
        <v>0.12195861377454301</v>
      </c>
      <c r="AD769" s="17">
        <v>0.128290939154212</v>
      </c>
      <c r="AE769" s="17"/>
      <c r="AF769" s="17">
        <v>0.139190530681083</v>
      </c>
    </row>
    <row r="770" spans="2:32" x14ac:dyDescent="0.2">
      <c r="B770" t="s">
        <v>420</v>
      </c>
      <c r="C770" s="17">
        <v>0.11996704913938901</v>
      </c>
      <c r="D770" s="17">
        <v>0.121975933636968</v>
      </c>
      <c r="E770" s="17">
        <v>0.116478152249037</v>
      </c>
      <c r="F770" s="17"/>
      <c r="G770" s="17">
        <v>0.195362257185724</v>
      </c>
      <c r="H770" s="17">
        <v>0.148854218186908</v>
      </c>
      <c r="I770" s="17">
        <v>0.16535947941908599</v>
      </c>
      <c r="J770" s="17">
        <v>0.111922227932791</v>
      </c>
      <c r="K770" s="17">
        <v>6.1001441330878398E-2</v>
      </c>
      <c r="L770" s="17">
        <v>5.4233353019216501E-2</v>
      </c>
      <c r="M770" s="17"/>
      <c r="N770" s="17">
        <v>0.17068313095557999</v>
      </c>
      <c r="O770" s="17">
        <v>0.107554302391439</v>
      </c>
      <c r="P770" s="17">
        <v>9.88175570600653E-2</v>
      </c>
      <c r="Q770" s="17">
        <v>0.11007558914374201</v>
      </c>
      <c r="R770" s="17">
        <v>0.104050585818835</v>
      </c>
      <c r="S770" s="17">
        <v>0.15648577044586601</v>
      </c>
      <c r="T770" s="17">
        <v>0.105497256772647</v>
      </c>
      <c r="U770" s="17">
        <v>9.0094336116248799E-2</v>
      </c>
      <c r="V770" s="17">
        <v>0.13113339336125701</v>
      </c>
      <c r="W770" s="17">
        <v>9.5944853882567599E-2</v>
      </c>
      <c r="X770" s="17">
        <v>0.12596456480610399</v>
      </c>
      <c r="Y770" s="17">
        <v>6.7305439927527397E-2</v>
      </c>
      <c r="Z770" s="17"/>
      <c r="AA770" s="17">
        <v>0.14688047420063699</v>
      </c>
      <c r="AB770" s="17">
        <v>9.9650655839504207E-2</v>
      </c>
      <c r="AC770" s="17">
        <v>0.10270803197895199</v>
      </c>
      <c r="AD770" s="17">
        <v>0.126986042908066</v>
      </c>
      <c r="AE770" s="17"/>
      <c r="AF770" s="17">
        <v>0.12828203647049399</v>
      </c>
    </row>
    <row r="771" spans="2:32" x14ac:dyDescent="0.2">
      <c r="B771" t="s">
        <v>421</v>
      </c>
      <c r="C771" s="17">
        <v>0.114226820127004</v>
      </c>
      <c r="D771" s="17">
        <v>0.127376871140369</v>
      </c>
      <c r="E771" s="17">
        <v>0.100626593442113</v>
      </c>
      <c r="F771" s="17"/>
      <c r="G771" s="17">
        <v>0.15502460643823901</v>
      </c>
      <c r="H771" s="17">
        <v>0.128983636559895</v>
      </c>
      <c r="I771" s="17">
        <v>0.14637081977517799</v>
      </c>
      <c r="J771" s="17">
        <v>9.8421024829655507E-2</v>
      </c>
      <c r="K771" s="17">
        <v>8.8226459001061505E-2</v>
      </c>
      <c r="L771" s="17">
        <v>7.8810839742113795E-2</v>
      </c>
      <c r="M771" s="17"/>
      <c r="N771" s="17">
        <v>0.15092366071827301</v>
      </c>
      <c r="O771" s="17">
        <v>8.6902641186150403E-2</v>
      </c>
      <c r="P771" s="17">
        <v>0.10407154753240699</v>
      </c>
      <c r="Q771" s="17">
        <v>8.1937499048514606E-2</v>
      </c>
      <c r="R771" s="17">
        <v>0.10293646408783499</v>
      </c>
      <c r="S771" s="17">
        <v>0.16723655198402901</v>
      </c>
      <c r="T771" s="17">
        <v>0.15174681057200001</v>
      </c>
      <c r="U771" s="17">
        <v>4.3635536657010698E-2</v>
      </c>
      <c r="V771" s="17">
        <v>0.14545115444194701</v>
      </c>
      <c r="W771" s="17">
        <v>8.1822100613728202E-2</v>
      </c>
      <c r="X771" s="17">
        <v>9.2103153681275904E-2</v>
      </c>
      <c r="Y771" s="17">
        <v>8.77609595681903E-2</v>
      </c>
      <c r="Z771" s="17"/>
      <c r="AA771" s="17">
        <v>0.1144644008743</v>
      </c>
      <c r="AB771" s="17">
        <v>8.2124779382693594E-2</v>
      </c>
      <c r="AC771" s="17">
        <v>0.120050526661917</v>
      </c>
      <c r="AD771" s="17">
        <v>0.14558093141422801</v>
      </c>
      <c r="AE771" s="17"/>
      <c r="AF771" s="17">
        <v>0.11434620016597</v>
      </c>
    </row>
    <row r="772" spans="2:32" x14ac:dyDescent="0.2">
      <c r="B772" t="s">
        <v>422</v>
      </c>
      <c r="C772" s="17">
        <v>6.6875863988406295E-2</v>
      </c>
      <c r="D772" s="17">
        <v>7.9106660204664503E-2</v>
      </c>
      <c r="E772" s="17">
        <v>5.4028901513349298E-2</v>
      </c>
      <c r="F772" s="17"/>
      <c r="G772" s="17">
        <v>0.103704848008107</v>
      </c>
      <c r="H772" s="17">
        <v>9.8306477335106501E-2</v>
      </c>
      <c r="I772" s="17">
        <v>8.53933687634338E-2</v>
      </c>
      <c r="J772" s="17">
        <v>6.1736688549800099E-2</v>
      </c>
      <c r="K772" s="17">
        <v>2.8628438444269901E-2</v>
      </c>
      <c r="L772" s="17">
        <v>3.0933139209090601E-2</v>
      </c>
      <c r="M772" s="17"/>
      <c r="N772" s="17">
        <v>9.2968419902305796E-2</v>
      </c>
      <c r="O772" s="17">
        <v>4.5977305429582303E-2</v>
      </c>
      <c r="P772" s="17">
        <v>6.55209438036959E-2</v>
      </c>
      <c r="Q772" s="17">
        <v>4.2950059378901499E-2</v>
      </c>
      <c r="R772" s="17">
        <v>4.6578932201654197E-2</v>
      </c>
      <c r="S772" s="17">
        <v>7.5220237055723796E-2</v>
      </c>
      <c r="T772" s="17">
        <v>5.3333215213280098E-2</v>
      </c>
      <c r="U772" s="17">
        <v>6.4204857668477194E-2</v>
      </c>
      <c r="V772" s="17">
        <v>8.3786165794086903E-2</v>
      </c>
      <c r="W772" s="17">
        <v>9.3137762797933399E-2</v>
      </c>
      <c r="X772" s="17">
        <v>6.3728493286198701E-2</v>
      </c>
      <c r="Y772" s="17">
        <v>4.6040584494384598E-2</v>
      </c>
      <c r="Z772" s="17"/>
      <c r="AA772" s="17">
        <v>8.6435926823337894E-2</v>
      </c>
      <c r="AB772" s="17">
        <v>4.7246911877577798E-2</v>
      </c>
      <c r="AC772" s="17">
        <v>7.5714433111450097E-2</v>
      </c>
      <c r="AD772" s="17">
        <v>5.9197288726340301E-2</v>
      </c>
      <c r="AE772" s="17"/>
      <c r="AF772" s="17">
        <v>7.2219581234767599E-2</v>
      </c>
    </row>
    <row r="773" spans="2:32" x14ac:dyDescent="0.2">
      <c r="B773" t="s">
        <v>60</v>
      </c>
      <c r="C773" s="17">
        <v>0.10360421721803099</v>
      </c>
      <c r="D773" s="17">
        <v>0.104200848021933</v>
      </c>
      <c r="E773" s="17">
        <v>0.103555805187012</v>
      </c>
      <c r="F773" s="17"/>
      <c r="G773" s="17">
        <v>2.4883616317239801E-2</v>
      </c>
      <c r="H773" s="17">
        <v>5.46467697168194E-2</v>
      </c>
      <c r="I773" s="17">
        <v>8.0267952604596696E-2</v>
      </c>
      <c r="J773" s="17">
        <v>0.153960407742397</v>
      </c>
      <c r="K773" s="17">
        <v>0.127084707820112</v>
      </c>
      <c r="L773" s="17">
        <v>0.157535633682054</v>
      </c>
      <c r="M773" s="17"/>
      <c r="N773" s="17">
        <v>6.5652126490074098E-2</v>
      </c>
      <c r="O773" s="17">
        <v>0.14315868864178</v>
      </c>
      <c r="P773" s="17">
        <v>7.2471681575593194E-2</v>
      </c>
      <c r="Q773" s="17">
        <v>9.4992426170903199E-2</v>
      </c>
      <c r="R773" s="17">
        <v>0.111436678204621</v>
      </c>
      <c r="S773" s="17">
        <v>7.1130272567079406E-2</v>
      </c>
      <c r="T773" s="17">
        <v>0.112565002149704</v>
      </c>
      <c r="U773" s="17">
        <v>0.140500678344089</v>
      </c>
      <c r="V773" s="17">
        <v>0.119891835022222</v>
      </c>
      <c r="W773" s="17">
        <v>0.10916190812103301</v>
      </c>
      <c r="X773" s="17">
        <v>0.14801524333331101</v>
      </c>
      <c r="Y773" s="17">
        <v>8.9032150853529002E-2</v>
      </c>
      <c r="Z773" s="17"/>
      <c r="AA773" s="17">
        <v>9.0135376701829195E-2</v>
      </c>
      <c r="AB773" s="17">
        <v>0.113911518060597</v>
      </c>
      <c r="AC773" s="17">
        <v>0.10766207053585999</v>
      </c>
      <c r="AD773" s="17">
        <v>0.10415185208116801</v>
      </c>
      <c r="AE773" s="17"/>
      <c r="AF773" s="17">
        <v>0.101393911292037</v>
      </c>
    </row>
    <row r="774" spans="2:32" x14ac:dyDescent="0.2">
      <c r="B774" t="s">
        <v>218</v>
      </c>
      <c r="C774" s="17">
        <v>2.47130483430732E-2</v>
      </c>
      <c r="D774" s="17">
        <v>2.9897526985760099E-2</v>
      </c>
      <c r="E774" s="17">
        <v>1.9558565839703501E-2</v>
      </c>
      <c r="F774" s="17"/>
      <c r="G774" s="17">
        <v>1.80485718456125E-2</v>
      </c>
      <c r="H774" s="17">
        <v>2.7733832501777099E-2</v>
      </c>
      <c r="I774" s="17">
        <v>3.1929320984434503E-2</v>
      </c>
      <c r="J774" s="17">
        <v>2.74845410056231E-2</v>
      </c>
      <c r="K774" s="17">
        <v>2.0268658018391901E-2</v>
      </c>
      <c r="L774" s="17">
        <v>2.1065405153348302E-2</v>
      </c>
      <c r="M774" s="17"/>
      <c r="N774" s="17">
        <v>1.43715211898116E-2</v>
      </c>
      <c r="O774" s="17">
        <v>2.5622521823374999E-2</v>
      </c>
      <c r="P774" s="17">
        <v>4.6093759019580703E-2</v>
      </c>
      <c r="Q774" s="17">
        <v>2.84406083785246E-2</v>
      </c>
      <c r="R774" s="17">
        <v>1.7770080175891802E-2</v>
      </c>
      <c r="S774" s="17">
        <v>4.1515102286045803E-2</v>
      </c>
      <c r="T774" s="17">
        <v>3.4344964499160503E-2</v>
      </c>
      <c r="U774" s="17">
        <v>1.5566673274312401E-2</v>
      </c>
      <c r="V774" s="17">
        <v>1.8062210575280999E-2</v>
      </c>
      <c r="W774" s="17">
        <v>8.1895507335404006E-3</v>
      </c>
      <c r="X774" s="17">
        <v>2.35435850606911E-2</v>
      </c>
      <c r="Y774" s="17">
        <v>2.76743979757887E-2</v>
      </c>
      <c r="Z774" s="17"/>
      <c r="AA774" s="17">
        <v>1.8048536036105501E-2</v>
      </c>
      <c r="AB774" s="17">
        <v>3.3055016829765103E-2</v>
      </c>
      <c r="AC774" s="17">
        <v>1.13358593002321E-2</v>
      </c>
      <c r="AD774" s="17">
        <v>3.5240267501999101E-2</v>
      </c>
      <c r="AE774" s="17"/>
      <c r="AF774" s="17">
        <v>2.7850884889870701E-2</v>
      </c>
    </row>
    <row r="775" spans="2:32" x14ac:dyDescent="0.2">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c r="AF775" s="17"/>
    </row>
    <row r="776" spans="2:32" x14ac:dyDescent="0.2">
      <c r="B776" s="6" t="s">
        <v>428</v>
      </c>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row>
    <row r="777" spans="2:32" x14ac:dyDescent="0.2">
      <c r="B777" s="24" t="s">
        <v>429</v>
      </c>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row>
    <row r="778" spans="2:32" x14ac:dyDescent="0.2">
      <c r="B778" t="s">
        <v>424</v>
      </c>
      <c r="C778" s="17">
        <v>0.46731922014197502</v>
      </c>
      <c r="D778" s="17">
        <v>0.44232215856849699</v>
      </c>
      <c r="E778" s="17">
        <v>0.49779910228790702</v>
      </c>
      <c r="F778" s="17"/>
      <c r="G778" s="17">
        <v>0.49512848174899399</v>
      </c>
      <c r="H778" s="17">
        <v>0.47719701432460698</v>
      </c>
      <c r="I778" s="17">
        <v>0.50614578957726597</v>
      </c>
      <c r="J778" s="17">
        <v>0.49472163848301598</v>
      </c>
      <c r="K778" s="17">
        <v>0.40430393161212702</v>
      </c>
      <c r="L778" s="17">
        <v>0.35916100921669097</v>
      </c>
      <c r="M778" s="17"/>
      <c r="N778" s="17">
        <v>0.46481079114545398</v>
      </c>
      <c r="O778" s="17">
        <v>0.41865632661600799</v>
      </c>
      <c r="P778" s="17">
        <v>0.403053370766085</v>
      </c>
      <c r="Q778" s="17">
        <v>0.35903812953372999</v>
      </c>
      <c r="R778" s="17">
        <v>0.531233569758644</v>
      </c>
      <c r="S778" s="17">
        <v>0.52108995748302001</v>
      </c>
      <c r="T778" s="17">
        <v>0.44894666654898502</v>
      </c>
      <c r="U778" s="17">
        <v>0.48179587738176299</v>
      </c>
      <c r="V778" s="17">
        <v>0.49821853276130101</v>
      </c>
      <c r="W778" s="17">
        <v>0.64615711873683601</v>
      </c>
      <c r="X778" s="17">
        <v>0.39408395565014298</v>
      </c>
      <c r="Y778" s="17">
        <v>0.39400924637677498</v>
      </c>
      <c r="Z778" s="17"/>
      <c r="AA778" s="17">
        <v>0.40270730998971999</v>
      </c>
      <c r="AB778" s="17">
        <v>0.47649695391588498</v>
      </c>
      <c r="AC778" s="17">
        <v>0.48325455307932202</v>
      </c>
      <c r="AD778" s="17">
        <v>0.52389183846409204</v>
      </c>
      <c r="AE778" s="17"/>
      <c r="AF778" s="17">
        <v>0.50816560158967505</v>
      </c>
    </row>
    <row r="779" spans="2:32" x14ac:dyDescent="0.2">
      <c r="B779" t="s">
        <v>425</v>
      </c>
      <c r="C779" s="17">
        <v>0.47779419014566199</v>
      </c>
      <c r="D779" s="17">
        <v>0.48919322986174102</v>
      </c>
      <c r="E779" s="17">
        <v>0.462610410370074</v>
      </c>
      <c r="F779" s="17"/>
      <c r="G779" s="17">
        <v>0.43867565805630399</v>
      </c>
      <c r="H779" s="17">
        <v>0.43860960353384798</v>
      </c>
      <c r="I779" s="17">
        <v>0.44752482078429501</v>
      </c>
      <c r="J779" s="17">
        <v>0.48903629505295798</v>
      </c>
      <c r="K779" s="17">
        <v>0.51480963092393806</v>
      </c>
      <c r="L779" s="17">
        <v>0.60710558680823501</v>
      </c>
      <c r="M779" s="17"/>
      <c r="N779" s="17">
        <v>0.45299179169369902</v>
      </c>
      <c r="O779" s="17">
        <v>0.54440702995830004</v>
      </c>
      <c r="P779" s="17">
        <v>0.59694662923391495</v>
      </c>
      <c r="Q779" s="17">
        <v>0.49438236629146898</v>
      </c>
      <c r="R779" s="17">
        <v>0.468766430241356</v>
      </c>
      <c r="S779" s="17">
        <v>0.42504437249276</v>
      </c>
      <c r="T779" s="17">
        <v>0.47212441459542098</v>
      </c>
      <c r="U779" s="17">
        <v>0.47024964844304301</v>
      </c>
      <c r="V779" s="17">
        <v>0.446352142124878</v>
      </c>
      <c r="W779" s="17">
        <v>0.35384288126316399</v>
      </c>
      <c r="X779" s="17">
        <v>0.57436909534845604</v>
      </c>
      <c r="Y779" s="17">
        <v>0.50024701961811702</v>
      </c>
      <c r="Z779" s="17"/>
      <c r="AA779" s="17">
        <v>0.54796548965633396</v>
      </c>
      <c r="AB779" s="17">
        <v>0.43343610169419999</v>
      </c>
      <c r="AC779" s="17">
        <v>0.48312090680442799</v>
      </c>
      <c r="AD779" s="17">
        <v>0.43152663600998598</v>
      </c>
      <c r="AE779" s="17"/>
      <c r="AF779" s="17">
        <v>0.43880526870040498</v>
      </c>
    </row>
    <row r="780" spans="2:32" x14ac:dyDescent="0.2">
      <c r="B780" t="s">
        <v>426</v>
      </c>
      <c r="C780" s="17">
        <v>4.4206723898752701E-2</v>
      </c>
      <c r="D780" s="17">
        <v>5.4623866620875802E-2</v>
      </c>
      <c r="E780" s="17">
        <v>3.2511790058515802E-2</v>
      </c>
      <c r="F780" s="17"/>
      <c r="G780" s="17">
        <v>5.8607752043803599E-2</v>
      </c>
      <c r="H780" s="17">
        <v>5.2504844837626602E-2</v>
      </c>
      <c r="I780" s="17">
        <v>3.95469968499884E-2</v>
      </c>
      <c r="J780" s="17">
        <v>1.6242066464025501E-2</v>
      </c>
      <c r="K780" s="17">
        <v>8.0886437463935507E-2</v>
      </c>
      <c r="L780" s="17">
        <v>2.2262546187295899E-2</v>
      </c>
      <c r="M780" s="17"/>
      <c r="N780" s="17">
        <v>6.0276530565591298E-2</v>
      </c>
      <c r="O780" s="17">
        <v>3.6936643425691397E-2</v>
      </c>
      <c r="P780" s="17">
        <v>0</v>
      </c>
      <c r="Q780" s="17">
        <v>0.106897067291724</v>
      </c>
      <c r="R780" s="17">
        <v>0</v>
      </c>
      <c r="S780" s="17">
        <v>5.3865670024221102E-2</v>
      </c>
      <c r="T780" s="17">
        <v>5.2464168619321398E-2</v>
      </c>
      <c r="U780" s="17">
        <v>4.7954474175194099E-2</v>
      </c>
      <c r="V780" s="17">
        <v>4.1344915091466199E-2</v>
      </c>
      <c r="W780" s="17">
        <v>0</v>
      </c>
      <c r="X780" s="17">
        <v>3.1546949001401203E-2</v>
      </c>
      <c r="Y780" s="17">
        <v>0.105743734005108</v>
      </c>
      <c r="Z780" s="17"/>
      <c r="AA780" s="17">
        <v>3.70854814850404E-2</v>
      </c>
      <c r="AB780" s="17">
        <v>7.8127454593600806E-2</v>
      </c>
      <c r="AC780" s="17">
        <v>3.3624540116250601E-2</v>
      </c>
      <c r="AD780" s="17">
        <v>2.7433234130557298E-2</v>
      </c>
      <c r="AE780" s="17"/>
      <c r="AF780" s="17">
        <v>3.4608778277956297E-2</v>
      </c>
    </row>
    <row r="781" spans="2:32" x14ac:dyDescent="0.2">
      <c r="B781" t="s">
        <v>427</v>
      </c>
      <c r="C781" s="17">
        <v>1.5344122738613899E-3</v>
      </c>
      <c r="D781" s="17">
        <v>0</v>
      </c>
      <c r="E781" s="17">
        <v>3.3430034170170101E-3</v>
      </c>
      <c r="F781" s="17"/>
      <c r="G781" s="17">
        <v>7.5881081508976898E-3</v>
      </c>
      <c r="H781" s="17">
        <v>0</v>
      </c>
      <c r="I781" s="17">
        <v>0</v>
      </c>
      <c r="J781" s="17">
        <v>0</v>
      </c>
      <c r="K781" s="17">
        <v>0</v>
      </c>
      <c r="L781" s="17">
        <v>0</v>
      </c>
      <c r="M781" s="17"/>
      <c r="N781" s="17">
        <v>0</v>
      </c>
      <c r="O781" s="17">
        <v>0</v>
      </c>
      <c r="P781" s="17">
        <v>0</v>
      </c>
      <c r="Q781" s="17">
        <v>0</v>
      </c>
      <c r="R781" s="17">
        <v>0</v>
      </c>
      <c r="S781" s="17">
        <v>0</v>
      </c>
      <c r="T781" s="17">
        <v>0</v>
      </c>
      <c r="U781" s="17">
        <v>0</v>
      </c>
      <c r="V781" s="17">
        <v>1.4084410022354299E-2</v>
      </c>
      <c r="W781" s="17">
        <v>0</v>
      </c>
      <c r="X781" s="17">
        <v>0</v>
      </c>
      <c r="Y781" s="17">
        <v>0</v>
      </c>
      <c r="Z781" s="17"/>
      <c r="AA781" s="17">
        <v>0</v>
      </c>
      <c r="AB781" s="17">
        <v>6.15891183443751E-3</v>
      </c>
      <c r="AC781" s="17">
        <v>0</v>
      </c>
      <c r="AD781" s="17">
        <v>0</v>
      </c>
      <c r="AE781" s="17"/>
      <c r="AF781" s="17">
        <v>0</v>
      </c>
    </row>
    <row r="782" spans="2:32" x14ac:dyDescent="0.2">
      <c r="B782" t="s">
        <v>92</v>
      </c>
      <c r="C782" s="17">
        <v>9.1454535397480999E-3</v>
      </c>
      <c r="D782" s="17">
        <v>1.38607449488859E-2</v>
      </c>
      <c r="E782" s="17">
        <v>3.7356938664859099E-3</v>
      </c>
      <c r="F782" s="17"/>
      <c r="G782" s="17">
        <v>0</v>
      </c>
      <c r="H782" s="17">
        <v>3.1688537303918102E-2</v>
      </c>
      <c r="I782" s="17">
        <v>6.7823927884509399E-3</v>
      </c>
      <c r="J782" s="17">
        <v>0</v>
      </c>
      <c r="K782" s="17">
        <v>0</v>
      </c>
      <c r="L782" s="17">
        <v>1.14708577877775E-2</v>
      </c>
      <c r="M782" s="17"/>
      <c r="N782" s="17">
        <v>2.1920886595256001E-2</v>
      </c>
      <c r="O782" s="17">
        <v>0</v>
      </c>
      <c r="P782" s="17">
        <v>0</v>
      </c>
      <c r="Q782" s="17">
        <v>3.9682436883076301E-2</v>
      </c>
      <c r="R782" s="17">
        <v>0</v>
      </c>
      <c r="S782" s="17">
        <v>0</v>
      </c>
      <c r="T782" s="17">
        <v>2.64647502362736E-2</v>
      </c>
      <c r="U782" s="17">
        <v>0</v>
      </c>
      <c r="V782" s="17">
        <v>0</v>
      </c>
      <c r="W782" s="17">
        <v>0</v>
      </c>
      <c r="X782" s="17">
        <v>0</v>
      </c>
      <c r="Y782" s="17">
        <v>0</v>
      </c>
      <c r="Z782" s="17"/>
      <c r="AA782" s="17">
        <v>1.2241718868905601E-2</v>
      </c>
      <c r="AB782" s="17">
        <v>5.7805779618765899E-3</v>
      </c>
      <c r="AC782" s="17">
        <v>0</v>
      </c>
      <c r="AD782" s="17">
        <v>1.71482913953644E-2</v>
      </c>
      <c r="AE782" s="17"/>
      <c r="AF782" s="17">
        <v>1.8420351431963199E-2</v>
      </c>
    </row>
    <row r="783" spans="2:32" x14ac:dyDescent="0.2">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c r="AF783" s="17"/>
    </row>
    <row r="784" spans="2:32" x14ac:dyDescent="0.2">
      <c r="B784" s="6" t="s">
        <v>430</v>
      </c>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c r="AF784" s="17"/>
    </row>
    <row r="785" spans="2:32" x14ac:dyDescent="0.2">
      <c r="B785" s="24" t="s">
        <v>431</v>
      </c>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row>
    <row r="786" spans="2:32" x14ac:dyDescent="0.2">
      <c r="B786" t="s">
        <v>424</v>
      </c>
      <c r="C786" s="17">
        <v>0.63342675719091601</v>
      </c>
      <c r="D786" s="17">
        <v>0.55583534888074804</v>
      </c>
      <c r="E786" s="17">
        <v>0.71676672759662696</v>
      </c>
      <c r="F786" s="17"/>
      <c r="G786" s="17">
        <v>0.65895451468073796</v>
      </c>
      <c r="H786" s="17">
        <v>0.60506122479005497</v>
      </c>
      <c r="I786" s="17">
        <v>0.62597149629987803</v>
      </c>
      <c r="J786" s="17">
        <v>0.608165858151825</v>
      </c>
      <c r="K786" s="17">
        <v>0.70520744661317802</v>
      </c>
      <c r="L786" s="17">
        <v>0.60280057982465596</v>
      </c>
      <c r="M786" s="17"/>
      <c r="N786" s="17">
        <v>0.54942017933379705</v>
      </c>
      <c r="O786" s="17">
        <v>0.65371104162548999</v>
      </c>
      <c r="P786" s="17">
        <v>0.55899681674321999</v>
      </c>
      <c r="Q786" s="17">
        <v>0.70447623650521995</v>
      </c>
      <c r="R786" s="17">
        <v>0.60185259675401903</v>
      </c>
      <c r="S786" s="17">
        <v>0.58882876178954902</v>
      </c>
      <c r="T786" s="17">
        <v>0.62433801708428005</v>
      </c>
      <c r="U786" s="17">
        <v>0.63984722940000105</v>
      </c>
      <c r="V786" s="17">
        <v>0.70264408938224898</v>
      </c>
      <c r="W786" s="17">
        <v>0.77669294104435005</v>
      </c>
      <c r="X786" s="17">
        <v>0.50598721985155903</v>
      </c>
      <c r="Y786" s="17">
        <v>0.70543978631716897</v>
      </c>
      <c r="Z786" s="17"/>
      <c r="AA786" s="17">
        <v>0.61722053149804101</v>
      </c>
      <c r="AB786" s="17">
        <v>0.58751295502995704</v>
      </c>
      <c r="AC786" s="17">
        <v>0.60033864295770301</v>
      </c>
      <c r="AD786" s="17">
        <v>0.73561379572206198</v>
      </c>
      <c r="AE786" s="17"/>
      <c r="AF786" s="17">
        <v>0.65509966984065404</v>
      </c>
    </row>
    <row r="787" spans="2:32" x14ac:dyDescent="0.2">
      <c r="B787" t="s">
        <v>425</v>
      </c>
      <c r="C787" s="17">
        <v>0.32955452576173999</v>
      </c>
      <c r="D787" s="17">
        <v>0.38898723189706702</v>
      </c>
      <c r="E787" s="17">
        <v>0.27016797716678398</v>
      </c>
      <c r="F787" s="17"/>
      <c r="G787" s="17">
        <v>0.27740933222358</v>
      </c>
      <c r="H787" s="17">
        <v>0.33307753870617501</v>
      </c>
      <c r="I787" s="17">
        <v>0.34733541262600298</v>
      </c>
      <c r="J787" s="17">
        <v>0.37296662324325303</v>
      </c>
      <c r="K787" s="17">
        <v>0.27562730153328002</v>
      </c>
      <c r="L787" s="17">
        <v>0.38578447432692903</v>
      </c>
      <c r="M787" s="17"/>
      <c r="N787" s="17">
        <v>0.38560870454283303</v>
      </c>
      <c r="O787" s="17">
        <v>0.34628895837451001</v>
      </c>
      <c r="P787" s="17">
        <v>0.38837349827656997</v>
      </c>
      <c r="Q787" s="17">
        <v>0.27233067396062599</v>
      </c>
      <c r="R787" s="17">
        <v>0.33824942152431903</v>
      </c>
      <c r="S787" s="17">
        <v>0.32417367476334202</v>
      </c>
      <c r="T787" s="17">
        <v>0.30565761274734299</v>
      </c>
      <c r="U787" s="17">
        <v>0.36015277059999801</v>
      </c>
      <c r="V787" s="17">
        <v>0.29735591061775102</v>
      </c>
      <c r="W787" s="17">
        <v>0.19755252431239101</v>
      </c>
      <c r="X787" s="17">
        <v>0.49401278014844102</v>
      </c>
      <c r="Y787" s="17">
        <v>0.29456021368283097</v>
      </c>
      <c r="Z787" s="17"/>
      <c r="AA787" s="17">
        <v>0.368106898162048</v>
      </c>
      <c r="AB787" s="17">
        <v>0.375864562848856</v>
      </c>
      <c r="AC787" s="17">
        <v>0.32300136462993501</v>
      </c>
      <c r="AD787" s="17">
        <v>0.22882008540601401</v>
      </c>
      <c r="AE787" s="17"/>
      <c r="AF787" s="17">
        <v>0.29107742753176402</v>
      </c>
    </row>
    <row r="788" spans="2:32" x14ac:dyDescent="0.2">
      <c r="B788" t="s">
        <v>426</v>
      </c>
      <c r="C788" s="17">
        <v>2.22174378298216E-2</v>
      </c>
      <c r="D788" s="17">
        <v>3.0850893465837699E-2</v>
      </c>
      <c r="E788" s="17">
        <v>8.2805053629373595E-3</v>
      </c>
      <c r="F788" s="17"/>
      <c r="G788" s="17">
        <v>1.54002546919012E-2</v>
      </c>
      <c r="H788" s="17">
        <v>4.9636786825893203E-2</v>
      </c>
      <c r="I788" s="17">
        <v>1.4996504846202499E-2</v>
      </c>
      <c r="J788" s="17">
        <v>1.8867518604921599E-2</v>
      </c>
      <c r="K788" s="17">
        <v>1.9165251853541801E-2</v>
      </c>
      <c r="L788" s="17">
        <v>1.14149458484149E-2</v>
      </c>
      <c r="M788" s="17"/>
      <c r="N788" s="17">
        <v>6.4971116123370296E-2</v>
      </c>
      <c r="O788" s="17">
        <v>0</v>
      </c>
      <c r="P788" s="17">
        <v>1.5232552984898E-2</v>
      </c>
      <c r="Q788" s="17">
        <v>0</v>
      </c>
      <c r="R788" s="17">
        <v>5.98979817216619E-2</v>
      </c>
      <c r="S788" s="17">
        <v>2.1018173034413501E-2</v>
      </c>
      <c r="T788" s="17">
        <v>2.64946921936688E-2</v>
      </c>
      <c r="U788" s="17">
        <v>0</v>
      </c>
      <c r="V788" s="17">
        <v>0</v>
      </c>
      <c r="W788" s="17">
        <v>2.5754534643258699E-2</v>
      </c>
      <c r="X788" s="17">
        <v>0</v>
      </c>
      <c r="Y788" s="17">
        <v>0</v>
      </c>
      <c r="Z788" s="17"/>
      <c r="AA788" s="17">
        <v>4.95390105912867E-3</v>
      </c>
      <c r="AB788" s="17">
        <v>3.0098874268279101E-2</v>
      </c>
      <c r="AC788" s="17">
        <v>5.4060539152998702E-2</v>
      </c>
      <c r="AD788" s="17">
        <v>1.01854781209418E-2</v>
      </c>
      <c r="AE788" s="17"/>
      <c r="AF788" s="17">
        <v>3.8564838379419798E-2</v>
      </c>
    </row>
    <row r="789" spans="2:32" x14ac:dyDescent="0.2">
      <c r="B789" t="s">
        <v>427</v>
      </c>
      <c r="C789" s="17">
        <v>1.48012792175216E-2</v>
      </c>
      <c r="D789" s="17">
        <v>2.43265257563474E-2</v>
      </c>
      <c r="E789" s="17">
        <v>4.7847898736516703E-3</v>
      </c>
      <c r="F789" s="17"/>
      <c r="G789" s="17">
        <v>4.8235898403781299E-2</v>
      </c>
      <c r="H789" s="17">
        <v>1.22244496778762E-2</v>
      </c>
      <c r="I789" s="17">
        <v>1.16965862279157E-2</v>
      </c>
      <c r="J789" s="17">
        <v>0</v>
      </c>
      <c r="K789" s="17">
        <v>0</v>
      </c>
      <c r="L789" s="17">
        <v>0</v>
      </c>
      <c r="M789" s="17"/>
      <c r="N789" s="17">
        <v>0</v>
      </c>
      <c r="O789" s="17">
        <v>0</v>
      </c>
      <c r="P789" s="17">
        <v>3.7397131995312798E-2</v>
      </c>
      <c r="Q789" s="17">
        <v>2.31930895341542E-2</v>
      </c>
      <c r="R789" s="17">
        <v>0</v>
      </c>
      <c r="S789" s="17">
        <v>6.5979390412695002E-2</v>
      </c>
      <c r="T789" s="17">
        <v>4.3509677974708297E-2</v>
      </c>
      <c r="U789" s="17">
        <v>0</v>
      </c>
      <c r="V789" s="17">
        <v>0</v>
      </c>
      <c r="W789" s="17">
        <v>0</v>
      </c>
      <c r="X789" s="17">
        <v>0</v>
      </c>
      <c r="Y789" s="17">
        <v>0</v>
      </c>
      <c r="Z789" s="17"/>
      <c r="AA789" s="17">
        <v>9.7186692807826897E-3</v>
      </c>
      <c r="AB789" s="17">
        <v>6.5236078529071701E-3</v>
      </c>
      <c r="AC789" s="17">
        <v>2.2599453259363401E-2</v>
      </c>
      <c r="AD789" s="17">
        <v>2.5380640750982501E-2</v>
      </c>
      <c r="AE789" s="17"/>
      <c r="AF789" s="17">
        <v>1.5258064248162201E-2</v>
      </c>
    </row>
    <row r="790" spans="2:32" x14ac:dyDescent="0.2">
      <c r="B790" t="s">
        <v>92</v>
      </c>
      <c r="C790" s="17">
        <v>0</v>
      </c>
      <c r="D790" s="17">
        <v>0</v>
      </c>
      <c r="E790" s="17">
        <v>0</v>
      </c>
      <c r="F790" s="17"/>
      <c r="G790" s="17">
        <v>0</v>
      </c>
      <c r="H790" s="17">
        <v>0</v>
      </c>
      <c r="I790" s="17">
        <v>0</v>
      </c>
      <c r="J790" s="17">
        <v>0</v>
      </c>
      <c r="K790" s="17">
        <v>0</v>
      </c>
      <c r="L790" s="17">
        <v>0</v>
      </c>
      <c r="M790" s="17"/>
      <c r="N790" s="17">
        <v>0</v>
      </c>
      <c r="O790" s="17">
        <v>0</v>
      </c>
      <c r="P790" s="17">
        <v>0</v>
      </c>
      <c r="Q790" s="17">
        <v>0</v>
      </c>
      <c r="R790" s="17">
        <v>0</v>
      </c>
      <c r="S790" s="17">
        <v>0</v>
      </c>
      <c r="T790" s="17">
        <v>0</v>
      </c>
      <c r="U790" s="17">
        <v>0</v>
      </c>
      <c r="V790" s="17">
        <v>0</v>
      </c>
      <c r="W790" s="17">
        <v>0</v>
      </c>
      <c r="X790" s="17">
        <v>0</v>
      </c>
      <c r="Y790" s="17">
        <v>0</v>
      </c>
      <c r="Z790" s="17"/>
      <c r="AA790" s="17">
        <v>0</v>
      </c>
      <c r="AB790" s="17">
        <v>0</v>
      </c>
      <c r="AC790" s="17">
        <v>0</v>
      </c>
      <c r="AD790" s="17">
        <v>0</v>
      </c>
      <c r="AE790" s="17"/>
      <c r="AF790" s="17">
        <v>0</v>
      </c>
    </row>
    <row r="791" spans="2:32" x14ac:dyDescent="0.2">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row>
    <row r="792" spans="2:32" x14ac:dyDescent="0.2">
      <c r="B792" s="6" t="s">
        <v>432</v>
      </c>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row>
    <row r="793" spans="2:32" x14ac:dyDescent="0.2">
      <c r="B793" s="24" t="s">
        <v>433</v>
      </c>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c r="AF793" s="17"/>
    </row>
    <row r="794" spans="2:32" x14ac:dyDescent="0.2">
      <c r="B794" t="s">
        <v>424</v>
      </c>
      <c r="C794" s="17">
        <v>0.70462446832315095</v>
      </c>
      <c r="D794" s="17">
        <v>0.68804485506730895</v>
      </c>
      <c r="E794" s="17">
        <v>0.72361228531262101</v>
      </c>
      <c r="F794" s="17"/>
      <c r="G794" s="17">
        <v>0.69879975303389896</v>
      </c>
      <c r="H794" s="17">
        <v>0.69694700118585995</v>
      </c>
      <c r="I794" s="17">
        <v>0.68835237080393197</v>
      </c>
      <c r="J794" s="17">
        <v>0.71129638125578198</v>
      </c>
      <c r="K794" s="17">
        <v>0.67242127111348604</v>
      </c>
      <c r="L794" s="17">
        <v>0.74541146915395895</v>
      </c>
      <c r="M794" s="17"/>
      <c r="N794" s="17">
        <v>0.65530145091986702</v>
      </c>
      <c r="O794" s="17">
        <v>0.64916125725835805</v>
      </c>
      <c r="P794" s="17">
        <v>0.70180719883453802</v>
      </c>
      <c r="Q794" s="17">
        <v>0.66749832301502898</v>
      </c>
      <c r="R794" s="17">
        <v>0.77410386947753596</v>
      </c>
      <c r="S794" s="17">
        <v>0.70584952088154096</v>
      </c>
      <c r="T794" s="17">
        <v>0.77294646812188095</v>
      </c>
      <c r="U794" s="17">
        <v>0.64893872793705398</v>
      </c>
      <c r="V794" s="17">
        <v>0.80962219608235297</v>
      </c>
      <c r="W794" s="17">
        <v>0.822591436980457</v>
      </c>
      <c r="X794" s="17">
        <v>0.55932330727004997</v>
      </c>
      <c r="Y794" s="17">
        <v>0.64362868729107103</v>
      </c>
      <c r="Z794" s="17"/>
      <c r="AA794" s="17">
        <v>0.73993700950942398</v>
      </c>
      <c r="AB794" s="17">
        <v>0.68418159840500303</v>
      </c>
      <c r="AC794" s="17">
        <v>0.67580078077413597</v>
      </c>
      <c r="AD794" s="17">
        <v>0.70224495819048505</v>
      </c>
      <c r="AE794" s="17"/>
      <c r="AF794" s="17">
        <v>0.76273105203314695</v>
      </c>
    </row>
    <row r="795" spans="2:32" x14ac:dyDescent="0.2">
      <c r="B795" t="s">
        <v>425</v>
      </c>
      <c r="C795" s="17">
        <v>0.25750977352669302</v>
      </c>
      <c r="D795" s="17">
        <v>0.26781472422500902</v>
      </c>
      <c r="E795" s="17">
        <v>0.24534994752898601</v>
      </c>
      <c r="F795" s="17"/>
      <c r="G795" s="17">
        <v>0.19684545034280199</v>
      </c>
      <c r="H795" s="17">
        <v>0.28630479364980799</v>
      </c>
      <c r="I795" s="17">
        <v>0.26632869981846202</v>
      </c>
      <c r="J795" s="17">
        <v>0.250811705406767</v>
      </c>
      <c r="K795" s="17">
        <v>0.32757872888651401</v>
      </c>
      <c r="L795" s="17">
        <v>0.22796678394796499</v>
      </c>
      <c r="M795" s="17"/>
      <c r="N795" s="17">
        <v>0.27319896965287999</v>
      </c>
      <c r="O795" s="17">
        <v>0.30381107549768499</v>
      </c>
      <c r="P795" s="17">
        <v>0.284815560208589</v>
      </c>
      <c r="Q795" s="17">
        <v>0.29177529337221397</v>
      </c>
      <c r="R795" s="17">
        <v>0.22589613052246399</v>
      </c>
      <c r="S795" s="17">
        <v>0.22400266674734901</v>
      </c>
      <c r="T795" s="17">
        <v>0.20908896257031101</v>
      </c>
      <c r="U795" s="17">
        <v>0.35106127206294602</v>
      </c>
      <c r="V795" s="17">
        <v>0.17696800860408399</v>
      </c>
      <c r="W795" s="17">
        <v>0.177408563019543</v>
      </c>
      <c r="X795" s="17">
        <v>0.41059203865768701</v>
      </c>
      <c r="Y795" s="17">
        <v>0.18351262032320201</v>
      </c>
      <c r="Z795" s="17"/>
      <c r="AA795" s="17">
        <v>0.23575195109859501</v>
      </c>
      <c r="AB795" s="17">
        <v>0.27778713492520901</v>
      </c>
      <c r="AC795" s="17">
        <v>0.26628473987490903</v>
      </c>
      <c r="AD795" s="17">
        <v>0.259209923873778</v>
      </c>
      <c r="AE795" s="17"/>
      <c r="AF795" s="17">
        <v>0.21664409210071101</v>
      </c>
    </row>
    <row r="796" spans="2:32" x14ac:dyDescent="0.2">
      <c r="B796" t="s">
        <v>426</v>
      </c>
      <c r="C796" s="17">
        <v>2.5427274185235601E-2</v>
      </c>
      <c r="D796" s="17">
        <v>2.9477737557319701E-2</v>
      </c>
      <c r="E796" s="17">
        <v>2.1032881692800501E-2</v>
      </c>
      <c r="F796" s="17"/>
      <c r="G796" s="17">
        <v>0.104354796623299</v>
      </c>
      <c r="H796" s="17">
        <v>1.67482051643318E-2</v>
      </c>
      <c r="I796" s="17">
        <v>9.5500757520523803E-3</v>
      </c>
      <c r="J796" s="17">
        <v>1.41518263918543E-2</v>
      </c>
      <c r="K796" s="17">
        <v>0</v>
      </c>
      <c r="L796" s="17">
        <v>1.35950070771868E-2</v>
      </c>
      <c r="M796" s="17"/>
      <c r="N796" s="17">
        <v>5.9644124550267998E-2</v>
      </c>
      <c r="O796" s="17">
        <v>2.5774719586521101E-2</v>
      </c>
      <c r="P796" s="17">
        <v>0</v>
      </c>
      <c r="Q796" s="17">
        <v>2.79731255959224E-2</v>
      </c>
      <c r="R796" s="17">
        <v>0</v>
      </c>
      <c r="S796" s="17">
        <v>5.48605773035553E-2</v>
      </c>
      <c r="T796" s="17">
        <v>0</v>
      </c>
      <c r="U796" s="17">
        <v>0</v>
      </c>
      <c r="V796" s="17">
        <v>0</v>
      </c>
      <c r="W796" s="17">
        <v>0</v>
      </c>
      <c r="X796" s="17">
        <v>0</v>
      </c>
      <c r="Y796" s="17">
        <v>0.17285869238572699</v>
      </c>
      <c r="Z796" s="17"/>
      <c r="AA796" s="17">
        <v>1.22094459234059E-2</v>
      </c>
      <c r="AB796" s="17">
        <v>1.21703145176242E-2</v>
      </c>
      <c r="AC796" s="17">
        <v>5.7914479350954597E-2</v>
      </c>
      <c r="AD796" s="17">
        <v>2.9814316257880499E-2</v>
      </c>
      <c r="AE796" s="17"/>
      <c r="AF796" s="17">
        <v>6.9634742381603203E-3</v>
      </c>
    </row>
    <row r="797" spans="2:32" x14ac:dyDescent="0.2">
      <c r="B797" t="s">
        <v>427</v>
      </c>
      <c r="C797" s="17">
        <v>1.4376774010940901E-3</v>
      </c>
      <c r="D797" s="17">
        <v>2.6835436622789002E-3</v>
      </c>
      <c r="E797" s="17">
        <v>0</v>
      </c>
      <c r="F797" s="17"/>
      <c r="G797" s="17">
        <v>0</v>
      </c>
      <c r="H797" s="17">
        <v>0</v>
      </c>
      <c r="I797" s="17">
        <v>8.2896726024477892E-3</v>
      </c>
      <c r="J797" s="17">
        <v>0</v>
      </c>
      <c r="K797" s="17">
        <v>0</v>
      </c>
      <c r="L797" s="17">
        <v>0</v>
      </c>
      <c r="M797" s="17"/>
      <c r="N797" s="17">
        <v>0</v>
      </c>
      <c r="O797" s="17">
        <v>0</v>
      </c>
      <c r="P797" s="17">
        <v>0</v>
      </c>
      <c r="Q797" s="17">
        <v>0</v>
      </c>
      <c r="R797" s="17">
        <v>0</v>
      </c>
      <c r="S797" s="17">
        <v>0</v>
      </c>
      <c r="T797" s="17">
        <v>0</v>
      </c>
      <c r="U797" s="17">
        <v>0</v>
      </c>
      <c r="V797" s="17">
        <v>1.3409795313562499E-2</v>
      </c>
      <c r="W797" s="17">
        <v>0</v>
      </c>
      <c r="X797" s="17">
        <v>0</v>
      </c>
      <c r="Y797" s="17">
        <v>0</v>
      </c>
      <c r="Z797" s="17"/>
      <c r="AA797" s="17">
        <v>4.6381335645405801E-3</v>
      </c>
      <c r="AB797" s="17">
        <v>0</v>
      </c>
      <c r="AC797" s="17">
        <v>0</v>
      </c>
      <c r="AD797" s="17">
        <v>0</v>
      </c>
      <c r="AE797" s="17"/>
      <c r="AF797" s="17">
        <v>0</v>
      </c>
    </row>
    <row r="798" spans="2:32" x14ac:dyDescent="0.2">
      <c r="B798" t="s">
        <v>92</v>
      </c>
      <c r="C798" s="17">
        <v>1.10008065638268E-2</v>
      </c>
      <c r="D798" s="17">
        <v>1.1979139488082701E-2</v>
      </c>
      <c r="E798" s="17">
        <v>1.00048854655924E-2</v>
      </c>
      <c r="F798" s="17"/>
      <c r="G798" s="17">
        <v>0</v>
      </c>
      <c r="H798" s="17">
        <v>0</v>
      </c>
      <c r="I798" s="17">
        <v>2.7479181023106099E-2</v>
      </c>
      <c r="J798" s="17">
        <v>2.37400869455969E-2</v>
      </c>
      <c r="K798" s="17">
        <v>0</v>
      </c>
      <c r="L798" s="17">
        <v>1.3026739820889401E-2</v>
      </c>
      <c r="M798" s="17"/>
      <c r="N798" s="17">
        <v>1.1855454876985199E-2</v>
      </c>
      <c r="O798" s="17">
        <v>2.1252947657435899E-2</v>
      </c>
      <c r="P798" s="17">
        <v>1.3377240956873799E-2</v>
      </c>
      <c r="Q798" s="17">
        <v>1.27532580168343E-2</v>
      </c>
      <c r="R798" s="17">
        <v>0</v>
      </c>
      <c r="S798" s="17">
        <v>1.5287235067554099E-2</v>
      </c>
      <c r="T798" s="17">
        <v>1.7964569307807699E-2</v>
      </c>
      <c r="U798" s="17">
        <v>0</v>
      </c>
      <c r="V798" s="17">
        <v>0</v>
      </c>
      <c r="W798" s="17">
        <v>0</v>
      </c>
      <c r="X798" s="17">
        <v>3.0084654072262799E-2</v>
      </c>
      <c r="Y798" s="17">
        <v>0</v>
      </c>
      <c r="Z798" s="17"/>
      <c r="AA798" s="17">
        <v>7.4634599040346999E-3</v>
      </c>
      <c r="AB798" s="17">
        <v>2.5860952152164201E-2</v>
      </c>
      <c r="AC798" s="17">
        <v>0</v>
      </c>
      <c r="AD798" s="17">
        <v>8.7308016778568E-3</v>
      </c>
      <c r="AE798" s="17"/>
      <c r="AF798" s="17">
        <v>1.36613816279825E-2</v>
      </c>
    </row>
    <row r="799" spans="2:32" x14ac:dyDescent="0.2">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row>
    <row r="800" spans="2:32" x14ac:dyDescent="0.2">
      <c r="B800" s="6" t="s">
        <v>434</v>
      </c>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row>
    <row r="801" spans="2:32" x14ac:dyDescent="0.2">
      <c r="B801" s="24" t="s">
        <v>435</v>
      </c>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c r="AF801" s="17"/>
    </row>
    <row r="802" spans="2:32" x14ac:dyDescent="0.2">
      <c r="B802" t="s">
        <v>424</v>
      </c>
      <c r="C802" s="17">
        <v>0.64452955147847601</v>
      </c>
      <c r="D802" s="17">
        <v>0.61236277783581805</v>
      </c>
      <c r="E802" s="17">
        <v>0.68410735032386405</v>
      </c>
      <c r="F802" s="17"/>
      <c r="G802" s="17">
        <v>0.57880104490877005</v>
      </c>
      <c r="H802" s="17">
        <v>0.63424582309203403</v>
      </c>
      <c r="I802" s="17">
        <v>0.68237296363498401</v>
      </c>
      <c r="J802" s="17">
        <v>0.65664042838907999</v>
      </c>
      <c r="K802" s="17">
        <v>0.67244877575787299</v>
      </c>
      <c r="L802" s="17">
        <v>0.66657987988835798</v>
      </c>
      <c r="M802" s="17"/>
      <c r="N802" s="17">
        <v>0.62526463140931998</v>
      </c>
      <c r="O802" s="17">
        <v>0.56522891170212697</v>
      </c>
      <c r="P802" s="17">
        <v>0.62335573041147196</v>
      </c>
      <c r="Q802" s="17">
        <v>0.60935300696321004</v>
      </c>
      <c r="R802" s="17">
        <v>0.80495161503730095</v>
      </c>
      <c r="S802" s="17">
        <v>0.66484467431286098</v>
      </c>
      <c r="T802" s="17">
        <v>0.75771274649889198</v>
      </c>
      <c r="U802" s="17">
        <v>0.615403556105101</v>
      </c>
      <c r="V802" s="17">
        <v>0.67011830577355402</v>
      </c>
      <c r="W802" s="17">
        <v>0.61708235291471403</v>
      </c>
      <c r="X802" s="17">
        <v>0.62316408867128703</v>
      </c>
      <c r="Y802" s="17">
        <v>0.70563018999719496</v>
      </c>
      <c r="Z802" s="17"/>
      <c r="AA802" s="17">
        <v>0.60803506731363999</v>
      </c>
      <c r="AB802" s="17">
        <v>0.63424076158306397</v>
      </c>
      <c r="AC802" s="17">
        <v>0.69155610156869396</v>
      </c>
      <c r="AD802" s="17">
        <v>0.679451246423043</v>
      </c>
      <c r="AE802" s="17"/>
      <c r="AF802" s="17">
        <v>0.70247310189930601</v>
      </c>
    </row>
    <row r="803" spans="2:32" x14ac:dyDescent="0.2">
      <c r="B803" t="s">
        <v>425</v>
      </c>
      <c r="C803" s="17">
        <v>0.32139238074029097</v>
      </c>
      <c r="D803" s="17">
        <v>0.34774599983454302</v>
      </c>
      <c r="E803" s="17">
        <v>0.28802306375022901</v>
      </c>
      <c r="F803" s="17"/>
      <c r="G803" s="17">
        <v>0.36690802355012903</v>
      </c>
      <c r="H803" s="17">
        <v>0.319092540295974</v>
      </c>
      <c r="I803" s="17">
        <v>0.29625327237534299</v>
      </c>
      <c r="J803" s="17">
        <v>0.30174087055947801</v>
      </c>
      <c r="K803" s="17">
        <v>0.31572769766651199</v>
      </c>
      <c r="L803" s="17">
        <v>0.316515229663207</v>
      </c>
      <c r="M803" s="17"/>
      <c r="N803" s="17">
        <v>0.33661189731027402</v>
      </c>
      <c r="O803" s="17">
        <v>0.390809566118406</v>
      </c>
      <c r="P803" s="17">
        <v>0.308676730134887</v>
      </c>
      <c r="Q803" s="17">
        <v>0.36958842707571499</v>
      </c>
      <c r="R803" s="17">
        <v>0.195048384962699</v>
      </c>
      <c r="S803" s="17">
        <v>0.33515532568713902</v>
      </c>
      <c r="T803" s="17">
        <v>0.22628676569245701</v>
      </c>
      <c r="U803" s="17">
        <v>0.384596443894899</v>
      </c>
      <c r="V803" s="17">
        <v>0.32988169422644598</v>
      </c>
      <c r="W803" s="17">
        <v>0.30315633728741398</v>
      </c>
      <c r="X803" s="17">
        <v>0.22074863553317201</v>
      </c>
      <c r="Y803" s="17">
        <v>0.29436981000280499</v>
      </c>
      <c r="Z803" s="17"/>
      <c r="AA803" s="17">
        <v>0.36906731927576097</v>
      </c>
      <c r="AB803" s="17">
        <v>0.35063885274036</v>
      </c>
      <c r="AC803" s="17">
        <v>0.2601241102697</v>
      </c>
      <c r="AD803" s="17">
        <v>0.25928023493170199</v>
      </c>
      <c r="AE803" s="17"/>
      <c r="AF803" s="17">
        <v>0.28773353050322498</v>
      </c>
    </row>
    <row r="804" spans="2:32" x14ac:dyDescent="0.2">
      <c r="B804" t="s">
        <v>426</v>
      </c>
      <c r="C804" s="17">
        <v>3.24515377140124E-2</v>
      </c>
      <c r="D804" s="17">
        <v>3.68889121966278E-2</v>
      </c>
      <c r="E804" s="17">
        <v>2.78695859259071E-2</v>
      </c>
      <c r="F804" s="17"/>
      <c r="G804" s="17">
        <v>5.4290931541100498E-2</v>
      </c>
      <c r="H804" s="17">
        <v>4.6661636611992401E-2</v>
      </c>
      <c r="I804" s="17">
        <v>1.18944919330206E-2</v>
      </c>
      <c r="J804" s="17">
        <v>4.1618701051441997E-2</v>
      </c>
      <c r="K804" s="17">
        <v>1.1823526575614699E-2</v>
      </c>
      <c r="L804" s="17">
        <v>1.6904890448434799E-2</v>
      </c>
      <c r="M804" s="17"/>
      <c r="N804" s="17">
        <v>3.8123471280406697E-2</v>
      </c>
      <c r="O804" s="17">
        <v>4.3961522179467798E-2</v>
      </c>
      <c r="P804" s="17">
        <v>6.7967539453640993E-2</v>
      </c>
      <c r="Q804" s="17">
        <v>2.1058565961075099E-2</v>
      </c>
      <c r="R804" s="17">
        <v>0</v>
      </c>
      <c r="S804" s="17">
        <v>0</v>
      </c>
      <c r="T804" s="17">
        <v>1.6000487808651102E-2</v>
      </c>
      <c r="U804" s="17">
        <v>0</v>
      </c>
      <c r="V804" s="17">
        <v>0</v>
      </c>
      <c r="W804" s="17">
        <v>7.9761309797871896E-2</v>
      </c>
      <c r="X804" s="17">
        <v>0.109633007117341</v>
      </c>
      <c r="Y804" s="17">
        <v>0</v>
      </c>
      <c r="Z804" s="17"/>
      <c r="AA804" s="17">
        <v>2.2897613410598702E-2</v>
      </c>
      <c r="AB804" s="17">
        <v>8.3221354011094005E-3</v>
      </c>
      <c r="AC804" s="17">
        <v>4.8319788161606002E-2</v>
      </c>
      <c r="AD804" s="17">
        <v>6.1268518645254698E-2</v>
      </c>
      <c r="AE804" s="17"/>
      <c r="AF804" s="17">
        <v>9.7933675974690194E-3</v>
      </c>
    </row>
    <row r="805" spans="2:32" x14ac:dyDescent="0.2">
      <c r="B805" t="s">
        <v>427</v>
      </c>
      <c r="C805" s="17">
        <v>0</v>
      </c>
      <c r="D805" s="17">
        <v>0</v>
      </c>
      <c r="E805" s="17">
        <v>0</v>
      </c>
      <c r="F805" s="17"/>
      <c r="G805" s="17">
        <v>0</v>
      </c>
      <c r="H805" s="17">
        <v>0</v>
      </c>
      <c r="I805" s="17">
        <v>0</v>
      </c>
      <c r="J805" s="17">
        <v>0</v>
      </c>
      <c r="K805" s="17">
        <v>0</v>
      </c>
      <c r="L805" s="17">
        <v>0</v>
      </c>
      <c r="M805" s="17"/>
      <c r="N805" s="17">
        <v>0</v>
      </c>
      <c r="O805" s="17">
        <v>0</v>
      </c>
      <c r="P805" s="17">
        <v>0</v>
      </c>
      <c r="Q805" s="17">
        <v>0</v>
      </c>
      <c r="R805" s="17">
        <v>0</v>
      </c>
      <c r="S805" s="17">
        <v>0</v>
      </c>
      <c r="T805" s="17">
        <v>0</v>
      </c>
      <c r="U805" s="17">
        <v>0</v>
      </c>
      <c r="V805" s="17">
        <v>0</v>
      </c>
      <c r="W805" s="17">
        <v>0</v>
      </c>
      <c r="X805" s="17">
        <v>0</v>
      </c>
      <c r="Y805" s="17">
        <v>0</v>
      </c>
      <c r="Z805" s="17"/>
      <c r="AA805" s="17">
        <v>0</v>
      </c>
      <c r="AB805" s="17">
        <v>0</v>
      </c>
      <c r="AC805" s="17">
        <v>0</v>
      </c>
      <c r="AD805" s="17">
        <v>0</v>
      </c>
      <c r="AE805" s="17"/>
      <c r="AF805" s="17">
        <v>0</v>
      </c>
    </row>
    <row r="806" spans="2:32" x14ac:dyDescent="0.2">
      <c r="B806" t="s">
        <v>92</v>
      </c>
      <c r="C806" s="17">
        <v>1.62653006722089E-3</v>
      </c>
      <c r="D806" s="17">
        <v>3.0023101330110599E-3</v>
      </c>
      <c r="E806" s="17">
        <v>0</v>
      </c>
      <c r="F806" s="17"/>
      <c r="G806" s="17">
        <v>0</v>
      </c>
      <c r="H806" s="17">
        <v>0</v>
      </c>
      <c r="I806" s="17">
        <v>9.4792720566524696E-3</v>
      </c>
      <c r="J806" s="17">
        <v>0</v>
      </c>
      <c r="K806" s="17">
        <v>0</v>
      </c>
      <c r="L806" s="17">
        <v>0</v>
      </c>
      <c r="M806" s="17"/>
      <c r="N806" s="17">
        <v>0</v>
      </c>
      <c r="O806" s="17">
        <v>0</v>
      </c>
      <c r="P806" s="17">
        <v>0</v>
      </c>
      <c r="Q806" s="17">
        <v>0</v>
      </c>
      <c r="R806" s="17">
        <v>0</v>
      </c>
      <c r="S806" s="17">
        <v>0</v>
      </c>
      <c r="T806" s="17">
        <v>0</v>
      </c>
      <c r="U806" s="17">
        <v>0</v>
      </c>
      <c r="V806" s="17">
        <v>0</v>
      </c>
      <c r="W806" s="17">
        <v>0</v>
      </c>
      <c r="X806" s="17">
        <v>4.6454268678200898E-2</v>
      </c>
      <c r="Y806" s="17">
        <v>0</v>
      </c>
      <c r="Z806" s="17"/>
      <c r="AA806" s="17">
        <v>0</v>
      </c>
      <c r="AB806" s="17">
        <v>6.7982502754672502E-3</v>
      </c>
      <c r="AC806" s="17">
        <v>0</v>
      </c>
      <c r="AD806" s="17">
        <v>0</v>
      </c>
      <c r="AE806" s="17"/>
      <c r="AF806" s="17">
        <v>0</v>
      </c>
    </row>
    <row r="807" spans="2:32" x14ac:dyDescent="0.2">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c r="AF807" s="17"/>
    </row>
    <row r="808" spans="2:32" x14ac:dyDescent="0.2">
      <c r="B808" s="6" t="s">
        <v>436</v>
      </c>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c r="AF808" s="17"/>
    </row>
    <row r="809" spans="2:32" x14ac:dyDescent="0.2">
      <c r="B809" s="24" t="s">
        <v>437</v>
      </c>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c r="AF809" s="17"/>
    </row>
    <row r="810" spans="2:32" x14ac:dyDescent="0.2">
      <c r="B810" t="s">
        <v>424</v>
      </c>
      <c r="C810" s="17">
        <v>0.52052466894972205</v>
      </c>
      <c r="D810" s="17">
        <v>0.50184349972363596</v>
      </c>
      <c r="E810" s="17">
        <v>0.54231543930073101</v>
      </c>
      <c r="F810" s="17"/>
      <c r="G810" s="17">
        <v>0.52719471899586701</v>
      </c>
      <c r="H810" s="17">
        <v>0.56640574814733402</v>
      </c>
      <c r="I810" s="17">
        <v>0.58874813141550097</v>
      </c>
      <c r="J810" s="17">
        <v>0.51795632707946804</v>
      </c>
      <c r="K810" s="17">
        <v>0.375568611670827</v>
      </c>
      <c r="L810" s="17">
        <v>0.50906536144131698</v>
      </c>
      <c r="M810" s="17"/>
      <c r="N810" s="17">
        <v>0.59333225803675904</v>
      </c>
      <c r="O810" s="17">
        <v>0.48703446638790998</v>
      </c>
      <c r="P810" s="17">
        <v>0.53989604705170502</v>
      </c>
      <c r="Q810" s="17">
        <v>0.43592065338555303</v>
      </c>
      <c r="R810" s="17">
        <v>0.42154291590125098</v>
      </c>
      <c r="S810" s="17">
        <v>0.49711504635315801</v>
      </c>
      <c r="T810" s="17">
        <v>0.47480862506087002</v>
      </c>
      <c r="U810" s="17">
        <v>0.592900351392048</v>
      </c>
      <c r="V810" s="17">
        <v>0.61265970241231305</v>
      </c>
      <c r="W810" s="17">
        <v>0.50302483541381204</v>
      </c>
      <c r="X810" s="17">
        <v>0.57234762688718799</v>
      </c>
      <c r="Y810" s="17">
        <v>0.44908156419408302</v>
      </c>
      <c r="Z810" s="17"/>
      <c r="AA810" s="17">
        <v>0.52071984907208002</v>
      </c>
      <c r="AB810" s="17">
        <v>0.48568196238003097</v>
      </c>
      <c r="AC810" s="17">
        <v>0.51413948807187704</v>
      </c>
      <c r="AD810" s="17">
        <v>0.56947855072618203</v>
      </c>
      <c r="AE810" s="17"/>
      <c r="AF810" s="17">
        <v>0.559280804149619</v>
      </c>
    </row>
    <row r="811" spans="2:32" x14ac:dyDescent="0.2">
      <c r="B811" t="s">
        <v>425</v>
      </c>
      <c r="C811" s="17">
        <v>0.449714263735641</v>
      </c>
      <c r="D811" s="17">
        <v>0.46570621009769603</v>
      </c>
      <c r="E811" s="17">
        <v>0.43378186332193702</v>
      </c>
      <c r="F811" s="17"/>
      <c r="G811" s="17">
        <v>0.39251689197569001</v>
      </c>
      <c r="H811" s="17">
        <v>0.43359425185266598</v>
      </c>
      <c r="I811" s="17">
        <v>0.39260570274849999</v>
      </c>
      <c r="J811" s="17">
        <v>0.45397048806777901</v>
      </c>
      <c r="K811" s="17">
        <v>0.58513149862190805</v>
      </c>
      <c r="L811" s="17">
        <v>0.46406979276848698</v>
      </c>
      <c r="M811" s="17"/>
      <c r="N811" s="17">
        <v>0.35955152751869002</v>
      </c>
      <c r="O811" s="17">
        <v>0.48194115726283798</v>
      </c>
      <c r="P811" s="17">
        <v>0.43496893176307799</v>
      </c>
      <c r="Q811" s="17">
        <v>0.54783081741658401</v>
      </c>
      <c r="R811" s="17">
        <v>0.57845708409874896</v>
      </c>
      <c r="S811" s="17">
        <v>0.48597831865849</v>
      </c>
      <c r="T811" s="17">
        <v>0.47490357739679101</v>
      </c>
      <c r="U811" s="17">
        <v>0.407099648607952</v>
      </c>
      <c r="V811" s="17">
        <v>0.36914709761145698</v>
      </c>
      <c r="W811" s="17">
        <v>0.45563690875964502</v>
      </c>
      <c r="X811" s="17">
        <v>0.39876345606997299</v>
      </c>
      <c r="Y811" s="17">
        <v>0.50234373122029197</v>
      </c>
      <c r="Z811" s="17"/>
      <c r="AA811" s="17">
        <v>0.441604950633737</v>
      </c>
      <c r="AB811" s="17">
        <v>0.48426445377913402</v>
      </c>
      <c r="AC811" s="17">
        <v>0.46033732946537298</v>
      </c>
      <c r="AD811" s="17">
        <v>0.407669107589336</v>
      </c>
      <c r="AE811" s="17"/>
      <c r="AF811" s="17">
        <v>0.40482980555194198</v>
      </c>
    </row>
    <row r="812" spans="2:32" x14ac:dyDescent="0.2">
      <c r="B812" t="s">
        <v>426</v>
      </c>
      <c r="C812" s="17">
        <v>2.5621557605641099E-2</v>
      </c>
      <c r="D812" s="17">
        <v>2.7282504931631101E-2</v>
      </c>
      <c r="E812" s="17">
        <v>2.3902697377331899E-2</v>
      </c>
      <c r="F812" s="17"/>
      <c r="G812" s="17">
        <v>6.0212477026490602E-2</v>
      </c>
      <c r="H812" s="17">
        <v>0</v>
      </c>
      <c r="I812" s="17">
        <v>1.8646165835998801E-2</v>
      </c>
      <c r="J812" s="17">
        <v>2.8073184852752699E-2</v>
      </c>
      <c r="K812" s="17">
        <v>3.05672730374104E-2</v>
      </c>
      <c r="L812" s="17">
        <v>2.68648457901964E-2</v>
      </c>
      <c r="M812" s="17"/>
      <c r="N812" s="17">
        <v>4.7116214444551302E-2</v>
      </c>
      <c r="O812" s="17">
        <v>1.9334823710669899E-2</v>
      </c>
      <c r="P812" s="17">
        <v>1.1466842390852E-2</v>
      </c>
      <c r="Q812" s="17">
        <v>1.62485291978627E-2</v>
      </c>
      <c r="R812" s="17">
        <v>0</v>
      </c>
      <c r="S812" s="17">
        <v>0</v>
      </c>
      <c r="T812" s="17">
        <v>5.0287797542338801E-2</v>
      </c>
      <c r="U812" s="17">
        <v>0</v>
      </c>
      <c r="V812" s="17">
        <v>1.8193199976229701E-2</v>
      </c>
      <c r="W812" s="17">
        <v>4.1338255826543199E-2</v>
      </c>
      <c r="X812" s="17">
        <v>2.8888917042838701E-2</v>
      </c>
      <c r="Y812" s="17">
        <v>4.8574704585625399E-2</v>
      </c>
      <c r="Z812" s="17"/>
      <c r="AA812" s="17">
        <v>3.7675200294183003E-2</v>
      </c>
      <c r="AB812" s="17">
        <v>2.4474863081754498E-2</v>
      </c>
      <c r="AC812" s="17">
        <v>2.55231824627506E-2</v>
      </c>
      <c r="AD812" s="17">
        <v>1.1245894412869901E-2</v>
      </c>
      <c r="AE812" s="17"/>
      <c r="AF812" s="17">
        <v>2.6963454610588401E-2</v>
      </c>
    </row>
    <row r="813" spans="2:32" x14ac:dyDescent="0.2">
      <c r="B813" t="s">
        <v>427</v>
      </c>
      <c r="C813" s="17">
        <v>0</v>
      </c>
      <c r="D813" s="17">
        <v>0</v>
      </c>
      <c r="E813" s="17">
        <v>0</v>
      </c>
      <c r="F813" s="17"/>
      <c r="G813" s="17">
        <v>0</v>
      </c>
      <c r="H813" s="17">
        <v>0</v>
      </c>
      <c r="I813" s="17">
        <v>0</v>
      </c>
      <c r="J813" s="17">
        <v>0</v>
      </c>
      <c r="K813" s="17">
        <v>0</v>
      </c>
      <c r="L813" s="17">
        <v>0</v>
      </c>
      <c r="M813" s="17"/>
      <c r="N813" s="17">
        <v>0</v>
      </c>
      <c r="O813" s="17">
        <v>0</v>
      </c>
      <c r="P813" s="17">
        <v>0</v>
      </c>
      <c r="Q813" s="17">
        <v>0</v>
      </c>
      <c r="R813" s="17">
        <v>0</v>
      </c>
      <c r="S813" s="17">
        <v>0</v>
      </c>
      <c r="T813" s="17">
        <v>0</v>
      </c>
      <c r="U813" s="17">
        <v>0</v>
      </c>
      <c r="V813" s="17">
        <v>0</v>
      </c>
      <c r="W813" s="17">
        <v>0</v>
      </c>
      <c r="X813" s="17">
        <v>0</v>
      </c>
      <c r="Y813" s="17">
        <v>0</v>
      </c>
      <c r="Z813" s="17"/>
      <c r="AA813" s="17">
        <v>0</v>
      </c>
      <c r="AB813" s="17">
        <v>0</v>
      </c>
      <c r="AC813" s="17">
        <v>0</v>
      </c>
      <c r="AD813" s="17">
        <v>0</v>
      </c>
      <c r="AE813" s="17"/>
      <c r="AF813" s="17">
        <v>0</v>
      </c>
    </row>
    <row r="814" spans="2:32" x14ac:dyDescent="0.2">
      <c r="B814" t="s">
        <v>92</v>
      </c>
      <c r="C814" s="17">
        <v>4.1395097089954999E-3</v>
      </c>
      <c r="D814" s="17">
        <v>5.16778524703735E-3</v>
      </c>
      <c r="E814" s="17">
        <v>0</v>
      </c>
      <c r="F814" s="17"/>
      <c r="G814" s="17">
        <v>2.0075912001952499E-2</v>
      </c>
      <c r="H814" s="17">
        <v>0</v>
      </c>
      <c r="I814" s="17">
        <v>0</v>
      </c>
      <c r="J814" s="17">
        <v>0</v>
      </c>
      <c r="K814" s="17">
        <v>8.7326166698538793E-3</v>
      </c>
      <c r="L814" s="17">
        <v>0</v>
      </c>
      <c r="M814" s="17"/>
      <c r="N814" s="17">
        <v>0</v>
      </c>
      <c r="O814" s="17">
        <v>1.16895526385819E-2</v>
      </c>
      <c r="P814" s="17">
        <v>1.3668178794365E-2</v>
      </c>
      <c r="Q814" s="17">
        <v>0</v>
      </c>
      <c r="R814" s="17">
        <v>0</v>
      </c>
      <c r="S814" s="17">
        <v>1.6906634988352601E-2</v>
      </c>
      <c r="T814" s="17">
        <v>0</v>
      </c>
      <c r="U814" s="17">
        <v>0</v>
      </c>
      <c r="V814" s="17">
        <v>0</v>
      </c>
      <c r="W814" s="17">
        <v>0</v>
      </c>
      <c r="X814" s="17">
        <v>0</v>
      </c>
      <c r="Y814" s="17">
        <v>0</v>
      </c>
      <c r="Z814" s="17"/>
      <c r="AA814" s="17">
        <v>0</v>
      </c>
      <c r="AB814" s="17">
        <v>5.5787207590814103E-3</v>
      </c>
      <c r="AC814" s="17">
        <v>0</v>
      </c>
      <c r="AD814" s="17">
        <v>1.16064472716121E-2</v>
      </c>
      <c r="AE814" s="17"/>
      <c r="AF814" s="17">
        <v>8.9259356878506509E-3</v>
      </c>
    </row>
    <row r="815" spans="2:32" x14ac:dyDescent="0.2">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c r="AF815" s="17"/>
    </row>
    <row r="816" spans="2:32" x14ac:dyDescent="0.2">
      <c r="B816" s="6" t="s">
        <v>438</v>
      </c>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row>
    <row r="817" spans="2:32" x14ac:dyDescent="0.2">
      <c r="B817" s="24" t="s">
        <v>439</v>
      </c>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c r="AF817" s="17"/>
    </row>
    <row r="818" spans="2:32" x14ac:dyDescent="0.2">
      <c r="B818" t="s">
        <v>424</v>
      </c>
      <c r="C818" s="17">
        <v>0.52264534148688901</v>
      </c>
      <c r="D818" s="17">
        <v>0.50703320781959305</v>
      </c>
      <c r="E818" s="17">
        <v>0.53898426244961695</v>
      </c>
      <c r="F818" s="17"/>
      <c r="G818" s="17">
        <v>0.50490118679748597</v>
      </c>
      <c r="H818" s="17">
        <v>0.43017178728175798</v>
      </c>
      <c r="I818" s="17">
        <v>0.46221803264045802</v>
      </c>
      <c r="J818" s="17">
        <v>0.68314239425158596</v>
      </c>
      <c r="K818" s="17">
        <v>0.606447773397366</v>
      </c>
      <c r="L818" s="17">
        <v>0.52566705680845205</v>
      </c>
      <c r="M818" s="17"/>
      <c r="N818" s="17">
        <v>0.60398225203009503</v>
      </c>
      <c r="O818" s="17">
        <v>0.64278709847774496</v>
      </c>
      <c r="P818" s="17">
        <v>0.536470737686085</v>
      </c>
      <c r="Q818" s="17">
        <v>0.46862086297361999</v>
      </c>
      <c r="R818" s="17">
        <v>0.54305772814250997</v>
      </c>
      <c r="S818" s="17">
        <v>0.40798474098592302</v>
      </c>
      <c r="T818" s="17">
        <v>0.37425553826157298</v>
      </c>
      <c r="U818" s="17">
        <v>0.40169419228136899</v>
      </c>
      <c r="V818" s="17">
        <v>0.50747406653460503</v>
      </c>
      <c r="W818" s="17">
        <v>0.56542079408352497</v>
      </c>
      <c r="X818" s="17">
        <v>0.56503863322608205</v>
      </c>
      <c r="Y818" s="17">
        <v>0.66003685839695103</v>
      </c>
      <c r="Z818" s="17"/>
      <c r="AA818" s="17">
        <v>0.45930549187690101</v>
      </c>
      <c r="AB818" s="17">
        <v>0.55111061178952903</v>
      </c>
      <c r="AC818" s="17">
        <v>0.55310729796922797</v>
      </c>
      <c r="AD818" s="17">
        <v>0.53980045322202197</v>
      </c>
      <c r="AE818" s="17"/>
      <c r="AF818" s="17">
        <v>0.62612642656039097</v>
      </c>
    </row>
    <row r="819" spans="2:32" x14ac:dyDescent="0.2">
      <c r="B819" t="s">
        <v>425</v>
      </c>
      <c r="C819" s="17">
        <v>0.39337708559560802</v>
      </c>
      <c r="D819" s="17">
        <v>0.37948001203465698</v>
      </c>
      <c r="E819" s="17">
        <v>0.41446680840082001</v>
      </c>
      <c r="F819" s="17"/>
      <c r="G819" s="17">
        <v>0.32726176341566798</v>
      </c>
      <c r="H819" s="17">
        <v>0.477514241801336</v>
      </c>
      <c r="I819" s="17">
        <v>0.46921073344699699</v>
      </c>
      <c r="J819" s="17">
        <v>0.234163139656382</v>
      </c>
      <c r="K819" s="17">
        <v>0.393552226602634</v>
      </c>
      <c r="L819" s="17">
        <v>0.41905126357038902</v>
      </c>
      <c r="M819" s="17"/>
      <c r="N819" s="17">
        <v>0.31708046394746803</v>
      </c>
      <c r="O819" s="17">
        <v>0.32690441964396999</v>
      </c>
      <c r="P819" s="17">
        <v>0.30676667147242997</v>
      </c>
      <c r="Q819" s="17">
        <v>0.46488313054888902</v>
      </c>
      <c r="R819" s="17">
        <v>0.38724362706724103</v>
      </c>
      <c r="S819" s="17">
        <v>0.52746939361596601</v>
      </c>
      <c r="T819" s="17">
        <v>0.45584277570679699</v>
      </c>
      <c r="U819" s="17">
        <v>0.59830580771863096</v>
      </c>
      <c r="V819" s="17">
        <v>0.42656973688913602</v>
      </c>
      <c r="W819" s="17">
        <v>0.38471403416292199</v>
      </c>
      <c r="X819" s="17">
        <v>0.247805617759562</v>
      </c>
      <c r="Y819" s="17">
        <v>0.33996314160304902</v>
      </c>
      <c r="Z819" s="17"/>
      <c r="AA819" s="17">
        <v>0.44324219234436601</v>
      </c>
      <c r="AB819" s="17">
        <v>0.34947025237819701</v>
      </c>
      <c r="AC819" s="17">
        <v>0.37789576480645498</v>
      </c>
      <c r="AD819" s="17">
        <v>0.38703099196213497</v>
      </c>
      <c r="AE819" s="17"/>
      <c r="AF819" s="17">
        <v>0.310620673423326</v>
      </c>
    </row>
    <row r="820" spans="2:32" x14ac:dyDescent="0.2">
      <c r="B820" t="s">
        <v>426</v>
      </c>
      <c r="C820" s="17">
        <v>7.2945409175978401E-2</v>
      </c>
      <c r="D820" s="17">
        <v>0.10604556747581401</v>
      </c>
      <c r="E820" s="17">
        <v>3.0792110544228701E-2</v>
      </c>
      <c r="F820" s="17"/>
      <c r="G820" s="17">
        <v>0.14495529776887101</v>
      </c>
      <c r="H820" s="17">
        <v>9.2313970916905699E-2</v>
      </c>
      <c r="I820" s="17">
        <v>5.0911656166182803E-2</v>
      </c>
      <c r="J820" s="17">
        <v>6.3578706616559205E-2</v>
      </c>
      <c r="K820" s="17">
        <v>0</v>
      </c>
      <c r="L820" s="17">
        <v>5.5281679621159298E-2</v>
      </c>
      <c r="M820" s="17"/>
      <c r="N820" s="17">
        <v>5.8173795553408299E-2</v>
      </c>
      <c r="O820" s="17">
        <v>0</v>
      </c>
      <c r="P820" s="17">
        <v>0.156762590841485</v>
      </c>
      <c r="Q820" s="17">
        <v>6.6496006477491598E-2</v>
      </c>
      <c r="R820" s="17">
        <v>6.9698644790249606E-2</v>
      </c>
      <c r="S820" s="17">
        <v>6.4545865398110594E-2</v>
      </c>
      <c r="T820" s="17">
        <v>0.13069599601236701</v>
      </c>
      <c r="U820" s="17">
        <v>0</v>
      </c>
      <c r="V820" s="17">
        <v>6.5956196576258896E-2</v>
      </c>
      <c r="W820" s="17">
        <v>4.9865171753552803E-2</v>
      </c>
      <c r="X820" s="17">
        <v>0.187155749014355</v>
      </c>
      <c r="Y820" s="17">
        <v>0</v>
      </c>
      <c r="Z820" s="17"/>
      <c r="AA820" s="17">
        <v>8.6816744386279093E-2</v>
      </c>
      <c r="AB820" s="17">
        <v>7.7553108636979701E-2</v>
      </c>
      <c r="AC820" s="17">
        <v>6.8996937224316907E-2</v>
      </c>
      <c r="AD820" s="17">
        <v>6.0496697388410597E-2</v>
      </c>
      <c r="AE820" s="17"/>
      <c r="AF820" s="17">
        <v>6.3252900016283503E-2</v>
      </c>
    </row>
    <row r="821" spans="2:32" x14ac:dyDescent="0.2">
      <c r="B821" t="s">
        <v>427</v>
      </c>
      <c r="C821" s="17">
        <v>8.08686194358188E-3</v>
      </c>
      <c r="D821" s="17">
        <v>7.4412126699358403E-3</v>
      </c>
      <c r="E821" s="17">
        <v>8.9851715641807803E-3</v>
      </c>
      <c r="F821" s="17"/>
      <c r="G821" s="17">
        <v>2.2881752017974901E-2</v>
      </c>
      <c r="H821" s="17">
        <v>0</v>
      </c>
      <c r="I821" s="17">
        <v>1.7659577746362301E-2</v>
      </c>
      <c r="J821" s="17">
        <v>0</v>
      </c>
      <c r="K821" s="17">
        <v>0</v>
      </c>
      <c r="L821" s="17">
        <v>0</v>
      </c>
      <c r="M821" s="17"/>
      <c r="N821" s="17">
        <v>2.0763488469029201E-2</v>
      </c>
      <c r="O821" s="17">
        <v>0</v>
      </c>
      <c r="P821" s="17">
        <v>0</v>
      </c>
      <c r="Q821" s="17">
        <v>0</v>
      </c>
      <c r="R821" s="17">
        <v>0</v>
      </c>
      <c r="S821" s="17">
        <v>0</v>
      </c>
      <c r="T821" s="17">
        <v>3.9205690019262697E-2</v>
      </c>
      <c r="U821" s="17">
        <v>0</v>
      </c>
      <c r="V821" s="17">
        <v>0</v>
      </c>
      <c r="W821" s="17">
        <v>0</v>
      </c>
      <c r="X821" s="17">
        <v>0</v>
      </c>
      <c r="Y821" s="17">
        <v>0</v>
      </c>
      <c r="Z821" s="17"/>
      <c r="AA821" s="17">
        <v>0</v>
      </c>
      <c r="AB821" s="17">
        <v>2.1866027195294901E-2</v>
      </c>
      <c r="AC821" s="17">
        <v>0</v>
      </c>
      <c r="AD821" s="17">
        <v>1.26718574274329E-2</v>
      </c>
      <c r="AE821" s="17"/>
      <c r="AF821" s="17">
        <v>0</v>
      </c>
    </row>
    <row r="822" spans="2:32" x14ac:dyDescent="0.2">
      <c r="B822" t="s">
        <v>92</v>
      </c>
      <c r="C822" s="17">
        <v>2.94530179794296E-3</v>
      </c>
      <c r="D822" s="17">
        <v>0</v>
      </c>
      <c r="E822" s="17">
        <v>6.77164704115364E-3</v>
      </c>
      <c r="F822" s="17"/>
      <c r="G822" s="17">
        <v>0</v>
      </c>
      <c r="H822" s="17">
        <v>0</v>
      </c>
      <c r="I822" s="17">
        <v>0</v>
      </c>
      <c r="J822" s="17">
        <v>1.91157594754735E-2</v>
      </c>
      <c r="K822" s="17">
        <v>0</v>
      </c>
      <c r="L822" s="17">
        <v>0</v>
      </c>
      <c r="M822" s="17"/>
      <c r="N822" s="17">
        <v>0</v>
      </c>
      <c r="O822" s="17">
        <v>3.0308481878284999E-2</v>
      </c>
      <c r="P822" s="17">
        <v>0</v>
      </c>
      <c r="Q822" s="17">
        <v>0</v>
      </c>
      <c r="R822" s="17">
        <v>0</v>
      </c>
      <c r="S822" s="17">
        <v>0</v>
      </c>
      <c r="T822" s="17">
        <v>0</v>
      </c>
      <c r="U822" s="17">
        <v>0</v>
      </c>
      <c r="V822" s="17">
        <v>0</v>
      </c>
      <c r="W822" s="17">
        <v>0</v>
      </c>
      <c r="X822" s="17">
        <v>0</v>
      </c>
      <c r="Y822" s="17">
        <v>0</v>
      </c>
      <c r="Z822" s="17"/>
      <c r="AA822" s="17">
        <v>1.06355713924538E-2</v>
      </c>
      <c r="AB822" s="17">
        <v>0</v>
      </c>
      <c r="AC822" s="17">
        <v>0</v>
      </c>
      <c r="AD822" s="17">
        <v>0</v>
      </c>
      <c r="AE822" s="17"/>
      <c r="AF822" s="17">
        <v>0</v>
      </c>
    </row>
    <row r="823" spans="2:32" x14ac:dyDescent="0.2">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row>
    <row r="824" spans="2:32" x14ac:dyDescent="0.2">
      <c r="B824" s="6" t="s">
        <v>440</v>
      </c>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row>
    <row r="825" spans="2:32" x14ac:dyDescent="0.2">
      <c r="B825" s="24" t="s">
        <v>441</v>
      </c>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row>
    <row r="826" spans="2:32" x14ac:dyDescent="0.2">
      <c r="B826" t="s">
        <v>424</v>
      </c>
      <c r="C826" s="17">
        <v>0.55266682630975605</v>
      </c>
      <c r="D826" s="17">
        <v>0.57353563098592997</v>
      </c>
      <c r="E826" s="17">
        <v>0.53366943378203902</v>
      </c>
      <c r="F826" s="17"/>
      <c r="G826" s="17">
        <v>0.60599465805715802</v>
      </c>
      <c r="H826" s="17">
        <v>0.50687990675513495</v>
      </c>
      <c r="I826" s="17">
        <v>0.62552869147690104</v>
      </c>
      <c r="J826" s="17">
        <v>0.56191979853488805</v>
      </c>
      <c r="K826" s="17">
        <v>0.42816523013090102</v>
      </c>
      <c r="L826" s="17">
        <v>0.42212312468456797</v>
      </c>
      <c r="M826" s="17"/>
      <c r="N826" s="17">
        <v>0.65017511381598903</v>
      </c>
      <c r="O826" s="17">
        <v>0.41840087944896598</v>
      </c>
      <c r="P826" s="17">
        <v>0.43201280301912998</v>
      </c>
      <c r="Q826" s="17">
        <v>0.605032684719918</v>
      </c>
      <c r="R826" s="17">
        <v>0.48114609625791899</v>
      </c>
      <c r="S826" s="17">
        <v>0.62503502894472895</v>
      </c>
      <c r="T826" s="17">
        <v>0.57681312975125798</v>
      </c>
      <c r="U826" s="17">
        <v>0.37575527926927699</v>
      </c>
      <c r="V826" s="17">
        <v>0.57889303617321397</v>
      </c>
      <c r="W826" s="17">
        <v>0.71600253368061695</v>
      </c>
      <c r="X826" s="17">
        <v>0.46184585707839498</v>
      </c>
      <c r="Y826" s="17">
        <v>0</v>
      </c>
      <c r="Z826" s="17"/>
      <c r="AA826" s="17">
        <v>0.58037348587813897</v>
      </c>
      <c r="AB826" s="17">
        <v>0.41960187019627598</v>
      </c>
      <c r="AC826" s="17">
        <v>0.64533255115379196</v>
      </c>
      <c r="AD826" s="17">
        <v>0.56034763050220404</v>
      </c>
      <c r="AE826" s="17"/>
      <c r="AF826" s="17">
        <v>0.672579819334578</v>
      </c>
    </row>
    <row r="827" spans="2:32" x14ac:dyDescent="0.2">
      <c r="B827" t="s">
        <v>425</v>
      </c>
      <c r="C827" s="17">
        <v>0.35743057875620199</v>
      </c>
      <c r="D827" s="17">
        <v>0.33824167469597499</v>
      </c>
      <c r="E827" s="17">
        <v>0.37811623645859699</v>
      </c>
      <c r="F827" s="17"/>
      <c r="G827" s="17">
        <v>0.310024973728664</v>
      </c>
      <c r="H827" s="17">
        <v>0.41485294686010099</v>
      </c>
      <c r="I827" s="17">
        <v>0.26180848655803102</v>
      </c>
      <c r="J827" s="17">
        <v>0.33853512928926899</v>
      </c>
      <c r="K827" s="17">
        <v>0.57183476986909898</v>
      </c>
      <c r="L827" s="17">
        <v>0.44981005419340803</v>
      </c>
      <c r="M827" s="17"/>
      <c r="N827" s="17">
        <v>0.30829525901014898</v>
      </c>
      <c r="O827" s="17">
        <v>0.44665000508387298</v>
      </c>
      <c r="P827" s="17">
        <v>0.49130361256263999</v>
      </c>
      <c r="Q827" s="17">
        <v>0.269737296177126</v>
      </c>
      <c r="R827" s="17">
        <v>0.51885390374208096</v>
      </c>
      <c r="S827" s="17">
        <v>0.30797231743401499</v>
      </c>
      <c r="T827" s="17">
        <v>0.32945820847285001</v>
      </c>
      <c r="U827" s="17">
        <v>0.45233329320629001</v>
      </c>
      <c r="V827" s="17">
        <v>0.39584354603358302</v>
      </c>
      <c r="W827" s="17">
        <v>0.186693119313982</v>
      </c>
      <c r="X827" s="17">
        <v>0.37406220235811399</v>
      </c>
      <c r="Y827" s="17">
        <v>0.40067414999849099</v>
      </c>
      <c r="Z827" s="17"/>
      <c r="AA827" s="17">
        <v>0.30426332284748098</v>
      </c>
      <c r="AB827" s="17">
        <v>0.50964517523639996</v>
      </c>
      <c r="AC827" s="17">
        <v>0.33455787420634298</v>
      </c>
      <c r="AD827" s="17">
        <v>0.31634128559785102</v>
      </c>
      <c r="AE827" s="17"/>
      <c r="AF827" s="17">
        <v>0.28846845720696401</v>
      </c>
    </row>
    <row r="828" spans="2:32" x14ac:dyDescent="0.2">
      <c r="B828" t="s">
        <v>426</v>
      </c>
      <c r="C828" s="17">
        <v>7.1851515040341998E-2</v>
      </c>
      <c r="D828" s="17">
        <v>8.4363872157836903E-2</v>
      </c>
      <c r="E828" s="17">
        <v>5.4680423739440799E-2</v>
      </c>
      <c r="F828" s="17"/>
      <c r="G828" s="17">
        <v>8.3980368214177994E-2</v>
      </c>
      <c r="H828" s="17">
        <v>6.2016484649839797E-2</v>
      </c>
      <c r="I828" s="17">
        <v>0.104362600678313</v>
      </c>
      <c r="J828" s="17">
        <v>7.3515388474372403E-2</v>
      </c>
      <c r="K828" s="17">
        <v>0</v>
      </c>
      <c r="L828" s="17">
        <v>3.5119370250647597E-2</v>
      </c>
      <c r="M828" s="17"/>
      <c r="N828" s="17">
        <v>2.61387657935572E-2</v>
      </c>
      <c r="O828" s="17">
        <v>0.13494911546716001</v>
      </c>
      <c r="P828" s="17">
        <v>3.7594873670439802E-2</v>
      </c>
      <c r="Q828" s="17">
        <v>0.125230019102956</v>
      </c>
      <c r="R828" s="17">
        <v>0</v>
      </c>
      <c r="S828" s="17">
        <v>4.9601667858766803E-2</v>
      </c>
      <c r="T828" s="17">
        <v>9.3728661775891897E-2</v>
      </c>
      <c r="U828" s="17">
        <v>8.4728351712679395E-2</v>
      </c>
      <c r="V828" s="17">
        <v>2.5263417793202798E-2</v>
      </c>
      <c r="W828" s="17">
        <v>9.7304347005400305E-2</v>
      </c>
      <c r="X828" s="17">
        <v>0.164091940563491</v>
      </c>
      <c r="Y828" s="17">
        <v>0.21721594069533601</v>
      </c>
      <c r="Z828" s="17"/>
      <c r="AA828" s="17">
        <v>8.2274566905141899E-2</v>
      </c>
      <c r="AB828" s="17">
        <v>5.1085491233338602E-2</v>
      </c>
      <c r="AC828" s="17">
        <v>2.0109574639864899E-2</v>
      </c>
      <c r="AD828" s="17">
        <v>0.113500240565234</v>
      </c>
      <c r="AE828" s="17"/>
      <c r="AF828" s="17">
        <v>2.84294251482154E-2</v>
      </c>
    </row>
    <row r="829" spans="2:32" x14ac:dyDescent="0.2">
      <c r="B829" t="s">
        <v>427</v>
      </c>
      <c r="C829" s="17">
        <v>5.4390236550971799E-3</v>
      </c>
      <c r="D829" s="17">
        <v>3.8588221602578101E-3</v>
      </c>
      <c r="E829" s="17">
        <v>7.2244058770818799E-3</v>
      </c>
      <c r="F829" s="17"/>
      <c r="G829" s="17">
        <v>0</v>
      </c>
      <c r="H829" s="17">
        <v>1.6250661734923601E-2</v>
      </c>
      <c r="I829" s="17">
        <v>8.3002212867545402E-3</v>
      </c>
      <c r="J829" s="17">
        <v>0</v>
      </c>
      <c r="K829" s="17">
        <v>0</v>
      </c>
      <c r="L829" s="17">
        <v>0</v>
      </c>
      <c r="M829" s="17"/>
      <c r="N829" s="17">
        <v>0</v>
      </c>
      <c r="O829" s="17">
        <v>0</v>
      </c>
      <c r="P829" s="17">
        <v>0</v>
      </c>
      <c r="Q829" s="17">
        <v>0</v>
      </c>
      <c r="R829" s="17">
        <v>0</v>
      </c>
      <c r="S829" s="17">
        <v>1.7390985762488698E-2</v>
      </c>
      <c r="T829" s="17">
        <v>0</v>
      </c>
      <c r="U829" s="17">
        <v>0</v>
      </c>
      <c r="V829" s="17">
        <v>0</v>
      </c>
      <c r="W829" s="17">
        <v>0</v>
      </c>
      <c r="X829" s="17">
        <v>0</v>
      </c>
      <c r="Y829" s="17">
        <v>0.169532037947526</v>
      </c>
      <c r="Z829" s="17"/>
      <c r="AA829" s="17">
        <v>1.60750464064188E-2</v>
      </c>
      <c r="AB829" s="17">
        <v>0</v>
      </c>
      <c r="AC829" s="17">
        <v>0</v>
      </c>
      <c r="AD829" s="17">
        <v>0</v>
      </c>
      <c r="AE829" s="17"/>
      <c r="AF829" s="17">
        <v>1.0522298310242499E-2</v>
      </c>
    </row>
    <row r="830" spans="2:32" x14ac:dyDescent="0.2">
      <c r="B830" t="s">
        <v>92</v>
      </c>
      <c r="C830" s="17">
        <v>1.26120562386022E-2</v>
      </c>
      <c r="D830" s="17">
        <v>0</v>
      </c>
      <c r="E830" s="17">
        <v>2.6309500142841401E-2</v>
      </c>
      <c r="F830" s="17"/>
      <c r="G830" s="17">
        <v>0</v>
      </c>
      <c r="H830" s="17">
        <v>0</v>
      </c>
      <c r="I830" s="17">
        <v>0</v>
      </c>
      <c r="J830" s="17">
        <v>2.6029683701470002E-2</v>
      </c>
      <c r="K830" s="17">
        <v>0</v>
      </c>
      <c r="L830" s="17">
        <v>9.2947450871376402E-2</v>
      </c>
      <c r="M830" s="17"/>
      <c r="N830" s="17">
        <v>1.5390861380304001E-2</v>
      </c>
      <c r="O830" s="17">
        <v>0</v>
      </c>
      <c r="P830" s="17">
        <v>3.9088710747790897E-2</v>
      </c>
      <c r="Q830" s="17">
        <v>0</v>
      </c>
      <c r="R830" s="17">
        <v>0</v>
      </c>
      <c r="S830" s="17">
        <v>0</v>
      </c>
      <c r="T830" s="17">
        <v>0</v>
      </c>
      <c r="U830" s="17">
        <v>8.7183075811753802E-2</v>
      </c>
      <c r="V830" s="17">
        <v>0</v>
      </c>
      <c r="W830" s="17">
        <v>0</v>
      </c>
      <c r="X830" s="17">
        <v>0</v>
      </c>
      <c r="Y830" s="17">
        <v>0.212577871358647</v>
      </c>
      <c r="Z830" s="17"/>
      <c r="AA830" s="17">
        <v>1.7013577962819802E-2</v>
      </c>
      <c r="AB830" s="17">
        <v>1.96674633339858E-2</v>
      </c>
      <c r="AC830" s="17">
        <v>0</v>
      </c>
      <c r="AD830" s="17">
        <v>9.8108433347116296E-3</v>
      </c>
      <c r="AE830" s="17"/>
      <c r="AF830" s="17">
        <v>0</v>
      </c>
    </row>
    <row r="831" spans="2:32" x14ac:dyDescent="0.2">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row>
    <row r="832" spans="2:32" x14ac:dyDescent="0.2">
      <c r="B832" s="6" t="s">
        <v>442</v>
      </c>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row>
    <row r="833" spans="2:32" x14ac:dyDescent="0.2">
      <c r="B833" s="24" t="s">
        <v>443</v>
      </c>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row>
    <row r="834" spans="2:32" x14ac:dyDescent="0.2">
      <c r="B834" t="s">
        <v>424</v>
      </c>
      <c r="C834" s="17">
        <v>0.45540782009029901</v>
      </c>
      <c r="D834" s="17">
        <v>0.46031553514666301</v>
      </c>
      <c r="E834" s="17">
        <v>0.45210686249904097</v>
      </c>
      <c r="F834" s="17"/>
      <c r="G834" s="17">
        <v>0.41572321731302098</v>
      </c>
      <c r="H834" s="17">
        <v>0.476824893535849</v>
      </c>
      <c r="I834" s="17">
        <v>0.489867383226328</v>
      </c>
      <c r="J834" s="17">
        <v>0.43114695342957698</v>
      </c>
      <c r="K834" s="17">
        <v>0.454293403882296</v>
      </c>
      <c r="L834" s="17">
        <v>0.55161198744727902</v>
      </c>
      <c r="M834" s="17"/>
      <c r="N834" s="17">
        <v>0.49400321976072398</v>
      </c>
      <c r="O834" s="17">
        <v>0.46505240028039901</v>
      </c>
      <c r="P834" s="17">
        <v>0.49819838714269898</v>
      </c>
      <c r="Q834" s="17">
        <v>0.41565972741908003</v>
      </c>
      <c r="R834" s="17">
        <v>0.46932359351129799</v>
      </c>
      <c r="S834" s="17">
        <v>0.42178105163686802</v>
      </c>
      <c r="T834" s="17">
        <v>0.44565792383708702</v>
      </c>
      <c r="U834" s="17">
        <v>0.49274241647094302</v>
      </c>
      <c r="V834" s="17">
        <v>0.42348195511763997</v>
      </c>
      <c r="W834" s="17">
        <v>0.43891087085145097</v>
      </c>
      <c r="X834" s="17">
        <v>0.40838398097748202</v>
      </c>
      <c r="Y834" s="17">
        <v>0.47859512727280101</v>
      </c>
      <c r="Z834" s="17"/>
      <c r="AA834" s="17">
        <v>0.49322535914263199</v>
      </c>
      <c r="AB834" s="17">
        <v>0.498410435616784</v>
      </c>
      <c r="AC834" s="17">
        <v>0.34171602040641502</v>
      </c>
      <c r="AD834" s="17">
        <v>0.49057343362276401</v>
      </c>
      <c r="AE834" s="17"/>
      <c r="AF834" s="17">
        <v>0.37564287515603301</v>
      </c>
    </row>
    <row r="835" spans="2:32" x14ac:dyDescent="0.2">
      <c r="B835" t="s">
        <v>425</v>
      </c>
      <c r="C835" s="17">
        <v>0.48109398417189198</v>
      </c>
      <c r="D835" s="17">
        <v>0.46029571930777002</v>
      </c>
      <c r="E835" s="17">
        <v>0.49956560811404499</v>
      </c>
      <c r="F835" s="17"/>
      <c r="G835" s="17">
        <v>0.47287823543360302</v>
      </c>
      <c r="H835" s="17">
        <v>0.484472524446106</v>
      </c>
      <c r="I835" s="17">
        <v>0.46396172260722301</v>
      </c>
      <c r="J835" s="17">
        <v>0.53776399889670001</v>
      </c>
      <c r="K835" s="17">
        <v>0.50643870051427797</v>
      </c>
      <c r="L835" s="17">
        <v>0.29143848953328</v>
      </c>
      <c r="M835" s="17"/>
      <c r="N835" s="17">
        <v>0.46526911279674898</v>
      </c>
      <c r="O835" s="17">
        <v>0.47763684857512301</v>
      </c>
      <c r="P835" s="17">
        <v>0.44944909697420199</v>
      </c>
      <c r="Q835" s="17">
        <v>0.51036857982760897</v>
      </c>
      <c r="R835" s="17">
        <v>0.46757559077137001</v>
      </c>
      <c r="S835" s="17">
        <v>0.45030488005067998</v>
      </c>
      <c r="T835" s="17">
        <v>0.52844739519723705</v>
      </c>
      <c r="U835" s="17">
        <v>0.45692161792081099</v>
      </c>
      <c r="V835" s="17">
        <v>0.50069648209010098</v>
      </c>
      <c r="W835" s="17">
        <v>0.50530303512591301</v>
      </c>
      <c r="X835" s="17">
        <v>0.50021564794939</v>
      </c>
      <c r="Y835" s="17">
        <v>0.450531670146463</v>
      </c>
      <c r="Z835" s="17"/>
      <c r="AA835" s="17">
        <v>0.44685839507870601</v>
      </c>
      <c r="AB835" s="17">
        <v>0.43692544134403799</v>
      </c>
      <c r="AC835" s="17">
        <v>0.60250853809395899</v>
      </c>
      <c r="AD835" s="17">
        <v>0.43248836636063098</v>
      </c>
      <c r="AE835" s="17"/>
      <c r="AF835" s="17">
        <v>0.57880924424351599</v>
      </c>
    </row>
    <row r="836" spans="2:32" x14ac:dyDescent="0.2">
      <c r="B836" t="s">
        <v>426</v>
      </c>
      <c r="C836" s="17">
        <v>5.5079091027153901E-2</v>
      </c>
      <c r="D836" s="17">
        <v>7.0969872964323402E-2</v>
      </c>
      <c r="E836" s="17">
        <v>3.9881454572926897E-2</v>
      </c>
      <c r="F836" s="17"/>
      <c r="G836" s="17">
        <v>8.3941250055052402E-2</v>
      </c>
      <c r="H836" s="17">
        <v>3.8702582018044898E-2</v>
      </c>
      <c r="I836" s="17">
        <v>4.6170894166448997E-2</v>
      </c>
      <c r="J836" s="17">
        <v>3.1089047673722899E-2</v>
      </c>
      <c r="K836" s="17">
        <v>3.9267895603426299E-2</v>
      </c>
      <c r="L836" s="17">
        <v>0.15694952301944001</v>
      </c>
      <c r="M836" s="17"/>
      <c r="N836" s="17">
        <v>4.0727667442526497E-2</v>
      </c>
      <c r="O836" s="17">
        <v>5.7310751144477097E-2</v>
      </c>
      <c r="P836" s="17">
        <v>5.2352515883099297E-2</v>
      </c>
      <c r="Q836" s="17">
        <v>7.3971692753311294E-2</v>
      </c>
      <c r="R836" s="17">
        <v>6.3100815717332406E-2</v>
      </c>
      <c r="S836" s="17">
        <v>0.10647246550676601</v>
      </c>
      <c r="T836" s="17">
        <v>2.58946809656753E-2</v>
      </c>
      <c r="U836" s="17">
        <v>5.0335965608245999E-2</v>
      </c>
      <c r="V836" s="17">
        <v>5.5483520387255902E-2</v>
      </c>
      <c r="W836" s="17">
        <v>2.0027563751582999E-2</v>
      </c>
      <c r="X836" s="17">
        <v>9.1400371073128497E-2</v>
      </c>
      <c r="Y836" s="17">
        <v>7.0873202580736594E-2</v>
      </c>
      <c r="Z836" s="17"/>
      <c r="AA836" s="17">
        <v>5.9916245778661302E-2</v>
      </c>
      <c r="AB836" s="17">
        <v>5.6688089416606101E-2</v>
      </c>
      <c r="AC836" s="17">
        <v>5.5775441499626599E-2</v>
      </c>
      <c r="AD836" s="17">
        <v>4.7768778390323403E-2</v>
      </c>
      <c r="AE836" s="17"/>
      <c r="AF836" s="17">
        <v>4.5547880600450799E-2</v>
      </c>
    </row>
    <row r="837" spans="2:32" x14ac:dyDescent="0.2">
      <c r="B837" t="s">
        <v>427</v>
      </c>
      <c r="C837" s="17">
        <v>4.1329938181554598E-3</v>
      </c>
      <c r="D837" s="17">
        <v>8.4188725812442793E-3</v>
      </c>
      <c r="E837" s="17">
        <v>0</v>
      </c>
      <c r="F837" s="17"/>
      <c r="G837" s="17">
        <v>1.3478967596197799E-2</v>
      </c>
      <c r="H837" s="17">
        <v>0</v>
      </c>
      <c r="I837" s="17">
        <v>0</v>
      </c>
      <c r="J837" s="17">
        <v>0</v>
      </c>
      <c r="K837" s="17">
        <v>0</v>
      </c>
      <c r="L837" s="17">
        <v>0</v>
      </c>
      <c r="M837" s="17"/>
      <c r="N837" s="17">
        <v>0</v>
      </c>
      <c r="O837" s="17">
        <v>0</v>
      </c>
      <c r="P837" s="17">
        <v>0</v>
      </c>
      <c r="Q837" s="17">
        <v>0</v>
      </c>
      <c r="R837" s="17">
        <v>0</v>
      </c>
      <c r="S837" s="17">
        <v>0</v>
      </c>
      <c r="T837" s="17">
        <v>0</v>
      </c>
      <c r="U837" s="17">
        <v>0</v>
      </c>
      <c r="V837" s="17">
        <v>0</v>
      </c>
      <c r="W837" s="17">
        <v>3.5758530271053697E-2</v>
      </c>
      <c r="X837" s="17">
        <v>0</v>
      </c>
      <c r="Y837" s="17">
        <v>0</v>
      </c>
      <c r="Z837" s="17"/>
      <c r="AA837" s="17">
        <v>0</v>
      </c>
      <c r="AB837" s="17">
        <v>0</v>
      </c>
      <c r="AC837" s="17">
        <v>0</v>
      </c>
      <c r="AD837" s="17">
        <v>1.86953934397436E-2</v>
      </c>
      <c r="AE837" s="17"/>
      <c r="AF837" s="17">
        <v>0</v>
      </c>
    </row>
    <row r="838" spans="2:32" x14ac:dyDescent="0.2">
      <c r="B838" t="s">
        <v>92</v>
      </c>
      <c r="C838" s="17">
        <v>4.2861108925005501E-3</v>
      </c>
      <c r="D838" s="17">
        <v>0</v>
      </c>
      <c r="E838" s="17">
        <v>8.4460748139869798E-3</v>
      </c>
      <c r="F838" s="17"/>
      <c r="G838" s="17">
        <v>1.3978329602125699E-2</v>
      </c>
      <c r="H838" s="17">
        <v>0</v>
      </c>
      <c r="I838" s="17">
        <v>0</v>
      </c>
      <c r="J838" s="17">
        <v>0</v>
      </c>
      <c r="K838" s="17">
        <v>0</v>
      </c>
      <c r="L838" s="17">
        <v>0</v>
      </c>
      <c r="M838" s="17"/>
      <c r="N838" s="17">
        <v>0</v>
      </c>
      <c r="O838" s="17">
        <v>0</v>
      </c>
      <c r="P838" s="17">
        <v>0</v>
      </c>
      <c r="Q838" s="17">
        <v>0</v>
      </c>
      <c r="R838" s="17">
        <v>0</v>
      </c>
      <c r="S838" s="17">
        <v>2.1441602805687101E-2</v>
      </c>
      <c r="T838" s="17">
        <v>0</v>
      </c>
      <c r="U838" s="17">
        <v>0</v>
      </c>
      <c r="V838" s="17">
        <v>2.0338042405003701E-2</v>
      </c>
      <c r="W838" s="17">
        <v>0</v>
      </c>
      <c r="X838" s="17">
        <v>0</v>
      </c>
      <c r="Y838" s="17">
        <v>0</v>
      </c>
      <c r="Z838" s="17"/>
      <c r="AA838" s="17">
        <v>0</v>
      </c>
      <c r="AB838" s="17">
        <v>7.9760336225721193E-3</v>
      </c>
      <c r="AC838" s="17">
        <v>0</v>
      </c>
      <c r="AD838" s="17">
        <v>1.0474028186537299E-2</v>
      </c>
      <c r="AE838" s="17"/>
      <c r="AF838" s="17">
        <v>0</v>
      </c>
    </row>
    <row r="839" spans="2:32" x14ac:dyDescent="0.2">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row>
    <row r="840" spans="2:32" x14ac:dyDescent="0.2">
      <c r="B840" s="6" t="s">
        <v>444</v>
      </c>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row>
    <row r="841" spans="2:32" x14ac:dyDescent="0.2">
      <c r="B841" s="24" t="s">
        <v>445</v>
      </c>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row>
    <row r="842" spans="2:32" x14ac:dyDescent="0.2">
      <c r="B842" t="s">
        <v>424</v>
      </c>
      <c r="C842" s="17">
        <v>0.47050529932165402</v>
      </c>
      <c r="D842" s="17">
        <v>0.44279972336713802</v>
      </c>
      <c r="E842" s="17">
        <v>0.50029574368512097</v>
      </c>
      <c r="F842" s="17"/>
      <c r="G842" s="17">
        <v>0.54217600171781</v>
      </c>
      <c r="H842" s="17">
        <v>0.39341800922007097</v>
      </c>
      <c r="I842" s="17">
        <v>0.34532209950265202</v>
      </c>
      <c r="J842" s="17">
        <v>0.54481574357014395</v>
      </c>
      <c r="K842" s="17">
        <v>0.41181561174687498</v>
      </c>
      <c r="L842" s="17">
        <v>0.51660842021376496</v>
      </c>
      <c r="M842" s="17"/>
      <c r="N842" s="17">
        <v>0.44900893095920602</v>
      </c>
      <c r="O842" s="17">
        <v>0.38600464831792802</v>
      </c>
      <c r="P842" s="17">
        <v>0.50653221765771705</v>
      </c>
      <c r="Q842" s="17">
        <v>0.27854194105931901</v>
      </c>
      <c r="R842" s="17">
        <v>0.40895161517713702</v>
      </c>
      <c r="S842" s="17">
        <v>0.47175886574527098</v>
      </c>
      <c r="T842" s="17">
        <v>0.59240921129559398</v>
      </c>
      <c r="U842" s="17">
        <v>0.39676125378771199</v>
      </c>
      <c r="V842" s="17">
        <v>0.59587758112053102</v>
      </c>
      <c r="W842" s="17">
        <v>0.50929634113295397</v>
      </c>
      <c r="X842" s="17">
        <v>0.75217769430266801</v>
      </c>
      <c r="Y842" s="17">
        <v>0.45857310319260303</v>
      </c>
      <c r="Z842" s="17"/>
      <c r="AA842" s="17">
        <v>0.53818613735836696</v>
      </c>
      <c r="AB842" s="17">
        <v>0.349948456286095</v>
      </c>
      <c r="AC842" s="17">
        <v>0.44021927312002102</v>
      </c>
      <c r="AD842" s="17">
        <v>0.51585734450685505</v>
      </c>
      <c r="AE842" s="17"/>
      <c r="AF842" s="17">
        <v>0.55351736166896703</v>
      </c>
    </row>
    <row r="843" spans="2:32" x14ac:dyDescent="0.2">
      <c r="B843" t="s">
        <v>425</v>
      </c>
      <c r="C843" s="17">
        <v>0.46780142079645098</v>
      </c>
      <c r="D843" s="17">
        <v>0.495223792188342</v>
      </c>
      <c r="E843" s="17">
        <v>0.43730732855624399</v>
      </c>
      <c r="F843" s="17"/>
      <c r="G843" s="17">
        <v>0.40171351270675199</v>
      </c>
      <c r="H843" s="17">
        <v>0.55634758084344105</v>
      </c>
      <c r="I843" s="17">
        <v>0.55909442343329996</v>
      </c>
      <c r="J843" s="17">
        <v>0.39303000475203198</v>
      </c>
      <c r="K843" s="17">
        <v>0.49223553939575498</v>
      </c>
      <c r="L843" s="17">
        <v>0.44978206341368299</v>
      </c>
      <c r="M843" s="17"/>
      <c r="N843" s="17">
        <v>0.48076125924468999</v>
      </c>
      <c r="O843" s="17">
        <v>0.51837485931827998</v>
      </c>
      <c r="P843" s="17">
        <v>0.461637005510599</v>
      </c>
      <c r="Q843" s="17">
        <v>0.69186885796570197</v>
      </c>
      <c r="R843" s="17">
        <v>0.521115857952414</v>
      </c>
      <c r="S843" s="17">
        <v>0.52824113425472896</v>
      </c>
      <c r="T843" s="17">
        <v>0.40759078870440602</v>
      </c>
      <c r="U843" s="17">
        <v>0.53412195952836306</v>
      </c>
      <c r="V843" s="17">
        <v>0.31807726042346002</v>
      </c>
      <c r="W843" s="17">
        <v>0.43507479836632201</v>
      </c>
      <c r="X843" s="17">
        <v>8.1369335504528795E-2</v>
      </c>
      <c r="Y843" s="17">
        <v>0.349385493588523</v>
      </c>
      <c r="Z843" s="17"/>
      <c r="AA843" s="17">
        <v>0.39810011349411001</v>
      </c>
      <c r="AB843" s="17">
        <v>0.56580995483841601</v>
      </c>
      <c r="AC843" s="17">
        <v>0.52525457470422998</v>
      </c>
      <c r="AD843" s="17">
        <v>0.42526353429915698</v>
      </c>
      <c r="AE843" s="17"/>
      <c r="AF843" s="17">
        <v>0.41479312308754201</v>
      </c>
    </row>
    <row r="844" spans="2:32" x14ac:dyDescent="0.2">
      <c r="B844" t="s">
        <v>426</v>
      </c>
      <c r="C844" s="17">
        <v>4.52382090155561E-2</v>
      </c>
      <c r="D844" s="17">
        <v>5.7204587499043301E-2</v>
      </c>
      <c r="E844" s="17">
        <v>3.1967066175191503E-2</v>
      </c>
      <c r="F844" s="17"/>
      <c r="G844" s="17">
        <v>4.5232536158332802E-2</v>
      </c>
      <c r="H844" s="17">
        <v>5.0234409936488401E-2</v>
      </c>
      <c r="I844" s="17">
        <v>7.8319978570461704E-2</v>
      </c>
      <c r="J844" s="17">
        <v>3.7520252091028897E-2</v>
      </c>
      <c r="K844" s="17">
        <v>6.9451316999443E-2</v>
      </c>
      <c r="L844" s="17">
        <v>0</v>
      </c>
      <c r="M844" s="17"/>
      <c r="N844" s="17">
        <v>5.4901126756258502E-2</v>
      </c>
      <c r="O844" s="17">
        <v>9.5620492363791096E-2</v>
      </c>
      <c r="P844" s="17">
        <v>3.18307768316839E-2</v>
      </c>
      <c r="Q844" s="17">
        <v>2.95892009749791E-2</v>
      </c>
      <c r="R844" s="17">
        <v>6.9932526870449596E-2</v>
      </c>
      <c r="S844" s="17">
        <v>0</v>
      </c>
      <c r="T844" s="17">
        <v>0</v>
      </c>
      <c r="U844" s="17">
        <v>0</v>
      </c>
      <c r="V844" s="17">
        <v>6.6548932526334301E-2</v>
      </c>
      <c r="W844" s="17">
        <v>5.5628860500724103E-2</v>
      </c>
      <c r="X844" s="17">
        <v>0</v>
      </c>
      <c r="Y844" s="17">
        <v>0</v>
      </c>
      <c r="Z844" s="17"/>
      <c r="AA844" s="17">
        <v>5.5815858390299997E-2</v>
      </c>
      <c r="AB844" s="17">
        <v>4.4548899708682303E-2</v>
      </c>
      <c r="AC844" s="17">
        <v>3.4526152175749197E-2</v>
      </c>
      <c r="AD844" s="17">
        <v>3.99381290166263E-2</v>
      </c>
      <c r="AE844" s="17"/>
      <c r="AF844" s="17">
        <v>3.1689515243491201E-2</v>
      </c>
    </row>
    <row r="845" spans="2:32" x14ac:dyDescent="0.2">
      <c r="B845" t="s">
        <v>427</v>
      </c>
      <c r="C845" s="17">
        <v>0</v>
      </c>
      <c r="D845" s="17">
        <v>0</v>
      </c>
      <c r="E845" s="17">
        <v>0</v>
      </c>
      <c r="F845" s="17"/>
      <c r="G845" s="17">
        <v>0</v>
      </c>
      <c r="H845" s="17">
        <v>0</v>
      </c>
      <c r="I845" s="17">
        <v>0</v>
      </c>
      <c r="J845" s="17">
        <v>0</v>
      </c>
      <c r="K845" s="17">
        <v>0</v>
      </c>
      <c r="L845" s="17">
        <v>0</v>
      </c>
      <c r="M845" s="17"/>
      <c r="N845" s="17">
        <v>0</v>
      </c>
      <c r="O845" s="17">
        <v>0</v>
      </c>
      <c r="P845" s="17">
        <v>0</v>
      </c>
      <c r="Q845" s="17">
        <v>0</v>
      </c>
      <c r="R845" s="17">
        <v>0</v>
      </c>
      <c r="S845" s="17">
        <v>0</v>
      </c>
      <c r="T845" s="17">
        <v>0</v>
      </c>
      <c r="U845" s="17">
        <v>0</v>
      </c>
      <c r="V845" s="17">
        <v>0</v>
      </c>
      <c r="W845" s="17">
        <v>0</v>
      </c>
      <c r="X845" s="17">
        <v>0</v>
      </c>
      <c r="Y845" s="17">
        <v>0</v>
      </c>
      <c r="Z845" s="17"/>
      <c r="AA845" s="17">
        <v>0</v>
      </c>
      <c r="AB845" s="17">
        <v>0</v>
      </c>
      <c r="AC845" s="17">
        <v>0</v>
      </c>
      <c r="AD845" s="17">
        <v>0</v>
      </c>
      <c r="AE845" s="17"/>
      <c r="AF845" s="17">
        <v>0</v>
      </c>
    </row>
    <row r="846" spans="2:32" x14ac:dyDescent="0.2">
      <c r="B846" t="s">
        <v>92</v>
      </c>
      <c r="C846" s="17">
        <v>1.6455070866338802E-2</v>
      </c>
      <c r="D846" s="17">
        <v>4.7718969454762202E-3</v>
      </c>
      <c r="E846" s="17">
        <v>3.04298615834434E-2</v>
      </c>
      <c r="F846" s="17"/>
      <c r="G846" s="17">
        <v>1.0877949417104999E-2</v>
      </c>
      <c r="H846" s="17">
        <v>0</v>
      </c>
      <c r="I846" s="17">
        <v>1.7263498493586299E-2</v>
      </c>
      <c r="J846" s="17">
        <v>2.4633999586795501E-2</v>
      </c>
      <c r="K846" s="17">
        <v>2.6497531857927401E-2</v>
      </c>
      <c r="L846" s="17">
        <v>3.3609516372552703E-2</v>
      </c>
      <c r="M846" s="17"/>
      <c r="N846" s="17">
        <v>1.5328683039844899E-2</v>
      </c>
      <c r="O846" s="17">
        <v>0</v>
      </c>
      <c r="P846" s="17">
        <v>0</v>
      </c>
      <c r="Q846" s="17">
        <v>0</v>
      </c>
      <c r="R846" s="17">
        <v>0</v>
      </c>
      <c r="S846" s="17">
        <v>0</v>
      </c>
      <c r="T846" s="17">
        <v>0</v>
      </c>
      <c r="U846" s="17">
        <v>6.9116786683925194E-2</v>
      </c>
      <c r="V846" s="17">
        <v>1.94962259296746E-2</v>
      </c>
      <c r="W846" s="17">
        <v>0</v>
      </c>
      <c r="X846" s="17">
        <v>0.166452970192803</v>
      </c>
      <c r="Y846" s="17">
        <v>0.192041403218875</v>
      </c>
      <c r="Z846" s="17"/>
      <c r="AA846" s="17">
        <v>7.8978907572235905E-3</v>
      </c>
      <c r="AB846" s="17">
        <v>3.9692689166807203E-2</v>
      </c>
      <c r="AC846" s="17">
        <v>0</v>
      </c>
      <c r="AD846" s="17">
        <v>1.8940992177360699E-2</v>
      </c>
      <c r="AE846" s="17"/>
      <c r="AF846" s="17">
        <v>0</v>
      </c>
    </row>
    <row r="847" spans="2:32" x14ac:dyDescent="0.2">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row>
    <row r="848" spans="2:32" x14ac:dyDescent="0.2">
      <c r="B848" s="6" t="s">
        <v>446</v>
      </c>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c r="AF848" s="17"/>
    </row>
    <row r="849" spans="2:32" x14ac:dyDescent="0.2">
      <c r="B849" s="24" t="s">
        <v>447</v>
      </c>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row>
    <row r="850" spans="2:32" x14ac:dyDescent="0.2">
      <c r="B850" t="s">
        <v>424</v>
      </c>
      <c r="C850" s="17">
        <v>0.50131913861725497</v>
      </c>
      <c r="D850" s="17">
        <v>0.49599052734995602</v>
      </c>
      <c r="E850" s="17">
        <v>0.50694702674271297</v>
      </c>
      <c r="F850" s="17"/>
      <c r="G850" s="17">
        <v>0.47189192521518603</v>
      </c>
      <c r="H850" s="17">
        <v>0.42705364861469702</v>
      </c>
      <c r="I850" s="17">
        <v>0.49370145770318802</v>
      </c>
      <c r="J850" s="17">
        <v>0.52528439986665498</v>
      </c>
      <c r="K850" s="17">
        <v>0.52734889381387995</v>
      </c>
      <c r="L850" s="17">
        <v>0.53416934311408504</v>
      </c>
      <c r="M850" s="17"/>
      <c r="N850" s="17">
        <v>0.50463474719993595</v>
      </c>
      <c r="O850" s="17">
        <v>0.43005495283173401</v>
      </c>
      <c r="P850" s="17">
        <v>0.51747147813975602</v>
      </c>
      <c r="Q850" s="17">
        <v>0.37086727442821399</v>
      </c>
      <c r="R850" s="17">
        <v>0.56674250919049995</v>
      </c>
      <c r="S850" s="17">
        <v>0.46551222212835502</v>
      </c>
      <c r="T850" s="17">
        <v>0.50563825505444804</v>
      </c>
      <c r="U850" s="17">
        <v>0.62897958937578202</v>
      </c>
      <c r="V850" s="17">
        <v>0.52704972481367296</v>
      </c>
      <c r="W850" s="17">
        <v>0.55826351273381902</v>
      </c>
      <c r="X850" s="17">
        <v>0.57534090103854196</v>
      </c>
      <c r="Y850" s="17">
        <v>0.56473759999767004</v>
      </c>
      <c r="Z850" s="17"/>
      <c r="AA850" s="17">
        <v>0.48347083190542001</v>
      </c>
      <c r="AB850" s="17">
        <v>0.53233754283197898</v>
      </c>
      <c r="AC850" s="17">
        <v>0.49677417274284602</v>
      </c>
      <c r="AD850" s="17">
        <v>0.487703486888933</v>
      </c>
      <c r="AE850" s="17"/>
      <c r="AF850" s="17">
        <v>0.50864125778778502</v>
      </c>
    </row>
    <row r="851" spans="2:32" x14ac:dyDescent="0.2">
      <c r="B851" t="s">
        <v>425</v>
      </c>
      <c r="C851" s="17">
        <v>0.47049744059339299</v>
      </c>
      <c r="D851" s="17">
        <v>0.47091794855679298</v>
      </c>
      <c r="E851" s="17">
        <v>0.47005331516273902</v>
      </c>
      <c r="F851" s="17"/>
      <c r="G851" s="17">
        <v>0.45099066751282801</v>
      </c>
      <c r="H851" s="17">
        <v>0.56167639565535399</v>
      </c>
      <c r="I851" s="17">
        <v>0.45206068419595402</v>
      </c>
      <c r="J851" s="17">
        <v>0.462846383386527</v>
      </c>
      <c r="K851" s="17">
        <v>0.455199956205461</v>
      </c>
      <c r="L851" s="17">
        <v>0.44771410005953899</v>
      </c>
      <c r="M851" s="17"/>
      <c r="N851" s="17">
        <v>0.48405755717083698</v>
      </c>
      <c r="O851" s="17">
        <v>0.55673907605544404</v>
      </c>
      <c r="P851" s="17">
        <v>0.46590370437130402</v>
      </c>
      <c r="Q851" s="17">
        <v>0.59899547197102798</v>
      </c>
      <c r="R851" s="17">
        <v>0.42196973951227901</v>
      </c>
      <c r="S851" s="17">
        <v>0.47728534879086298</v>
      </c>
      <c r="T851" s="17">
        <v>0.45308588083314399</v>
      </c>
      <c r="U851" s="17">
        <v>0.37102041062421798</v>
      </c>
      <c r="V851" s="17">
        <v>0.44131226377701599</v>
      </c>
      <c r="W851" s="17">
        <v>0.432691817668301</v>
      </c>
      <c r="X851" s="17">
        <v>0.36226054900913701</v>
      </c>
      <c r="Y851" s="17">
        <v>0.33778490755537099</v>
      </c>
      <c r="Z851" s="17"/>
      <c r="AA851" s="17">
        <v>0.48878434294286</v>
      </c>
      <c r="AB851" s="17">
        <v>0.43354200080362998</v>
      </c>
      <c r="AC851" s="17">
        <v>0.48633677501213401</v>
      </c>
      <c r="AD851" s="17">
        <v>0.48006308170516598</v>
      </c>
      <c r="AE851" s="17"/>
      <c r="AF851" s="17">
        <v>0.45887453999161198</v>
      </c>
    </row>
    <row r="852" spans="2:32" x14ac:dyDescent="0.2">
      <c r="B852" t="s">
        <v>426</v>
      </c>
      <c r="C852" s="17">
        <v>2.17051205130415E-2</v>
      </c>
      <c r="D852" s="17">
        <v>2.3541952072155099E-2</v>
      </c>
      <c r="E852" s="17">
        <v>1.9765124892899201E-2</v>
      </c>
      <c r="F852" s="17"/>
      <c r="G852" s="17">
        <v>7.7117407271986599E-2</v>
      </c>
      <c r="H852" s="17">
        <v>1.1269955729949E-2</v>
      </c>
      <c r="I852" s="17">
        <v>3.3687122305722197E-2</v>
      </c>
      <c r="J852" s="17">
        <v>0</v>
      </c>
      <c r="K852" s="17">
        <v>1.31676088374628E-2</v>
      </c>
      <c r="L852" s="17">
        <v>1.8116556826375599E-2</v>
      </c>
      <c r="M852" s="17"/>
      <c r="N852" s="17">
        <v>1.1307695629227101E-2</v>
      </c>
      <c r="O852" s="17">
        <v>1.32059711128216E-2</v>
      </c>
      <c r="P852" s="17">
        <v>7.2875343765103099E-3</v>
      </c>
      <c r="Q852" s="17">
        <v>2.3155973751199498E-2</v>
      </c>
      <c r="R852" s="17">
        <v>0</v>
      </c>
      <c r="S852" s="17">
        <v>4.0729257763298297E-2</v>
      </c>
      <c r="T852" s="17">
        <v>2.1691238306131001E-2</v>
      </c>
      <c r="U852" s="17">
        <v>0</v>
      </c>
      <c r="V852" s="17">
        <v>3.1638011409310697E-2</v>
      </c>
      <c r="W852" s="17">
        <v>9.0446695978797804E-3</v>
      </c>
      <c r="X852" s="17">
        <v>3.8111246569986899E-2</v>
      </c>
      <c r="Y852" s="17">
        <v>9.7477492446959302E-2</v>
      </c>
      <c r="Z852" s="17"/>
      <c r="AA852" s="17">
        <v>2.2629258048471601E-2</v>
      </c>
      <c r="AB852" s="17">
        <v>2.36820331121157E-2</v>
      </c>
      <c r="AC852" s="17">
        <v>1.6889052245020401E-2</v>
      </c>
      <c r="AD852" s="17">
        <v>2.2826569713359699E-2</v>
      </c>
      <c r="AE852" s="17"/>
      <c r="AF852" s="17">
        <v>2.1443891997644099E-2</v>
      </c>
    </row>
    <row r="853" spans="2:32" x14ac:dyDescent="0.2">
      <c r="B853" t="s">
        <v>427</v>
      </c>
      <c r="C853" s="17">
        <v>7.01258724357869E-4</v>
      </c>
      <c r="D853" s="17">
        <v>1.36522628316599E-3</v>
      </c>
      <c r="E853" s="17">
        <v>0</v>
      </c>
      <c r="F853" s="17"/>
      <c r="G853" s="17">
        <v>0</v>
      </c>
      <c r="H853" s="17">
        <v>0</v>
      </c>
      <c r="I853" s="17">
        <v>4.0750312222619101E-3</v>
      </c>
      <c r="J853" s="17">
        <v>0</v>
      </c>
      <c r="K853" s="17">
        <v>0</v>
      </c>
      <c r="L853" s="17">
        <v>0</v>
      </c>
      <c r="M853" s="17"/>
      <c r="N853" s="17">
        <v>0</v>
      </c>
      <c r="O853" s="17">
        <v>0</v>
      </c>
      <c r="P853" s="17">
        <v>0</v>
      </c>
      <c r="Q853" s="17">
        <v>6.9812798495585398E-3</v>
      </c>
      <c r="R853" s="17">
        <v>0</v>
      </c>
      <c r="S853" s="17">
        <v>0</v>
      </c>
      <c r="T853" s="17">
        <v>0</v>
      </c>
      <c r="U853" s="17">
        <v>0</v>
      </c>
      <c r="V853" s="17">
        <v>0</v>
      </c>
      <c r="W853" s="17">
        <v>0</v>
      </c>
      <c r="X853" s="17">
        <v>0</v>
      </c>
      <c r="Y853" s="17">
        <v>0</v>
      </c>
      <c r="Z853" s="17"/>
      <c r="AA853" s="17">
        <v>0</v>
      </c>
      <c r="AB853" s="17">
        <v>2.5806115359807398E-3</v>
      </c>
      <c r="AC853" s="17">
        <v>0</v>
      </c>
      <c r="AD853" s="17">
        <v>0</v>
      </c>
      <c r="AE853" s="17"/>
      <c r="AF853" s="17">
        <v>0</v>
      </c>
    </row>
    <row r="854" spans="2:32" x14ac:dyDescent="0.2">
      <c r="B854" t="s">
        <v>92</v>
      </c>
      <c r="C854" s="17">
        <v>5.77704155195196E-3</v>
      </c>
      <c r="D854" s="17">
        <v>8.1843457379300807E-3</v>
      </c>
      <c r="E854" s="17">
        <v>3.2345332016483E-3</v>
      </c>
      <c r="F854" s="17"/>
      <c r="G854" s="17">
        <v>0</v>
      </c>
      <c r="H854" s="17">
        <v>0</v>
      </c>
      <c r="I854" s="17">
        <v>1.6475704572873399E-2</v>
      </c>
      <c r="J854" s="17">
        <v>1.18692167468178E-2</v>
      </c>
      <c r="K854" s="17">
        <v>4.2835411431958303E-3</v>
      </c>
      <c r="L854" s="17">
        <v>0</v>
      </c>
      <c r="M854" s="17"/>
      <c r="N854" s="17">
        <v>0</v>
      </c>
      <c r="O854" s="17">
        <v>0</v>
      </c>
      <c r="P854" s="17">
        <v>9.3372831124300306E-3</v>
      </c>
      <c r="Q854" s="17">
        <v>0</v>
      </c>
      <c r="R854" s="17">
        <v>1.12877512972207E-2</v>
      </c>
      <c r="S854" s="17">
        <v>1.6473171317483298E-2</v>
      </c>
      <c r="T854" s="17">
        <v>1.9584625806277001E-2</v>
      </c>
      <c r="U854" s="17">
        <v>0</v>
      </c>
      <c r="V854" s="17">
        <v>0</v>
      </c>
      <c r="W854" s="17">
        <v>0</v>
      </c>
      <c r="X854" s="17">
        <v>2.4287303382333699E-2</v>
      </c>
      <c r="Y854" s="17">
        <v>0</v>
      </c>
      <c r="Z854" s="17"/>
      <c r="AA854" s="17">
        <v>5.1155671032488701E-3</v>
      </c>
      <c r="AB854" s="17">
        <v>7.85781171629483E-3</v>
      </c>
      <c r="AC854" s="17">
        <v>0</v>
      </c>
      <c r="AD854" s="17">
        <v>9.4068616925415995E-3</v>
      </c>
      <c r="AE854" s="17"/>
      <c r="AF854" s="17">
        <v>1.1040310222959201E-2</v>
      </c>
    </row>
    <row r="855" spans="2:32" x14ac:dyDescent="0.2">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row>
    <row r="856" spans="2:32" x14ac:dyDescent="0.2">
      <c r="B856" s="6" t="s">
        <v>448</v>
      </c>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row>
    <row r="857" spans="2:32" x14ac:dyDescent="0.2">
      <c r="B857" s="24" t="s">
        <v>449</v>
      </c>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c r="AF857" s="17"/>
    </row>
    <row r="858" spans="2:32" x14ac:dyDescent="0.2">
      <c r="B858" t="s">
        <v>424</v>
      </c>
      <c r="C858" s="17">
        <v>0.564874890870528</v>
      </c>
      <c r="D858" s="17">
        <v>0.52092612684281903</v>
      </c>
      <c r="E858" s="17">
        <v>0.60487343758192202</v>
      </c>
      <c r="F858" s="17"/>
      <c r="G858" s="17">
        <v>0.52863608012664098</v>
      </c>
      <c r="H858" s="17">
        <v>0.56316480809152003</v>
      </c>
      <c r="I858" s="17">
        <v>0.57515051278992402</v>
      </c>
      <c r="J858" s="17">
        <v>0.62382863497061503</v>
      </c>
      <c r="K858" s="17">
        <v>0.56494263330546302</v>
      </c>
      <c r="L858" s="17">
        <v>0.552827648379831</v>
      </c>
      <c r="M858" s="17"/>
      <c r="N858" s="17">
        <v>0.56303378032098395</v>
      </c>
      <c r="O858" s="17">
        <v>0.538256110731406</v>
      </c>
      <c r="P858" s="17">
        <v>0.57851238248594705</v>
      </c>
      <c r="Q858" s="17">
        <v>0.47869062060283302</v>
      </c>
      <c r="R858" s="17">
        <v>0.57028305581908101</v>
      </c>
      <c r="S858" s="17">
        <v>0.46536336728890099</v>
      </c>
      <c r="T858" s="17">
        <v>0.70300193760858998</v>
      </c>
      <c r="U858" s="17">
        <v>0.63385105653336304</v>
      </c>
      <c r="V858" s="17">
        <v>0.65650732266020495</v>
      </c>
      <c r="W858" s="17">
        <v>0.51996653779674495</v>
      </c>
      <c r="X858" s="17">
        <v>0.55575420535271303</v>
      </c>
      <c r="Y858" s="17">
        <v>0.52936793271884997</v>
      </c>
      <c r="Z858" s="17"/>
      <c r="AA858" s="17">
        <v>0.54885412943438705</v>
      </c>
      <c r="AB858" s="17">
        <v>0.55324238736415698</v>
      </c>
      <c r="AC858" s="17">
        <v>0.60186789481630498</v>
      </c>
      <c r="AD858" s="17">
        <v>0.57249341642294005</v>
      </c>
      <c r="AE858" s="17"/>
      <c r="AF858" s="17">
        <v>0.48580002659070098</v>
      </c>
    </row>
    <row r="859" spans="2:32" x14ac:dyDescent="0.2">
      <c r="B859" t="s">
        <v>425</v>
      </c>
      <c r="C859" s="17">
        <v>0.40885315978230702</v>
      </c>
      <c r="D859" s="17">
        <v>0.44874172751005498</v>
      </c>
      <c r="E859" s="17">
        <v>0.372443212936657</v>
      </c>
      <c r="F859" s="17"/>
      <c r="G859" s="17">
        <v>0.41160370944883201</v>
      </c>
      <c r="H859" s="17">
        <v>0.432906662063129</v>
      </c>
      <c r="I859" s="17">
        <v>0.39436643727030202</v>
      </c>
      <c r="J859" s="17">
        <v>0.35568493177813298</v>
      </c>
      <c r="K859" s="17">
        <v>0.40822549176980599</v>
      </c>
      <c r="L859" s="17">
        <v>0.42654278572614801</v>
      </c>
      <c r="M859" s="17"/>
      <c r="N859" s="17">
        <v>0.384658232351272</v>
      </c>
      <c r="O859" s="17">
        <v>0.41934613058532599</v>
      </c>
      <c r="P859" s="17">
        <v>0.39295231267720199</v>
      </c>
      <c r="Q859" s="17">
        <v>0.49980001239856903</v>
      </c>
      <c r="R859" s="17">
        <v>0.40804069987824798</v>
      </c>
      <c r="S859" s="17">
        <v>0.49232940456354302</v>
      </c>
      <c r="T859" s="17">
        <v>0.280541647521375</v>
      </c>
      <c r="U859" s="17">
        <v>0.36614894346663701</v>
      </c>
      <c r="V859" s="17">
        <v>0.34349267733979499</v>
      </c>
      <c r="W859" s="17">
        <v>0.45709016421676502</v>
      </c>
      <c r="X859" s="17">
        <v>0.44424579464728697</v>
      </c>
      <c r="Y859" s="17">
        <v>0.47063206728114998</v>
      </c>
      <c r="Z859" s="17"/>
      <c r="AA859" s="17">
        <v>0.42853410070560599</v>
      </c>
      <c r="AB859" s="17">
        <v>0.42447767809557702</v>
      </c>
      <c r="AC859" s="17">
        <v>0.37022792512270197</v>
      </c>
      <c r="AD859" s="17">
        <v>0.39667203246701599</v>
      </c>
      <c r="AE859" s="17"/>
      <c r="AF859" s="17">
        <v>0.47243199739727898</v>
      </c>
    </row>
    <row r="860" spans="2:32" x14ac:dyDescent="0.2">
      <c r="B860" t="s">
        <v>426</v>
      </c>
      <c r="C860" s="17">
        <v>2.4141161628152202E-2</v>
      </c>
      <c r="D860" s="17">
        <v>2.5852922813069699E-2</v>
      </c>
      <c r="E860" s="17">
        <v>2.2683349481421599E-2</v>
      </c>
      <c r="F860" s="17"/>
      <c r="G860" s="17">
        <v>5.9760210424527803E-2</v>
      </c>
      <c r="H860" s="17">
        <v>3.92852984535125E-3</v>
      </c>
      <c r="I860" s="17">
        <v>2.41089078798256E-2</v>
      </c>
      <c r="J860" s="17">
        <v>2.0486433251252201E-2</v>
      </c>
      <c r="K860" s="17">
        <v>2.6831874924730399E-2</v>
      </c>
      <c r="L860" s="17">
        <v>1.5091514347759899E-2</v>
      </c>
      <c r="M860" s="17"/>
      <c r="N860" s="17">
        <v>4.5607168772157598E-2</v>
      </c>
      <c r="O860" s="17">
        <v>4.2397758683267901E-2</v>
      </c>
      <c r="P860" s="17">
        <v>1.6310034272587301E-2</v>
      </c>
      <c r="Q860" s="17">
        <v>2.1509366998598799E-2</v>
      </c>
      <c r="R860" s="17">
        <v>2.1676244302671201E-2</v>
      </c>
      <c r="S860" s="17">
        <v>4.2307228147555997E-2</v>
      </c>
      <c r="T860" s="17">
        <v>1.6456414870035699E-2</v>
      </c>
      <c r="U860" s="17">
        <v>0</v>
      </c>
      <c r="V860" s="17">
        <v>0</v>
      </c>
      <c r="W860" s="17">
        <v>2.2943297986489201E-2</v>
      </c>
      <c r="X860" s="17">
        <v>0</v>
      </c>
      <c r="Y860" s="17">
        <v>0</v>
      </c>
      <c r="Z860" s="17"/>
      <c r="AA860" s="17">
        <v>1.5985303386701701E-2</v>
      </c>
      <c r="AB860" s="17">
        <v>2.2279934540265899E-2</v>
      </c>
      <c r="AC860" s="17">
        <v>2.7904180060992399E-2</v>
      </c>
      <c r="AD860" s="17">
        <v>3.08345511100434E-2</v>
      </c>
      <c r="AE860" s="17"/>
      <c r="AF860" s="17">
        <v>3.3051780129958498E-2</v>
      </c>
    </row>
    <row r="861" spans="2:32" x14ac:dyDescent="0.2">
      <c r="B861" t="s">
        <v>427</v>
      </c>
      <c r="C861" s="17">
        <v>1.11837776219659E-3</v>
      </c>
      <c r="D861" s="17">
        <v>2.3509912155170601E-3</v>
      </c>
      <c r="E861" s="17">
        <v>0</v>
      </c>
      <c r="F861" s="17"/>
      <c r="G861" s="17">
        <v>0</v>
      </c>
      <c r="H861" s="17">
        <v>0</v>
      </c>
      <c r="I861" s="17">
        <v>0</v>
      </c>
      <c r="J861" s="17">
        <v>0</v>
      </c>
      <c r="K861" s="17">
        <v>0</v>
      </c>
      <c r="L861" s="17">
        <v>5.5380515462610204E-3</v>
      </c>
      <c r="M861" s="17"/>
      <c r="N861" s="17">
        <v>6.7008185555864699E-3</v>
      </c>
      <c r="O861" s="17">
        <v>0</v>
      </c>
      <c r="P861" s="17">
        <v>0</v>
      </c>
      <c r="Q861" s="17">
        <v>0</v>
      </c>
      <c r="R861" s="17">
        <v>0</v>
      </c>
      <c r="S861" s="17">
        <v>0</v>
      </c>
      <c r="T861" s="17">
        <v>0</v>
      </c>
      <c r="U861" s="17">
        <v>0</v>
      </c>
      <c r="V861" s="17">
        <v>0</v>
      </c>
      <c r="W861" s="17">
        <v>0</v>
      </c>
      <c r="X861" s="17">
        <v>0</v>
      </c>
      <c r="Y861" s="17">
        <v>0</v>
      </c>
      <c r="Z861" s="17"/>
      <c r="AA861" s="17">
        <v>3.4780061286995901E-3</v>
      </c>
      <c r="AB861" s="17">
        <v>0</v>
      </c>
      <c r="AC861" s="17">
        <v>0</v>
      </c>
      <c r="AD861" s="17">
        <v>0</v>
      </c>
      <c r="AE861" s="17"/>
      <c r="AF861" s="17">
        <v>8.7161958820616402E-3</v>
      </c>
    </row>
    <row r="862" spans="2:32" x14ac:dyDescent="0.2">
      <c r="B862" t="s">
        <v>92</v>
      </c>
      <c r="C862" s="17">
        <v>1.0124099568166E-3</v>
      </c>
      <c r="D862" s="17">
        <v>2.12823161853914E-3</v>
      </c>
      <c r="E862" s="17">
        <v>0</v>
      </c>
      <c r="F862" s="17"/>
      <c r="G862" s="17">
        <v>0</v>
      </c>
      <c r="H862" s="17">
        <v>0</v>
      </c>
      <c r="I862" s="17">
        <v>6.3741420599481204E-3</v>
      </c>
      <c r="J862" s="17">
        <v>0</v>
      </c>
      <c r="K862" s="17">
        <v>0</v>
      </c>
      <c r="L862" s="17">
        <v>0</v>
      </c>
      <c r="M862" s="17"/>
      <c r="N862" s="17">
        <v>0</v>
      </c>
      <c r="O862" s="17">
        <v>0</v>
      </c>
      <c r="P862" s="17">
        <v>1.2225270564263899E-2</v>
      </c>
      <c r="Q862" s="17">
        <v>0</v>
      </c>
      <c r="R862" s="17">
        <v>0</v>
      </c>
      <c r="S862" s="17">
        <v>0</v>
      </c>
      <c r="T862" s="17">
        <v>0</v>
      </c>
      <c r="U862" s="17">
        <v>0</v>
      </c>
      <c r="V862" s="17">
        <v>0</v>
      </c>
      <c r="W862" s="17">
        <v>0</v>
      </c>
      <c r="X862" s="17">
        <v>0</v>
      </c>
      <c r="Y862" s="17">
        <v>0</v>
      </c>
      <c r="Z862" s="17"/>
      <c r="AA862" s="17">
        <v>3.14846034460552E-3</v>
      </c>
      <c r="AB862" s="17">
        <v>0</v>
      </c>
      <c r="AC862" s="17">
        <v>0</v>
      </c>
      <c r="AD862" s="17">
        <v>0</v>
      </c>
      <c r="AE862" s="17"/>
      <c r="AF862" s="17">
        <v>0</v>
      </c>
    </row>
    <row r="863" spans="2:32" x14ac:dyDescent="0.2">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row>
    <row r="864" spans="2:32" x14ac:dyDescent="0.2">
      <c r="B864" s="6" t="s">
        <v>450</v>
      </c>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row>
    <row r="865" spans="2:32" x14ac:dyDescent="0.2">
      <c r="B865" s="24" t="s">
        <v>451</v>
      </c>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c r="AF865" s="17"/>
    </row>
    <row r="866" spans="2:32" x14ac:dyDescent="0.2">
      <c r="B866" t="s">
        <v>424</v>
      </c>
      <c r="C866" s="17">
        <v>0.39137622235886699</v>
      </c>
      <c r="D866" s="17">
        <v>0.39864814190328002</v>
      </c>
      <c r="E866" s="17">
        <v>0.372255847958891</v>
      </c>
      <c r="F866" s="17"/>
      <c r="G866" s="17">
        <v>0.36215487802797702</v>
      </c>
      <c r="H866" s="17">
        <v>0.55447725175290996</v>
      </c>
      <c r="I866" s="17">
        <v>0.29437142195072402</v>
      </c>
      <c r="J866" s="17">
        <v>0.45537247570205303</v>
      </c>
      <c r="K866" s="17">
        <v>6.9903212867584399E-2</v>
      </c>
      <c r="L866" s="17">
        <v>0.34467906590007202</v>
      </c>
      <c r="M866" s="17"/>
      <c r="N866" s="17">
        <v>0.445446333742894</v>
      </c>
      <c r="O866" s="17">
        <v>0.37674161533670503</v>
      </c>
      <c r="P866" s="17">
        <v>0.39293182612778599</v>
      </c>
      <c r="Q866" s="17">
        <v>0.29926924800252502</v>
      </c>
      <c r="R866" s="17">
        <v>0.49514407381750902</v>
      </c>
      <c r="S866" s="17">
        <v>0.18685384051860701</v>
      </c>
      <c r="T866" s="17">
        <v>0.33176679437726198</v>
      </c>
      <c r="U866" s="17">
        <v>0.57250329153386703</v>
      </c>
      <c r="V866" s="17">
        <v>0.44173265526834199</v>
      </c>
      <c r="W866" s="17">
        <v>0.314689053246759</v>
      </c>
      <c r="X866" s="17">
        <v>0.483431949309931</v>
      </c>
      <c r="Y866" s="17">
        <v>0.68245810498877602</v>
      </c>
      <c r="Z866" s="17"/>
      <c r="AA866" s="17">
        <v>0.34156048039755799</v>
      </c>
      <c r="AB866" s="17">
        <v>0.29707242125758798</v>
      </c>
      <c r="AC866" s="17">
        <v>0.44702071173743801</v>
      </c>
      <c r="AD866" s="17">
        <v>0.49456247627230299</v>
      </c>
      <c r="AE866" s="17"/>
      <c r="AF866" s="17">
        <v>0.28282895578024098</v>
      </c>
    </row>
    <row r="867" spans="2:32" x14ac:dyDescent="0.2">
      <c r="B867" t="s">
        <v>425</v>
      </c>
      <c r="C867" s="17">
        <v>0.53785995588708402</v>
      </c>
      <c r="D867" s="17">
        <v>0.54363246654393604</v>
      </c>
      <c r="E867" s="17">
        <v>0.53653913553218202</v>
      </c>
      <c r="F867" s="17"/>
      <c r="G867" s="17">
        <v>0.50793709081869498</v>
      </c>
      <c r="H867" s="17">
        <v>0.42817450244740302</v>
      </c>
      <c r="I867" s="17">
        <v>0.68371158775107899</v>
      </c>
      <c r="J867" s="17">
        <v>0.39448213981285801</v>
      </c>
      <c r="K867" s="17">
        <v>0.85567765975237597</v>
      </c>
      <c r="L867" s="17">
        <v>0.60010606439200298</v>
      </c>
      <c r="M867" s="17"/>
      <c r="N867" s="17">
        <v>0.45564261474613699</v>
      </c>
      <c r="O867" s="17">
        <v>0.50232377591308197</v>
      </c>
      <c r="P867" s="17">
        <v>0.60706817387221401</v>
      </c>
      <c r="Q867" s="17">
        <v>0.54285608212865799</v>
      </c>
      <c r="R867" s="17">
        <v>0.304205468267156</v>
      </c>
      <c r="S867" s="17">
        <v>0.71185399258805004</v>
      </c>
      <c r="T867" s="17">
        <v>0.66823320562273802</v>
      </c>
      <c r="U867" s="17">
        <v>0.42749670846613302</v>
      </c>
      <c r="V867" s="17">
        <v>0.55826734473165796</v>
      </c>
      <c r="W867" s="17">
        <v>0.64381002062255099</v>
      </c>
      <c r="X867" s="17">
        <v>0.39295435106194798</v>
      </c>
      <c r="Y867" s="17">
        <v>0.31754189501122398</v>
      </c>
      <c r="Z867" s="17"/>
      <c r="AA867" s="17">
        <v>0.57824166771412899</v>
      </c>
      <c r="AB867" s="17">
        <v>0.59089493124082304</v>
      </c>
      <c r="AC867" s="17">
        <v>0.51177375980796702</v>
      </c>
      <c r="AD867" s="17">
        <v>0.45335405909695797</v>
      </c>
      <c r="AE867" s="17"/>
      <c r="AF867" s="17">
        <v>0.61355774743950797</v>
      </c>
    </row>
    <row r="868" spans="2:32" x14ac:dyDescent="0.2">
      <c r="B868" t="s">
        <v>426</v>
      </c>
      <c r="C868" s="17">
        <v>5.99419424473926E-2</v>
      </c>
      <c r="D868" s="17">
        <v>3.9552774561107201E-2</v>
      </c>
      <c r="E868" s="17">
        <v>9.1205016508926998E-2</v>
      </c>
      <c r="F868" s="17"/>
      <c r="G868" s="17">
        <v>0.129908031153327</v>
      </c>
      <c r="H868" s="17">
        <v>1.7348245799686999E-2</v>
      </c>
      <c r="I868" s="17">
        <v>2.1916990298196999E-2</v>
      </c>
      <c r="J868" s="17">
        <v>0.115037619094548</v>
      </c>
      <c r="K868" s="17">
        <v>7.4419127380039904E-2</v>
      </c>
      <c r="L868" s="17">
        <v>0</v>
      </c>
      <c r="M868" s="17"/>
      <c r="N868" s="17">
        <v>7.3529886486727494E-2</v>
      </c>
      <c r="O868" s="17">
        <v>5.4938136360462499E-2</v>
      </c>
      <c r="P868" s="17">
        <v>0</v>
      </c>
      <c r="Q868" s="17">
        <v>0.15787466986881701</v>
      </c>
      <c r="R868" s="17">
        <v>0.20065045791533601</v>
      </c>
      <c r="S868" s="17">
        <v>0.101292166893343</v>
      </c>
      <c r="T868" s="17">
        <v>0</v>
      </c>
      <c r="U868" s="17">
        <v>0</v>
      </c>
      <c r="V868" s="17">
        <v>0</v>
      </c>
      <c r="W868" s="17">
        <v>4.1500926130690202E-2</v>
      </c>
      <c r="X868" s="17">
        <v>0.12361369962812099</v>
      </c>
      <c r="Y868" s="17">
        <v>0</v>
      </c>
      <c r="Z868" s="17"/>
      <c r="AA868" s="17">
        <v>8.0197851888312605E-2</v>
      </c>
      <c r="AB868" s="17">
        <v>8.5267434916288395E-2</v>
      </c>
      <c r="AC868" s="17">
        <v>4.1205528454595401E-2</v>
      </c>
      <c r="AD868" s="17">
        <v>2.5026568597973399E-2</v>
      </c>
      <c r="AE868" s="17"/>
      <c r="AF868" s="17">
        <v>0.103613296780251</v>
      </c>
    </row>
    <row r="869" spans="2:32" x14ac:dyDescent="0.2">
      <c r="B869" t="s">
        <v>427</v>
      </c>
      <c r="C869" s="17">
        <v>5.7955620750786002E-3</v>
      </c>
      <c r="D869" s="17">
        <v>9.7289716033598598E-3</v>
      </c>
      <c r="E869" s="17">
        <v>0</v>
      </c>
      <c r="F869" s="17"/>
      <c r="G869" s="17">
        <v>0</v>
      </c>
      <c r="H869" s="17">
        <v>0</v>
      </c>
      <c r="I869" s="17">
        <v>0</v>
      </c>
      <c r="J869" s="17">
        <v>3.5107765390540703E-2</v>
      </c>
      <c r="K869" s="17">
        <v>0</v>
      </c>
      <c r="L869" s="17">
        <v>0</v>
      </c>
      <c r="M869" s="17"/>
      <c r="N869" s="17">
        <v>0</v>
      </c>
      <c r="O869" s="17">
        <v>6.5996472389750593E-2</v>
      </c>
      <c r="P869" s="17">
        <v>0</v>
      </c>
      <c r="Q869" s="17">
        <v>0</v>
      </c>
      <c r="R869" s="17">
        <v>0</v>
      </c>
      <c r="S869" s="17">
        <v>0</v>
      </c>
      <c r="T869" s="17">
        <v>0</v>
      </c>
      <c r="U869" s="17">
        <v>0</v>
      </c>
      <c r="V869" s="17">
        <v>0</v>
      </c>
      <c r="W869" s="17">
        <v>0</v>
      </c>
      <c r="X869" s="17">
        <v>0</v>
      </c>
      <c r="Y869" s="17">
        <v>0</v>
      </c>
      <c r="Z869" s="17"/>
      <c r="AA869" s="17">
        <v>0</v>
      </c>
      <c r="AB869" s="17">
        <v>0</v>
      </c>
      <c r="AC869" s="17">
        <v>0</v>
      </c>
      <c r="AD869" s="17">
        <v>2.70568960327656E-2</v>
      </c>
      <c r="AE869" s="17"/>
      <c r="AF869" s="17">
        <v>0</v>
      </c>
    </row>
    <row r="870" spans="2:32" x14ac:dyDescent="0.2">
      <c r="B870" t="s">
        <v>92</v>
      </c>
      <c r="C870" s="17">
        <v>5.0263172315771999E-3</v>
      </c>
      <c r="D870" s="17">
        <v>8.4376453883171897E-3</v>
      </c>
      <c r="E870" s="17">
        <v>0</v>
      </c>
      <c r="F870" s="17"/>
      <c r="G870" s="17">
        <v>0</v>
      </c>
      <c r="H870" s="17">
        <v>0</v>
      </c>
      <c r="I870" s="17">
        <v>0</v>
      </c>
      <c r="J870" s="17">
        <v>0</v>
      </c>
      <c r="K870" s="17">
        <v>0</v>
      </c>
      <c r="L870" s="17">
        <v>5.5214869707924399E-2</v>
      </c>
      <c r="M870" s="17"/>
      <c r="N870" s="17">
        <v>2.5381165024241901E-2</v>
      </c>
      <c r="O870" s="17">
        <v>0</v>
      </c>
      <c r="P870" s="17">
        <v>0</v>
      </c>
      <c r="Q870" s="17">
        <v>0</v>
      </c>
      <c r="R870" s="17">
        <v>0</v>
      </c>
      <c r="S870" s="17">
        <v>0</v>
      </c>
      <c r="T870" s="17">
        <v>0</v>
      </c>
      <c r="U870" s="17">
        <v>0</v>
      </c>
      <c r="V870" s="17">
        <v>0</v>
      </c>
      <c r="W870" s="17">
        <v>0</v>
      </c>
      <c r="X870" s="17">
        <v>0</v>
      </c>
      <c r="Y870" s="17">
        <v>0</v>
      </c>
      <c r="Z870" s="17"/>
      <c r="AA870" s="17">
        <v>0</v>
      </c>
      <c r="AB870" s="17">
        <v>2.6765212585299899E-2</v>
      </c>
      <c r="AC870" s="17">
        <v>0</v>
      </c>
      <c r="AD870" s="17">
        <v>0</v>
      </c>
      <c r="AE870" s="17"/>
      <c r="AF870" s="17">
        <v>0</v>
      </c>
    </row>
    <row r="871" spans="2:32" x14ac:dyDescent="0.2">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c r="AF871" s="17"/>
    </row>
    <row r="872" spans="2:32" x14ac:dyDescent="0.2">
      <c r="B872" s="6" t="s">
        <v>452</v>
      </c>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row>
    <row r="873" spans="2:32" x14ac:dyDescent="0.2">
      <c r="B873" s="24" t="s">
        <v>453</v>
      </c>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c r="AF873" s="17"/>
    </row>
    <row r="874" spans="2:32" x14ac:dyDescent="0.2">
      <c r="B874" t="s">
        <v>424</v>
      </c>
      <c r="C874" s="17">
        <v>0.44660220663176298</v>
      </c>
      <c r="D874" s="17">
        <v>0.42385380345521201</v>
      </c>
      <c r="E874" s="17">
        <v>0.47172730493564702</v>
      </c>
      <c r="F874" s="17"/>
      <c r="G874" s="17">
        <v>0.50146263596977503</v>
      </c>
      <c r="H874" s="17">
        <v>0.43997764816843499</v>
      </c>
      <c r="I874" s="17">
        <v>0.49863870642525798</v>
      </c>
      <c r="J874" s="17">
        <v>0.496183452790324</v>
      </c>
      <c r="K874" s="17">
        <v>0.33779287326580698</v>
      </c>
      <c r="L874" s="17">
        <v>0.34223665117310698</v>
      </c>
      <c r="M874" s="17"/>
      <c r="N874" s="17">
        <v>0.47608434785967602</v>
      </c>
      <c r="O874" s="17">
        <v>0.32172812037866999</v>
      </c>
      <c r="P874" s="17">
        <v>0.35356189650626801</v>
      </c>
      <c r="Q874" s="17">
        <v>0.29422834321004299</v>
      </c>
      <c r="R874" s="17">
        <v>0.62232484196494098</v>
      </c>
      <c r="S874" s="17">
        <v>0.492667982539371</v>
      </c>
      <c r="T874" s="17">
        <v>0.350705956315155</v>
      </c>
      <c r="U874" s="17">
        <v>0.432972424990268</v>
      </c>
      <c r="V874" s="17">
        <v>0.49198284336890802</v>
      </c>
      <c r="W874" s="17">
        <v>0.51625651090440705</v>
      </c>
      <c r="X874" s="17">
        <v>0.51590995411530105</v>
      </c>
      <c r="Y874" s="17">
        <v>0.73695073458392502</v>
      </c>
      <c r="Z874" s="17"/>
      <c r="AA874" s="17">
        <v>0.47809652526658097</v>
      </c>
      <c r="AB874" s="17">
        <v>0.39280704136271899</v>
      </c>
      <c r="AC874" s="17">
        <v>0.38485765076593198</v>
      </c>
      <c r="AD874" s="17">
        <v>0.50808072408271998</v>
      </c>
      <c r="AE874" s="17"/>
      <c r="AF874" s="17">
        <v>0.52761164864088494</v>
      </c>
    </row>
    <row r="875" spans="2:32" x14ac:dyDescent="0.2">
      <c r="B875" t="s">
        <v>425</v>
      </c>
      <c r="C875" s="17">
        <v>0.47908105131025203</v>
      </c>
      <c r="D875" s="17">
        <v>0.48856686775978098</v>
      </c>
      <c r="E875" s="17">
        <v>0.46903389768532699</v>
      </c>
      <c r="F875" s="17"/>
      <c r="G875" s="17">
        <v>0.41376338525329998</v>
      </c>
      <c r="H875" s="17">
        <v>0.47019393653796898</v>
      </c>
      <c r="I875" s="17">
        <v>0.48670075353346298</v>
      </c>
      <c r="J875" s="17">
        <v>0.42343684356933597</v>
      </c>
      <c r="K875" s="17">
        <v>0.55296030055461198</v>
      </c>
      <c r="L875" s="17">
        <v>0.58882167819278897</v>
      </c>
      <c r="M875" s="17"/>
      <c r="N875" s="17">
        <v>0.426815004973706</v>
      </c>
      <c r="O875" s="17">
        <v>0.48701800268393602</v>
      </c>
      <c r="P875" s="17">
        <v>0.62532047650487299</v>
      </c>
      <c r="Q875" s="17">
        <v>0.61657001697872504</v>
      </c>
      <c r="R875" s="17">
        <v>0.29852718523984101</v>
      </c>
      <c r="S875" s="17">
        <v>0.48677647826023301</v>
      </c>
      <c r="T875" s="17">
        <v>0.58162353775293796</v>
      </c>
      <c r="U875" s="17">
        <v>0.567027575009732</v>
      </c>
      <c r="V875" s="17">
        <v>0.46769067091250999</v>
      </c>
      <c r="W875" s="17">
        <v>0.41199621631684902</v>
      </c>
      <c r="X875" s="17">
        <v>0.48409004588469901</v>
      </c>
      <c r="Y875" s="17">
        <v>0</v>
      </c>
      <c r="Z875" s="17"/>
      <c r="AA875" s="17">
        <v>0.42952087856457699</v>
      </c>
      <c r="AB875" s="17">
        <v>0.54882370174989803</v>
      </c>
      <c r="AC875" s="17">
        <v>0.56921957924156397</v>
      </c>
      <c r="AD875" s="17">
        <v>0.39970546908531002</v>
      </c>
      <c r="AE875" s="17"/>
      <c r="AF875" s="17">
        <v>0.42992936998326797</v>
      </c>
    </row>
    <row r="876" spans="2:32" x14ac:dyDescent="0.2">
      <c r="B876" t="s">
        <v>426</v>
      </c>
      <c r="C876" s="17">
        <v>4.8408997992784697E-2</v>
      </c>
      <c r="D876" s="17">
        <v>4.8500754515981799E-2</v>
      </c>
      <c r="E876" s="17">
        <v>4.9209478970878101E-2</v>
      </c>
      <c r="F876" s="17"/>
      <c r="G876" s="17">
        <v>6.65468022250469E-2</v>
      </c>
      <c r="H876" s="17">
        <v>3.9948191985881197E-2</v>
      </c>
      <c r="I876" s="17">
        <v>1.46605400412788E-2</v>
      </c>
      <c r="J876" s="17">
        <v>8.03797036403395E-2</v>
      </c>
      <c r="K876" s="17">
        <v>0.10924682617958099</v>
      </c>
      <c r="L876" s="17">
        <v>0</v>
      </c>
      <c r="M876" s="17"/>
      <c r="N876" s="17">
        <v>6.0526158810970301E-2</v>
      </c>
      <c r="O876" s="17">
        <v>0.109585446883685</v>
      </c>
      <c r="P876" s="17">
        <v>2.11176269888586E-2</v>
      </c>
      <c r="Q876" s="17">
        <v>6.5806764356858394E-2</v>
      </c>
      <c r="R876" s="17">
        <v>7.9147972795217805E-2</v>
      </c>
      <c r="S876" s="17">
        <v>2.0555539200396301E-2</v>
      </c>
      <c r="T876" s="17">
        <v>2.71304387612059E-2</v>
      </c>
      <c r="U876" s="17">
        <v>0</v>
      </c>
      <c r="V876" s="17">
        <v>4.0326485718581703E-2</v>
      </c>
      <c r="W876" s="17">
        <v>7.1747272778744001E-2</v>
      </c>
      <c r="X876" s="17">
        <v>0</v>
      </c>
      <c r="Y876" s="17">
        <v>0</v>
      </c>
      <c r="Z876" s="17"/>
      <c r="AA876" s="17">
        <v>7.0299108252067796E-2</v>
      </c>
      <c r="AB876" s="17">
        <v>2.5943119963514099E-2</v>
      </c>
      <c r="AC876" s="17">
        <v>3.06313233411609E-2</v>
      </c>
      <c r="AD876" s="17">
        <v>5.9907189178248103E-2</v>
      </c>
      <c r="AE876" s="17"/>
      <c r="AF876" s="17">
        <v>2.49867679468294E-2</v>
      </c>
    </row>
    <row r="877" spans="2:32" x14ac:dyDescent="0.2">
      <c r="B877" t="s">
        <v>427</v>
      </c>
      <c r="C877" s="17">
        <v>0</v>
      </c>
      <c r="D877" s="17">
        <v>0</v>
      </c>
      <c r="E877" s="17">
        <v>0</v>
      </c>
      <c r="F877" s="17"/>
      <c r="G877" s="17">
        <v>0</v>
      </c>
      <c r="H877" s="17">
        <v>0</v>
      </c>
      <c r="I877" s="17">
        <v>0</v>
      </c>
      <c r="J877" s="17">
        <v>0</v>
      </c>
      <c r="K877" s="17">
        <v>0</v>
      </c>
      <c r="L877" s="17">
        <v>0</v>
      </c>
      <c r="M877" s="17"/>
      <c r="N877" s="17">
        <v>0</v>
      </c>
      <c r="O877" s="17">
        <v>0</v>
      </c>
      <c r="P877" s="17">
        <v>0</v>
      </c>
      <c r="Q877" s="17">
        <v>0</v>
      </c>
      <c r="R877" s="17">
        <v>0</v>
      </c>
      <c r="S877" s="17">
        <v>0</v>
      </c>
      <c r="T877" s="17">
        <v>0</v>
      </c>
      <c r="U877" s="17">
        <v>0</v>
      </c>
      <c r="V877" s="17">
        <v>0</v>
      </c>
      <c r="W877" s="17">
        <v>0</v>
      </c>
      <c r="X877" s="17">
        <v>0</v>
      </c>
      <c r="Y877" s="17">
        <v>0</v>
      </c>
      <c r="Z877" s="17"/>
      <c r="AA877" s="17">
        <v>0</v>
      </c>
      <c r="AB877" s="17">
        <v>0</v>
      </c>
      <c r="AC877" s="17">
        <v>0</v>
      </c>
      <c r="AD877" s="17">
        <v>0</v>
      </c>
      <c r="AE877" s="17"/>
      <c r="AF877" s="17">
        <v>0</v>
      </c>
    </row>
    <row r="878" spans="2:32" x14ac:dyDescent="0.2">
      <c r="B878" t="s">
        <v>92</v>
      </c>
      <c r="C878" s="17">
        <v>2.5907744065200699E-2</v>
      </c>
      <c r="D878" s="17">
        <v>3.9078574269025598E-2</v>
      </c>
      <c r="E878" s="17">
        <v>1.0029318408148099E-2</v>
      </c>
      <c r="F878" s="17"/>
      <c r="G878" s="17">
        <v>1.82271765518781E-2</v>
      </c>
      <c r="H878" s="17">
        <v>4.9880223307714598E-2</v>
      </c>
      <c r="I878" s="17">
        <v>0</v>
      </c>
      <c r="J878" s="17">
        <v>0</v>
      </c>
      <c r="K878" s="17">
        <v>0</v>
      </c>
      <c r="L878" s="17">
        <v>6.8941670634104599E-2</v>
      </c>
      <c r="M878" s="17"/>
      <c r="N878" s="17">
        <v>3.6574488355646903E-2</v>
      </c>
      <c r="O878" s="17">
        <v>8.1668430053709606E-2</v>
      </c>
      <c r="P878" s="17">
        <v>0</v>
      </c>
      <c r="Q878" s="17">
        <v>2.33948754543736E-2</v>
      </c>
      <c r="R878" s="17">
        <v>0</v>
      </c>
      <c r="S878" s="17">
        <v>0</v>
      </c>
      <c r="T878" s="17">
        <v>4.0540067170701098E-2</v>
      </c>
      <c r="U878" s="17">
        <v>0</v>
      </c>
      <c r="V878" s="17">
        <v>0</v>
      </c>
      <c r="W878" s="17">
        <v>0</v>
      </c>
      <c r="X878" s="17">
        <v>0</v>
      </c>
      <c r="Y878" s="17">
        <v>0.26304926541607498</v>
      </c>
      <c r="Z878" s="17"/>
      <c r="AA878" s="17">
        <v>2.20834879167747E-2</v>
      </c>
      <c r="AB878" s="17">
        <v>3.24261369238684E-2</v>
      </c>
      <c r="AC878" s="17">
        <v>1.5291446651343301E-2</v>
      </c>
      <c r="AD878" s="17">
        <v>3.2306617653722398E-2</v>
      </c>
      <c r="AE878" s="17"/>
      <c r="AF878" s="17">
        <v>1.7472213429017301E-2</v>
      </c>
    </row>
    <row r="879" spans="2:32" x14ac:dyDescent="0.2">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row>
    <row r="880" spans="2:32" x14ac:dyDescent="0.2">
      <c r="B880" s="6" t="s">
        <v>454</v>
      </c>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row>
    <row r="881" spans="2:32" x14ac:dyDescent="0.2">
      <c r="B881" s="24" t="s">
        <v>455</v>
      </c>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row>
    <row r="882" spans="2:32" x14ac:dyDescent="0.2">
      <c r="B882" t="s">
        <v>424</v>
      </c>
      <c r="C882" s="17">
        <v>0.44555280065784503</v>
      </c>
      <c r="D882" s="17">
        <v>0.46944417488981899</v>
      </c>
      <c r="E882" s="17">
        <v>0.41645428748095797</v>
      </c>
      <c r="F882" s="17"/>
      <c r="G882" s="17">
        <v>0.53191052834525498</v>
      </c>
      <c r="H882" s="17">
        <v>0.39060568845688098</v>
      </c>
      <c r="I882" s="17">
        <v>0.40669349607708399</v>
      </c>
      <c r="J882" s="17">
        <v>0.50221593796322395</v>
      </c>
      <c r="K882" s="17">
        <v>0.460499392629447</v>
      </c>
      <c r="L882" s="17">
        <v>0.38389731654555398</v>
      </c>
      <c r="M882" s="17"/>
      <c r="N882" s="17">
        <v>0.44128432534526202</v>
      </c>
      <c r="O882" s="17">
        <v>0.36752100009637501</v>
      </c>
      <c r="P882" s="17">
        <v>0.45160418263379498</v>
      </c>
      <c r="Q882" s="17">
        <v>0.412152134086754</v>
      </c>
      <c r="R882" s="17">
        <v>0.27957999885014101</v>
      </c>
      <c r="S882" s="17">
        <v>0.40854225077328599</v>
      </c>
      <c r="T882" s="17">
        <v>0.45632154494405602</v>
      </c>
      <c r="U882" s="17">
        <v>0.56079550545102297</v>
      </c>
      <c r="V882" s="17">
        <v>0.51051700669531797</v>
      </c>
      <c r="W882" s="17">
        <v>0.451063565434076</v>
      </c>
      <c r="X882" s="17">
        <v>0.61230792538829304</v>
      </c>
      <c r="Y882" s="17">
        <v>0.49144255991903801</v>
      </c>
      <c r="Z882" s="17"/>
      <c r="AA882" s="17">
        <v>0.45285477571204102</v>
      </c>
      <c r="AB882" s="17">
        <v>0.42791084454586897</v>
      </c>
      <c r="AC882" s="17">
        <v>0.36285553998683701</v>
      </c>
      <c r="AD882" s="17">
        <v>0.51513818473556905</v>
      </c>
      <c r="AE882" s="17"/>
      <c r="AF882" s="17">
        <v>0.50843651731713002</v>
      </c>
    </row>
    <row r="883" spans="2:32" x14ac:dyDescent="0.2">
      <c r="B883" t="s">
        <v>425</v>
      </c>
      <c r="C883" s="17">
        <v>0.49729248163780798</v>
      </c>
      <c r="D883" s="17">
        <v>0.46669956310127497</v>
      </c>
      <c r="E883" s="17">
        <v>0.53401330259767499</v>
      </c>
      <c r="F883" s="17"/>
      <c r="G883" s="17">
        <v>0.37140934578113599</v>
      </c>
      <c r="H883" s="17">
        <v>0.546501743048602</v>
      </c>
      <c r="I883" s="17">
        <v>0.52086265603905502</v>
      </c>
      <c r="J883" s="17">
        <v>0.48899161940123897</v>
      </c>
      <c r="K883" s="17">
        <v>0.51995476959180498</v>
      </c>
      <c r="L883" s="17">
        <v>0.55080816419300405</v>
      </c>
      <c r="M883" s="17"/>
      <c r="N883" s="17">
        <v>0.52285645122299396</v>
      </c>
      <c r="O883" s="17">
        <v>0.48167153771494797</v>
      </c>
      <c r="P883" s="17">
        <v>0.51728672235218998</v>
      </c>
      <c r="Q883" s="17">
        <v>0.54016751213805703</v>
      </c>
      <c r="R883" s="17">
        <v>0.64315838670875702</v>
      </c>
      <c r="S883" s="17">
        <v>0.49033399189934701</v>
      </c>
      <c r="T883" s="17">
        <v>0.52688499822940305</v>
      </c>
      <c r="U883" s="17">
        <v>0.40117964812267798</v>
      </c>
      <c r="V883" s="17">
        <v>0.45930017755847902</v>
      </c>
      <c r="W883" s="17">
        <v>0.53237699122803095</v>
      </c>
      <c r="X883" s="17">
        <v>0.38769207461170602</v>
      </c>
      <c r="Y883" s="17">
        <v>0.33532892398196601</v>
      </c>
      <c r="Z883" s="17"/>
      <c r="AA883" s="17">
        <v>0.496259461019944</v>
      </c>
      <c r="AB883" s="17">
        <v>0.52088300585615999</v>
      </c>
      <c r="AC883" s="17">
        <v>0.53816837358057501</v>
      </c>
      <c r="AD883" s="17">
        <v>0.445267827637225</v>
      </c>
      <c r="AE883" s="17"/>
      <c r="AF883" s="17">
        <v>0.43180291668624499</v>
      </c>
    </row>
    <row r="884" spans="2:32" x14ac:dyDescent="0.2">
      <c r="B884" t="s">
        <v>426</v>
      </c>
      <c r="C884" s="17">
        <v>4.0476410708295801E-2</v>
      </c>
      <c r="D884" s="17">
        <v>4.8145584845864703E-2</v>
      </c>
      <c r="E884" s="17">
        <v>3.1597699104785902E-2</v>
      </c>
      <c r="F884" s="17"/>
      <c r="G884" s="17">
        <v>5.50663630903006E-2</v>
      </c>
      <c r="H884" s="17">
        <v>6.2892568494517007E-2</v>
      </c>
      <c r="I884" s="17">
        <v>6.2820435473766506E-2</v>
      </c>
      <c r="J884" s="17">
        <v>0</v>
      </c>
      <c r="K884" s="17">
        <v>9.4419455554211103E-3</v>
      </c>
      <c r="L884" s="17">
        <v>3.8998112510379997E-2</v>
      </c>
      <c r="M884" s="17"/>
      <c r="N884" s="17">
        <v>1.9886904689657099E-2</v>
      </c>
      <c r="O884" s="17">
        <v>8.8324811987795099E-2</v>
      </c>
      <c r="P884" s="17">
        <v>3.1109095014014501E-2</v>
      </c>
      <c r="Q884" s="17">
        <v>4.7680353775188401E-2</v>
      </c>
      <c r="R884" s="17">
        <v>3.1868918356214901E-2</v>
      </c>
      <c r="S884" s="17">
        <v>6.78600690529267E-2</v>
      </c>
      <c r="T884" s="17">
        <v>0</v>
      </c>
      <c r="U884" s="17">
        <v>3.8024846426299302E-2</v>
      </c>
      <c r="V884" s="17">
        <v>3.0182815746202799E-2</v>
      </c>
      <c r="W884" s="17">
        <v>1.6559443337892998E-2</v>
      </c>
      <c r="X884" s="17">
        <v>0</v>
      </c>
      <c r="Y884" s="17">
        <v>0.173228516098996</v>
      </c>
      <c r="Z884" s="17"/>
      <c r="AA884" s="17">
        <v>3.22274644796815E-2</v>
      </c>
      <c r="AB884" s="17">
        <v>4.0847878219100797E-2</v>
      </c>
      <c r="AC884" s="17">
        <v>6.2251251252139199E-2</v>
      </c>
      <c r="AD884" s="17">
        <v>3.3336693029846501E-2</v>
      </c>
      <c r="AE884" s="17"/>
      <c r="AF884" s="17">
        <v>2.8735766281109298E-2</v>
      </c>
    </row>
    <row r="885" spans="2:32" x14ac:dyDescent="0.2">
      <c r="B885" t="s">
        <v>427</v>
      </c>
      <c r="C885" s="17">
        <v>6.4297624063638197E-3</v>
      </c>
      <c r="D885" s="17">
        <v>5.3539642977267496E-3</v>
      </c>
      <c r="E885" s="17">
        <v>7.7509056780631497E-3</v>
      </c>
      <c r="F885" s="17"/>
      <c r="G885" s="17">
        <v>2.7636613433445398E-2</v>
      </c>
      <c r="H885" s="17">
        <v>0</v>
      </c>
      <c r="I885" s="17">
        <v>0</v>
      </c>
      <c r="J885" s="17">
        <v>0</v>
      </c>
      <c r="K885" s="17">
        <v>1.0103892223326799E-2</v>
      </c>
      <c r="L885" s="17">
        <v>0</v>
      </c>
      <c r="M885" s="17"/>
      <c r="N885" s="17">
        <v>0</v>
      </c>
      <c r="O885" s="17">
        <v>2.77716181447531E-2</v>
      </c>
      <c r="P885" s="17">
        <v>0</v>
      </c>
      <c r="Q885" s="17">
        <v>0</v>
      </c>
      <c r="R885" s="17">
        <v>0</v>
      </c>
      <c r="S885" s="17">
        <v>3.3263688274439797E-2</v>
      </c>
      <c r="T885" s="17">
        <v>0</v>
      </c>
      <c r="U885" s="17">
        <v>0</v>
      </c>
      <c r="V885" s="17">
        <v>0</v>
      </c>
      <c r="W885" s="17">
        <v>0</v>
      </c>
      <c r="X885" s="17">
        <v>0</v>
      </c>
      <c r="Y885" s="17">
        <v>0</v>
      </c>
      <c r="Z885" s="17"/>
      <c r="AA885" s="17">
        <v>0</v>
      </c>
      <c r="AB885" s="17">
        <v>5.0757922254009097E-3</v>
      </c>
      <c r="AC885" s="17">
        <v>2.6849431198270799E-2</v>
      </c>
      <c r="AD885" s="17">
        <v>0</v>
      </c>
      <c r="AE885" s="17"/>
      <c r="AF885" s="17">
        <v>1.4588374550108901E-2</v>
      </c>
    </row>
    <row r="886" spans="2:32" x14ac:dyDescent="0.2">
      <c r="B886" t="s">
        <v>92</v>
      </c>
      <c r="C886" s="17">
        <v>1.0248544589686799E-2</v>
      </c>
      <c r="D886" s="17">
        <v>1.0356712865314E-2</v>
      </c>
      <c r="E886" s="17">
        <v>1.01838051385175E-2</v>
      </c>
      <c r="F886" s="17"/>
      <c r="G886" s="17">
        <v>1.39771493498631E-2</v>
      </c>
      <c r="H886" s="17">
        <v>0</v>
      </c>
      <c r="I886" s="17">
        <v>9.6234124100942203E-3</v>
      </c>
      <c r="J886" s="17">
        <v>8.7924426355369695E-3</v>
      </c>
      <c r="K886" s="17">
        <v>0</v>
      </c>
      <c r="L886" s="17">
        <v>2.6296406751061902E-2</v>
      </c>
      <c r="M886" s="17"/>
      <c r="N886" s="17">
        <v>1.5972318742086399E-2</v>
      </c>
      <c r="O886" s="17">
        <v>3.4711032056128799E-2</v>
      </c>
      <c r="P886" s="17">
        <v>0</v>
      </c>
      <c r="Q886" s="17">
        <v>0</v>
      </c>
      <c r="R886" s="17">
        <v>4.5392696084887101E-2</v>
      </c>
      <c r="S886" s="17">
        <v>0</v>
      </c>
      <c r="T886" s="17">
        <v>1.67934568265415E-2</v>
      </c>
      <c r="U886" s="17">
        <v>0</v>
      </c>
      <c r="V886" s="17">
        <v>0</v>
      </c>
      <c r="W886" s="17">
        <v>0</v>
      </c>
      <c r="X886" s="17">
        <v>0</v>
      </c>
      <c r="Y886" s="17">
        <v>0</v>
      </c>
      <c r="Z886" s="17"/>
      <c r="AA886" s="17">
        <v>1.8658298788333201E-2</v>
      </c>
      <c r="AB886" s="17">
        <v>5.2824791534693497E-3</v>
      </c>
      <c r="AC886" s="17">
        <v>9.8754039821775594E-3</v>
      </c>
      <c r="AD886" s="17">
        <v>6.2572945973595299E-3</v>
      </c>
      <c r="AE886" s="17"/>
      <c r="AF886" s="17">
        <v>1.6436425165407199E-2</v>
      </c>
    </row>
    <row r="887" spans="2:32" x14ac:dyDescent="0.2">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c r="AF887" s="17"/>
    </row>
    <row r="888" spans="2:32" x14ac:dyDescent="0.2">
      <c r="B888" s="6" t="s">
        <v>456</v>
      </c>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c r="AF888" s="17"/>
    </row>
    <row r="889" spans="2:32" x14ac:dyDescent="0.2">
      <c r="B889" s="24" t="s">
        <v>225</v>
      </c>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c r="AF889" s="17"/>
    </row>
    <row r="890" spans="2:32" x14ac:dyDescent="0.2">
      <c r="B890" t="s">
        <v>424</v>
      </c>
      <c r="C890" s="17">
        <v>0.30942725350149602</v>
      </c>
      <c r="D890" s="17">
        <v>0.27712071512427</v>
      </c>
      <c r="E890" s="17">
        <v>0.344052406491689</v>
      </c>
      <c r="F890" s="17"/>
      <c r="G890" s="17">
        <v>0.42804510043555799</v>
      </c>
      <c r="H890" s="17">
        <v>0.39472305889897003</v>
      </c>
      <c r="I890" s="17">
        <v>0.33102498160670002</v>
      </c>
      <c r="J890" s="17">
        <v>0.27105515003974401</v>
      </c>
      <c r="K890" s="17">
        <v>0.23797630240914799</v>
      </c>
      <c r="L890" s="17">
        <v>0.22256990829001699</v>
      </c>
      <c r="M890" s="17"/>
      <c r="N890" s="17">
        <v>0.33507737896235101</v>
      </c>
      <c r="O890" s="17">
        <v>0.289576994454882</v>
      </c>
      <c r="P890" s="17">
        <v>0.317240268745837</v>
      </c>
      <c r="Q890" s="17">
        <v>0.246296031659794</v>
      </c>
      <c r="R890" s="17">
        <v>0.28453876414100099</v>
      </c>
      <c r="S890" s="17">
        <v>0.35815184576868198</v>
      </c>
      <c r="T890" s="17">
        <v>0.30538267906555899</v>
      </c>
      <c r="U890" s="17">
        <v>0.33917017782529701</v>
      </c>
      <c r="V890" s="17">
        <v>0.320299013628005</v>
      </c>
      <c r="W890" s="17">
        <v>0.32431001778055302</v>
      </c>
      <c r="X890" s="17">
        <v>0.30367340435253698</v>
      </c>
      <c r="Y890" s="17">
        <v>0.27266450535550901</v>
      </c>
      <c r="Z890" s="17"/>
      <c r="AA890" s="17">
        <v>0.29391819258033602</v>
      </c>
      <c r="AB890" s="17">
        <v>0.27579113194786298</v>
      </c>
      <c r="AC890" s="17">
        <v>0.33813767699178399</v>
      </c>
      <c r="AD890" s="17">
        <v>0.33868842401821703</v>
      </c>
      <c r="AE890" s="17"/>
      <c r="AF890" s="17">
        <v>0.32319014519135297</v>
      </c>
    </row>
    <row r="891" spans="2:32" x14ac:dyDescent="0.2">
      <c r="B891" t="s">
        <v>425</v>
      </c>
      <c r="C891" s="17">
        <v>0.49644465104137497</v>
      </c>
      <c r="D891" s="17">
        <v>0.50718502966901002</v>
      </c>
      <c r="E891" s="17">
        <v>0.48454697802458802</v>
      </c>
      <c r="F891" s="17"/>
      <c r="G891" s="17">
        <v>0.47359759634543502</v>
      </c>
      <c r="H891" s="17">
        <v>0.50423096287387104</v>
      </c>
      <c r="I891" s="17">
        <v>0.52382838044012703</v>
      </c>
      <c r="J891" s="17">
        <v>0.53124172200624697</v>
      </c>
      <c r="K891" s="17">
        <v>0.50698068003474395</v>
      </c>
      <c r="L891" s="17">
        <v>0.44184261412945802</v>
      </c>
      <c r="M891" s="17"/>
      <c r="N891" s="17">
        <v>0.50279158998277096</v>
      </c>
      <c r="O891" s="17">
        <v>0.46805493802279602</v>
      </c>
      <c r="P891" s="17">
        <v>0.47504038482189298</v>
      </c>
      <c r="Q891" s="17">
        <v>0.51443855858909704</v>
      </c>
      <c r="R891" s="17">
        <v>0.53099703989432401</v>
      </c>
      <c r="S891" s="17">
        <v>0.491077329505896</v>
      </c>
      <c r="T891" s="17">
        <v>0.528502287862887</v>
      </c>
      <c r="U891" s="17">
        <v>0.45773601801372699</v>
      </c>
      <c r="V891" s="17">
        <v>0.48335388265735602</v>
      </c>
      <c r="W891" s="17">
        <v>0.48382431836104001</v>
      </c>
      <c r="X891" s="17">
        <v>0.48004786340310202</v>
      </c>
      <c r="Y891" s="17">
        <v>0.580119471074101</v>
      </c>
      <c r="Z891" s="17"/>
      <c r="AA891" s="17">
        <v>0.49862114381475198</v>
      </c>
      <c r="AB891" s="17">
        <v>0.513611409255741</v>
      </c>
      <c r="AC891" s="17">
        <v>0.50120921286550701</v>
      </c>
      <c r="AD891" s="17">
        <v>0.47134879639083699</v>
      </c>
      <c r="AE891" s="17"/>
      <c r="AF891" s="17">
        <v>0.45530756918532</v>
      </c>
    </row>
    <row r="892" spans="2:32" x14ac:dyDescent="0.2">
      <c r="B892" t="s">
        <v>426</v>
      </c>
      <c r="C892" s="17">
        <v>0.124023404050457</v>
      </c>
      <c r="D892" s="17">
        <v>0.14127261395952601</v>
      </c>
      <c r="E892" s="17">
        <v>0.107099993470876</v>
      </c>
      <c r="F892" s="17"/>
      <c r="G892" s="17">
        <v>6.5834328567035097E-2</v>
      </c>
      <c r="H892" s="17">
        <v>7.3586725855222093E-2</v>
      </c>
      <c r="I892" s="17">
        <v>8.8940803400880605E-2</v>
      </c>
      <c r="J892" s="17">
        <v>0.129501313327062</v>
      </c>
      <c r="K892" s="17">
        <v>0.16470198116481499</v>
      </c>
      <c r="L892" s="17">
        <v>0.20359030584973101</v>
      </c>
      <c r="M892" s="17"/>
      <c r="N892" s="17">
        <v>9.9090335785587402E-2</v>
      </c>
      <c r="O892" s="17">
        <v>0.163128209293086</v>
      </c>
      <c r="P892" s="17">
        <v>0.12464510582817601</v>
      </c>
      <c r="Q892" s="17">
        <v>0.16554473823948601</v>
      </c>
      <c r="R892" s="17">
        <v>0.120806809552693</v>
      </c>
      <c r="S892" s="17">
        <v>8.3642312365223195E-2</v>
      </c>
      <c r="T892" s="17">
        <v>0.10328328598490601</v>
      </c>
      <c r="U892" s="17">
        <v>0.114893641939201</v>
      </c>
      <c r="V892" s="17">
        <v>0.108951356640464</v>
      </c>
      <c r="W892" s="17">
        <v>0.132491827638686</v>
      </c>
      <c r="X892" s="17">
        <v>0.14839105987642001</v>
      </c>
      <c r="Y892" s="17">
        <v>0.119844323783886</v>
      </c>
      <c r="Z892" s="17"/>
      <c r="AA892" s="17">
        <v>0.13386270511107901</v>
      </c>
      <c r="AB892" s="17">
        <v>0.13803397080347601</v>
      </c>
      <c r="AC892" s="17">
        <v>9.9151985742418305E-2</v>
      </c>
      <c r="AD892" s="17">
        <v>0.11933494925026999</v>
      </c>
      <c r="AE892" s="17"/>
      <c r="AF892" s="17">
        <v>0.141561120803916</v>
      </c>
    </row>
    <row r="893" spans="2:32" x14ac:dyDescent="0.2">
      <c r="B893" t="s">
        <v>427</v>
      </c>
      <c r="C893" s="17">
        <v>2.6838164547762802E-2</v>
      </c>
      <c r="D893" s="17">
        <v>3.4435270463624899E-2</v>
      </c>
      <c r="E893" s="17">
        <v>1.8374399536242699E-2</v>
      </c>
      <c r="F893" s="17"/>
      <c r="G893" s="17">
        <v>1.4617289143268101E-2</v>
      </c>
      <c r="H893" s="17">
        <v>7.1611216158422499E-3</v>
      </c>
      <c r="I893" s="17">
        <v>1.8588947488289501E-2</v>
      </c>
      <c r="J893" s="17">
        <v>1.7599249405671199E-2</v>
      </c>
      <c r="K893" s="17">
        <v>3.5804980286399099E-2</v>
      </c>
      <c r="L893" s="17">
        <v>6.13771192330579E-2</v>
      </c>
      <c r="M893" s="17"/>
      <c r="N893" s="17">
        <v>3.1757266569292203E-2</v>
      </c>
      <c r="O893" s="17">
        <v>2.9461496508581101E-2</v>
      </c>
      <c r="P893" s="17">
        <v>1.9412981404387498E-2</v>
      </c>
      <c r="Q893" s="17">
        <v>3.7298371497521202E-2</v>
      </c>
      <c r="R893" s="17">
        <v>2.0958753092675499E-2</v>
      </c>
      <c r="S893" s="17">
        <v>1.65573592381019E-2</v>
      </c>
      <c r="T893" s="17">
        <v>1.7046535277322899E-2</v>
      </c>
      <c r="U893" s="17">
        <v>4.6493544905094102E-2</v>
      </c>
      <c r="V893" s="17">
        <v>3.4674041399552498E-2</v>
      </c>
      <c r="W893" s="17">
        <v>2.3895649863251898E-2</v>
      </c>
      <c r="X893" s="17">
        <v>3.4953658298004203E-2</v>
      </c>
      <c r="Y893" s="17">
        <v>0</v>
      </c>
      <c r="Z893" s="17"/>
      <c r="AA893" s="17">
        <v>3.5325833871021103E-2</v>
      </c>
      <c r="AB893" s="17">
        <v>2.3959831760341398E-2</v>
      </c>
      <c r="AC893" s="17">
        <v>2.2464660784331701E-2</v>
      </c>
      <c r="AD893" s="17">
        <v>2.4499204383782801E-2</v>
      </c>
      <c r="AE893" s="17"/>
      <c r="AF893" s="17">
        <v>3.7866462466636601E-2</v>
      </c>
    </row>
    <row r="894" spans="2:32" x14ac:dyDescent="0.2">
      <c r="B894" t="s">
        <v>92</v>
      </c>
      <c r="C894" s="17">
        <v>4.32665268589092E-2</v>
      </c>
      <c r="D894" s="17">
        <v>3.9986370783568599E-2</v>
      </c>
      <c r="E894" s="17">
        <v>4.5926222476605001E-2</v>
      </c>
      <c r="F894" s="17"/>
      <c r="G894" s="17">
        <v>1.7905685508703799E-2</v>
      </c>
      <c r="H894" s="17">
        <v>2.0298130756095101E-2</v>
      </c>
      <c r="I894" s="17">
        <v>3.7616887064002E-2</v>
      </c>
      <c r="J894" s="17">
        <v>5.0602565221275098E-2</v>
      </c>
      <c r="K894" s="17">
        <v>5.4536056104892899E-2</v>
      </c>
      <c r="L894" s="17">
        <v>7.0620052497735994E-2</v>
      </c>
      <c r="M894" s="17"/>
      <c r="N894" s="17">
        <v>3.1283428699998998E-2</v>
      </c>
      <c r="O894" s="17">
        <v>4.9778361720654002E-2</v>
      </c>
      <c r="P894" s="17">
        <v>6.3661259199706902E-2</v>
      </c>
      <c r="Q894" s="17">
        <v>3.6422300014101003E-2</v>
      </c>
      <c r="R894" s="17">
        <v>4.2698633319306997E-2</v>
      </c>
      <c r="S894" s="17">
        <v>5.0571153122097402E-2</v>
      </c>
      <c r="T894" s="17">
        <v>4.5785211809325502E-2</v>
      </c>
      <c r="U894" s="17">
        <v>4.1706617316681099E-2</v>
      </c>
      <c r="V894" s="17">
        <v>5.2721705674623802E-2</v>
      </c>
      <c r="W894" s="17">
        <v>3.5478186356469099E-2</v>
      </c>
      <c r="X894" s="17">
        <v>3.2934014069937102E-2</v>
      </c>
      <c r="Y894" s="17">
        <v>2.7371699786504701E-2</v>
      </c>
      <c r="Z894" s="17"/>
      <c r="AA894" s="17">
        <v>3.8272124622812001E-2</v>
      </c>
      <c r="AB894" s="17">
        <v>4.8603656232578701E-2</v>
      </c>
      <c r="AC894" s="17">
        <v>3.9036463615958403E-2</v>
      </c>
      <c r="AD894" s="17">
        <v>4.6128625956893099E-2</v>
      </c>
      <c r="AE894" s="17"/>
      <c r="AF894" s="17">
        <v>4.2074702352774801E-2</v>
      </c>
    </row>
    <row r="895" spans="2:32" x14ac:dyDescent="0.2">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c r="AF895" s="17"/>
    </row>
    <row r="896" spans="2:32" x14ac:dyDescent="0.2">
      <c r="B896" s="6" t="s">
        <v>468</v>
      </c>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c r="AF896" s="17"/>
    </row>
    <row r="897" spans="2:32" x14ac:dyDescent="0.2">
      <c r="B897" s="24" t="s">
        <v>225</v>
      </c>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row>
    <row r="898" spans="2:32" x14ac:dyDescent="0.2">
      <c r="B898" t="s">
        <v>460</v>
      </c>
      <c r="C898" s="17">
        <v>0.22283027372742001</v>
      </c>
      <c r="D898" s="17">
        <v>0.20945968111923499</v>
      </c>
      <c r="E898" s="17">
        <v>0.23767283640520601</v>
      </c>
      <c r="F898" s="17"/>
      <c r="G898" s="17">
        <v>0.314824726539149</v>
      </c>
      <c r="H898" s="17">
        <v>0.31156315045241101</v>
      </c>
      <c r="I898" s="17">
        <v>0.24772457676772899</v>
      </c>
      <c r="J898" s="17">
        <v>0.19327436687281099</v>
      </c>
      <c r="K898" s="17">
        <v>0.14628546402588699</v>
      </c>
      <c r="L898" s="17">
        <v>0.14403565123345799</v>
      </c>
      <c r="M898" s="17"/>
      <c r="N898" s="17">
        <v>0.24334660353832399</v>
      </c>
      <c r="O898" s="17">
        <v>0.19369213634902999</v>
      </c>
      <c r="P898" s="17">
        <v>0.21775287861276499</v>
      </c>
      <c r="Q898" s="17">
        <v>0.17174286052528301</v>
      </c>
      <c r="R898" s="17">
        <v>0.205744481348556</v>
      </c>
      <c r="S898" s="17">
        <v>0.24358212325328399</v>
      </c>
      <c r="T898" s="17">
        <v>0.20908383798861599</v>
      </c>
      <c r="U898" s="17">
        <v>0.26345998064904602</v>
      </c>
      <c r="V898" s="17">
        <v>0.269503184846072</v>
      </c>
      <c r="W898" s="17">
        <v>0.22355617967486799</v>
      </c>
      <c r="X898" s="17">
        <v>0.19290668736248701</v>
      </c>
      <c r="Y898" s="17">
        <v>0.27155012154971597</v>
      </c>
      <c r="Z898" s="17"/>
      <c r="AA898" s="17">
        <v>0.22570897785566801</v>
      </c>
      <c r="AB898" s="17">
        <v>0.20255982841717199</v>
      </c>
      <c r="AC898" s="17">
        <v>0.23024846528624501</v>
      </c>
      <c r="AD898" s="17">
        <v>0.23543710108530899</v>
      </c>
      <c r="AE898" s="17"/>
      <c r="AF898" s="17">
        <v>0.26816226388887698</v>
      </c>
    </row>
    <row r="899" spans="2:32" x14ac:dyDescent="0.2">
      <c r="B899" t="s">
        <v>461</v>
      </c>
      <c r="C899" s="17">
        <v>0.47097973623908401</v>
      </c>
      <c r="D899" s="17">
        <v>0.44433918729170802</v>
      </c>
      <c r="E899" s="17">
        <v>0.497796825338432</v>
      </c>
      <c r="F899" s="17"/>
      <c r="G899" s="17">
        <v>0.44305529169679603</v>
      </c>
      <c r="H899" s="17">
        <v>0.48839085659373699</v>
      </c>
      <c r="I899" s="17">
        <v>0.48480859568026602</v>
      </c>
      <c r="J899" s="17">
        <v>0.48297337119642297</v>
      </c>
      <c r="K899" s="17">
        <v>0.48572491689612401</v>
      </c>
      <c r="L899" s="17">
        <v>0.44095514059639002</v>
      </c>
      <c r="M899" s="17"/>
      <c r="N899" s="17">
        <v>0.46282716082279202</v>
      </c>
      <c r="O899" s="17">
        <v>0.47187725647311701</v>
      </c>
      <c r="P899" s="17">
        <v>0.46229687261113001</v>
      </c>
      <c r="Q899" s="17">
        <v>0.48145816841824901</v>
      </c>
      <c r="R899" s="17">
        <v>0.52561367263581005</v>
      </c>
      <c r="S899" s="17">
        <v>0.50181344656265003</v>
      </c>
      <c r="T899" s="17">
        <v>0.46104180467227202</v>
      </c>
      <c r="U899" s="17">
        <v>0.46739519377352801</v>
      </c>
      <c r="V899" s="17">
        <v>0.43765751542368297</v>
      </c>
      <c r="W899" s="17">
        <v>0.42800521961342602</v>
      </c>
      <c r="X899" s="17">
        <v>0.51092507453796299</v>
      </c>
      <c r="Y899" s="17">
        <v>0.48280996771074303</v>
      </c>
      <c r="Z899" s="17"/>
      <c r="AA899" s="17">
        <v>0.49833220024824798</v>
      </c>
      <c r="AB899" s="17">
        <v>0.48078101508955601</v>
      </c>
      <c r="AC899" s="17">
        <v>0.46826761953391999</v>
      </c>
      <c r="AD899" s="17">
        <v>0.43345666999801002</v>
      </c>
      <c r="AE899" s="17"/>
      <c r="AF899" s="17">
        <v>0.41370599800730301</v>
      </c>
    </row>
    <row r="900" spans="2:32" x14ac:dyDescent="0.2">
      <c r="B900" t="s">
        <v>462</v>
      </c>
      <c r="C900" s="17">
        <v>0.22150397270427599</v>
      </c>
      <c r="D900" s="17">
        <v>0.23882828165099099</v>
      </c>
      <c r="E900" s="17">
        <v>0.20338663649691799</v>
      </c>
      <c r="F900" s="17"/>
      <c r="G900" s="17">
        <v>0.19018127843927499</v>
      </c>
      <c r="H900" s="17">
        <v>0.146683366502525</v>
      </c>
      <c r="I900" s="17">
        <v>0.197006516367836</v>
      </c>
      <c r="J900" s="17">
        <v>0.236104302213932</v>
      </c>
      <c r="K900" s="17">
        <v>0.26903732898732802</v>
      </c>
      <c r="L900" s="17">
        <v>0.28134110030291798</v>
      </c>
      <c r="M900" s="17"/>
      <c r="N900" s="17">
        <v>0.209791645986112</v>
      </c>
      <c r="O900" s="17">
        <v>0.246925276465744</v>
      </c>
      <c r="P900" s="17">
        <v>0.234417485937988</v>
      </c>
      <c r="Q900" s="17">
        <v>0.26081216846483801</v>
      </c>
      <c r="R900" s="17">
        <v>0.220973725637685</v>
      </c>
      <c r="S900" s="17">
        <v>0.20657733531883399</v>
      </c>
      <c r="T900" s="17">
        <v>0.21269483420046201</v>
      </c>
      <c r="U900" s="17">
        <v>0.186438604495134</v>
      </c>
      <c r="V900" s="17">
        <v>0.202741548331941</v>
      </c>
      <c r="W900" s="17">
        <v>0.25722467220874601</v>
      </c>
      <c r="X900" s="17">
        <v>0.16870459128611601</v>
      </c>
      <c r="Y900" s="17">
        <v>0.17506216825984</v>
      </c>
      <c r="Z900" s="17"/>
      <c r="AA900" s="17">
        <v>0.187285261941911</v>
      </c>
      <c r="AB900" s="17">
        <v>0.22963654505301301</v>
      </c>
      <c r="AC900" s="17">
        <v>0.22173035659417401</v>
      </c>
      <c r="AD900" s="17">
        <v>0.25153224916639699</v>
      </c>
      <c r="AE900" s="17"/>
      <c r="AF900" s="17">
        <v>0.229550536534531</v>
      </c>
    </row>
    <row r="901" spans="2:32" x14ac:dyDescent="0.2">
      <c r="B901" t="s">
        <v>463</v>
      </c>
      <c r="C901" s="17">
        <v>4.4359041351033301E-2</v>
      </c>
      <c r="D901" s="17">
        <v>5.5827022136149103E-2</v>
      </c>
      <c r="E901" s="17">
        <v>3.2901692482080101E-2</v>
      </c>
      <c r="F901" s="17"/>
      <c r="G901" s="17">
        <v>3.7200662807806498E-2</v>
      </c>
      <c r="H901" s="17">
        <v>2.90782726558508E-2</v>
      </c>
      <c r="I901" s="17">
        <v>2.9009870743801899E-2</v>
      </c>
      <c r="J901" s="17">
        <v>3.6505570160662699E-2</v>
      </c>
      <c r="K901" s="17">
        <v>5.4149774559805498E-2</v>
      </c>
      <c r="L901" s="17">
        <v>7.5962920591608696E-2</v>
      </c>
      <c r="M901" s="17"/>
      <c r="N901" s="17">
        <v>2.7776450655702299E-2</v>
      </c>
      <c r="O901" s="17">
        <v>5.64841150760865E-2</v>
      </c>
      <c r="P901" s="17">
        <v>5.7593090463545701E-2</v>
      </c>
      <c r="Q901" s="17">
        <v>5.3315046444107402E-2</v>
      </c>
      <c r="R901" s="17">
        <v>2.9921864723980202E-2</v>
      </c>
      <c r="S901" s="17">
        <v>1.9949039397474801E-2</v>
      </c>
      <c r="T901" s="17">
        <v>5.1224350291985798E-2</v>
      </c>
      <c r="U901" s="17">
        <v>5.8930178240377197E-2</v>
      </c>
      <c r="V901" s="17">
        <v>4.0730997004283898E-2</v>
      </c>
      <c r="W901" s="17">
        <v>5.0925487515552197E-2</v>
      </c>
      <c r="X901" s="17">
        <v>7.3002855063042604E-2</v>
      </c>
      <c r="Y901" s="17">
        <v>2.2765363120894899E-2</v>
      </c>
      <c r="Z901" s="17"/>
      <c r="AA901" s="17">
        <v>4.5714565245649597E-2</v>
      </c>
      <c r="AB901" s="17">
        <v>4.9956660566379901E-2</v>
      </c>
      <c r="AC901" s="17">
        <v>4.2523529543950202E-2</v>
      </c>
      <c r="AD901" s="17">
        <v>3.5425398860004897E-2</v>
      </c>
      <c r="AE901" s="17"/>
      <c r="AF901" s="17">
        <v>5.3001872844890503E-2</v>
      </c>
    </row>
    <row r="902" spans="2:32" x14ac:dyDescent="0.2">
      <c r="B902" t="s">
        <v>464</v>
      </c>
      <c r="C902" s="17">
        <v>2.2740448402405401E-2</v>
      </c>
      <c r="D902" s="17">
        <v>3.1288281023886297E-2</v>
      </c>
      <c r="E902" s="17">
        <v>1.32848009665074E-2</v>
      </c>
      <c r="F902" s="17"/>
      <c r="G902" s="17">
        <v>8.3208564033403695E-3</v>
      </c>
      <c r="H902" s="17">
        <v>1.6895580282665499E-2</v>
      </c>
      <c r="I902" s="17">
        <v>2.37038260312303E-2</v>
      </c>
      <c r="J902" s="17">
        <v>2.3752269469745398E-2</v>
      </c>
      <c r="K902" s="17">
        <v>2.1509303598131298E-2</v>
      </c>
      <c r="L902" s="17">
        <v>3.6845051565623503E-2</v>
      </c>
      <c r="M902" s="17"/>
      <c r="N902" s="17">
        <v>3.5456801352624398E-2</v>
      </c>
      <c r="O902" s="17">
        <v>1.54419509937119E-2</v>
      </c>
      <c r="P902" s="17">
        <v>1.26262877207303E-2</v>
      </c>
      <c r="Q902" s="17">
        <v>1.7460483833331999E-2</v>
      </c>
      <c r="R902" s="17">
        <v>8.8665365937126307E-3</v>
      </c>
      <c r="S902" s="17">
        <v>6.9191530284015796E-3</v>
      </c>
      <c r="T902" s="17">
        <v>4.0230619822160599E-2</v>
      </c>
      <c r="U902" s="17">
        <v>1.6082185283972102E-2</v>
      </c>
      <c r="V902" s="17">
        <v>3.52726049877298E-2</v>
      </c>
      <c r="W902" s="17">
        <v>3.25009246835768E-2</v>
      </c>
      <c r="X902" s="17">
        <v>1.50113084189502E-2</v>
      </c>
      <c r="Y902" s="17">
        <v>1.9970125495474701E-2</v>
      </c>
      <c r="Z902" s="17"/>
      <c r="AA902" s="17">
        <v>2.9485320706489002E-2</v>
      </c>
      <c r="AB902" s="17">
        <v>1.52298193948084E-2</v>
      </c>
      <c r="AC902" s="17">
        <v>2.4554604454927201E-2</v>
      </c>
      <c r="AD902" s="17">
        <v>2.1987980828319299E-2</v>
      </c>
      <c r="AE902" s="17"/>
      <c r="AF902" s="17">
        <v>1.9423305188148901E-2</v>
      </c>
    </row>
    <row r="903" spans="2:32" x14ac:dyDescent="0.2">
      <c r="B903" t="s">
        <v>92</v>
      </c>
      <c r="C903" s="17">
        <v>1.7586527575780799E-2</v>
      </c>
      <c r="D903" s="17">
        <v>2.02575467780307E-2</v>
      </c>
      <c r="E903" s="17">
        <v>1.49572083108568E-2</v>
      </c>
      <c r="F903" s="17"/>
      <c r="G903" s="17">
        <v>6.4171841136325203E-3</v>
      </c>
      <c r="H903" s="17">
        <v>7.38877351281058E-3</v>
      </c>
      <c r="I903" s="17">
        <v>1.7746614409136899E-2</v>
      </c>
      <c r="J903" s="17">
        <v>2.7390120086425801E-2</v>
      </c>
      <c r="K903" s="17">
        <v>2.3293211932723899E-2</v>
      </c>
      <c r="L903" s="17">
        <v>2.0860135710001001E-2</v>
      </c>
      <c r="M903" s="17"/>
      <c r="N903" s="17">
        <v>2.08013376444449E-2</v>
      </c>
      <c r="O903" s="17">
        <v>1.55792646423102E-2</v>
      </c>
      <c r="P903" s="17">
        <v>1.53133846538408E-2</v>
      </c>
      <c r="Q903" s="17">
        <v>1.5211272314190999E-2</v>
      </c>
      <c r="R903" s="17">
        <v>8.8797190602561398E-3</v>
      </c>
      <c r="S903" s="17">
        <v>2.1158902439356399E-2</v>
      </c>
      <c r="T903" s="17">
        <v>2.57245530245028E-2</v>
      </c>
      <c r="U903" s="17">
        <v>7.6938575579423999E-3</v>
      </c>
      <c r="V903" s="17">
        <v>1.4094149406290399E-2</v>
      </c>
      <c r="W903" s="17">
        <v>7.7875163038305696E-3</v>
      </c>
      <c r="X903" s="17">
        <v>3.94494833314415E-2</v>
      </c>
      <c r="Y903" s="17">
        <v>2.7842253863331098E-2</v>
      </c>
      <c r="Z903" s="17"/>
      <c r="AA903" s="17">
        <v>1.34736740020343E-2</v>
      </c>
      <c r="AB903" s="17">
        <v>2.1836131479070198E-2</v>
      </c>
      <c r="AC903" s="17">
        <v>1.26754245867838E-2</v>
      </c>
      <c r="AD903" s="17">
        <v>2.21606000619608E-2</v>
      </c>
      <c r="AE903" s="17"/>
      <c r="AF903" s="17">
        <v>1.6156023536248999E-2</v>
      </c>
    </row>
    <row r="904" spans="2:32" x14ac:dyDescent="0.2">
      <c r="B904" t="s">
        <v>465</v>
      </c>
      <c r="C904" s="17">
        <v>0.69381000996650499</v>
      </c>
      <c r="D904" s="17">
        <v>0.65379886841094303</v>
      </c>
      <c r="E904" s="17">
        <v>0.73546966174363804</v>
      </c>
      <c r="F904" s="17"/>
      <c r="G904" s="17">
        <v>0.75788001823594497</v>
      </c>
      <c r="H904" s="17">
        <v>0.79995400704614805</v>
      </c>
      <c r="I904" s="17">
        <v>0.73253317244799399</v>
      </c>
      <c r="J904" s="17">
        <v>0.67624773806923399</v>
      </c>
      <c r="K904" s="17">
        <v>0.63201038092201101</v>
      </c>
      <c r="L904" s="17">
        <v>0.58499079182984903</v>
      </c>
      <c r="M904" s="17"/>
      <c r="N904" s="17">
        <v>0.70617376436111601</v>
      </c>
      <c r="O904" s="17">
        <v>0.665569392822147</v>
      </c>
      <c r="P904" s="17">
        <v>0.68004975122389499</v>
      </c>
      <c r="Q904" s="17">
        <v>0.65320102894353205</v>
      </c>
      <c r="R904" s="17">
        <v>0.73135815398436599</v>
      </c>
      <c r="S904" s="17">
        <v>0.74539556981593302</v>
      </c>
      <c r="T904" s="17">
        <v>0.67012564266088803</v>
      </c>
      <c r="U904" s="17">
        <v>0.73085517442257397</v>
      </c>
      <c r="V904" s="17">
        <v>0.70716070026975497</v>
      </c>
      <c r="W904" s="17">
        <v>0.65156139928829404</v>
      </c>
      <c r="X904" s="17">
        <v>0.70383176190045005</v>
      </c>
      <c r="Y904" s="17">
        <v>0.75436008926045905</v>
      </c>
      <c r="Z904" s="17"/>
      <c r="AA904" s="17">
        <v>0.72404117810391699</v>
      </c>
      <c r="AB904" s="17">
        <v>0.68334084350672797</v>
      </c>
      <c r="AC904" s="17">
        <v>0.69851608482016503</v>
      </c>
      <c r="AD904" s="17">
        <v>0.66889377108331805</v>
      </c>
      <c r="AE904" s="17"/>
      <c r="AF904" s="17">
        <v>0.68186826189617999</v>
      </c>
    </row>
    <row r="905" spans="2:32" x14ac:dyDescent="0.2">
      <c r="B905" t="s">
        <v>466</v>
      </c>
      <c r="C905" s="17">
        <v>6.7099489753438699E-2</v>
      </c>
      <c r="D905" s="17">
        <v>8.7115303160035407E-2</v>
      </c>
      <c r="E905" s="17">
        <v>4.6186493448587503E-2</v>
      </c>
      <c r="F905" s="17"/>
      <c r="G905" s="17">
        <v>4.5521519211146902E-2</v>
      </c>
      <c r="H905" s="17">
        <v>4.5973852938516302E-2</v>
      </c>
      <c r="I905" s="17">
        <v>5.2713696775032202E-2</v>
      </c>
      <c r="J905" s="17">
        <v>6.0257839630408101E-2</v>
      </c>
      <c r="K905" s="17">
        <v>7.5659078157936793E-2</v>
      </c>
      <c r="L905" s="17">
        <v>0.112807972157232</v>
      </c>
      <c r="M905" s="17"/>
      <c r="N905" s="17">
        <v>6.3233252008326593E-2</v>
      </c>
      <c r="O905" s="17">
        <v>7.1926066069798497E-2</v>
      </c>
      <c r="P905" s="17">
        <v>7.0219378184275996E-2</v>
      </c>
      <c r="Q905" s="17">
        <v>7.0775530277439394E-2</v>
      </c>
      <c r="R905" s="17">
        <v>3.8788401317692803E-2</v>
      </c>
      <c r="S905" s="17">
        <v>2.6868192425876399E-2</v>
      </c>
      <c r="T905" s="17">
        <v>9.1454970114146397E-2</v>
      </c>
      <c r="U905" s="17">
        <v>7.5012363524349299E-2</v>
      </c>
      <c r="V905" s="17">
        <v>7.6003601992013697E-2</v>
      </c>
      <c r="W905" s="17">
        <v>8.3426412199128996E-2</v>
      </c>
      <c r="X905" s="17">
        <v>8.8014163481992799E-2</v>
      </c>
      <c r="Y905" s="17">
        <v>4.2735488616369603E-2</v>
      </c>
      <c r="Z905" s="17"/>
      <c r="AA905" s="17">
        <v>7.5199885952138598E-2</v>
      </c>
      <c r="AB905" s="17">
        <v>6.5186479961188301E-2</v>
      </c>
      <c r="AC905" s="17">
        <v>6.7078133998877298E-2</v>
      </c>
      <c r="AD905" s="17">
        <v>5.7413379688324197E-2</v>
      </c>
      <c r="AE905" s="17"/>
      <c r="AF905" s="17">
        <v>7.2425178033039397E-2</v>
      </c>
    </row>
    <row r="906" spans="2:32" x14ac:dyDescent="0.2">
      <c r="B906" t="s">
        <v>135</v>
      </c>
      <c r="C906" s="17">
        <v>0.62671052021306595</v>
      </c>
      <c r="D906" s="17">
        <v>0.56668356525090702</v>
      </c>
      <c r="E906" s="17">
        <v>0.68928316829504999</v>
      </c>
      <c r="F906" s="17"/>
      <c r="G906" s="17">
        <v>0.71235849902479798</v>
      </c>
      <c r="H906" s="17">
        <v>0.75398015410763097</v>
      </c>
      <c r="I906" s="17">
        <v>0.67981947567296197</v>
      </c>
      <c r="J906" s="17">
        <v>0.61598989843882601</v>
      </c>
      <c r="K906" s="17">
        <v>0.55635130276407496</v>
      </c>
      <c r="L906" s="17">
        <v>0.47218281967261599</v>
      </c>
      <c r="M906" s="17"/>
      <c r="N906" s="17">
        <v>0.64294051235279004</v>
      </c>
      <c r="O906" s="17">
        <v>0.59364332675234899</v>
      </c>
      <c r="P906" s="17">
        <v>0.60983037303961896</v>
      </c>
      <c r="Q906" s="17">
        <v>0.58242549866609294</v>
      </c>
      <c r="R906" s="17">
        <v>0.69256975266667398</v>
      </c>
      <c r="S906" s="17">
        <v>0.71852737739005701</v>
      </c>
      <c r="T906" s="17">
        <v>0.57867067254674198</v>
      </c>
      <c r="U906" s="17">
        <v>0.65584281089822505</v>
      </c>
      <c r="V906" s="17">
        <v>0.63115709827774102</v>
      </c>
      <c r="W906" s="17">
        <v>0.56813498708916499</v>
      </c>
      <c r="X906" s="17">
        <v>0.61581759841845696</v>
      </c>
      <c r="Y906" s="17">
        <v>0.71162460064408894</v>
      </c>
      <c r="Z906" s="17"/>
      <c r="AA906" s="17">
        <v>0.64884129215177799</v>
      </c>
      <c r="AB906" s="17">
        <v>0.61815436354553999</v>
      </c>
      <c r="AC906" s="17">
        <v>0.63143795082128795</v>
      </c>
      <c r="AD906" s="17">
        <v>0.61148039139499399</v>
      </c>
      <c r="AE906" s="17"/>
      <c r="AF906" s="17">
        <v>0.60944308386314106</v>
      </c>
    </row>
    <row r="907" spans="2:32" x14ac:dyDescent="0.2">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c r="AF907" s="17"/>
    </row>
    <row r="908" spans="2:32" x14ac:dyDescent="0.2">
      <c r="B908" s="6" t="s">
        <v>469</v>
      </c>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c r="AF908" s="17"/>
    </row>
    <row r="909" spans="2:32" x14ac:dyDescent="0.2">
      <c r="B909" s="24" t="s">
        <v>225</v>
      </c>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c r="AF909" s="17"/>
    </row>
    <row r="910" spans="2:32" x14ac:dyDescent="0.2">
      <c r="B910" t="s">
        <v>460</v>
      </c>
      <c r="C910" s="17">
        <v>0.2385995684983</v>
      </c>
      <c r="D910" s="17">
        <v>0.20649688554329601</v>
      </c>
      <c r="E910" s="17">
        <v>0.27190943726754802</v>
      </c>
      <c r="F910" s="17"/>
      <c r="G910" s="17">
        <v>0.318336998930903</v>
      </c>
      <c r="H910" s="17">
        <v>0.28623486923295999</v>
      </c>
      <c r="I910" s="17">
        <v>0.23487579922712401</v>
      </c>
      <c r="J910" s="17">
        <v>0.212003189141451</v>
      </c>
      <c r="K910" s="17">
        <v>0.18227959310339301</v>
      </c>
      <c r="L910" s="17">
        <v>0.211537958532905</v>
      </c>
      <c r="M910" s="17"/>
      <c r="N910" s="17">
        <v>0.244546202656547</v>
      </c>
      <c r="O910" s="17">
        <v>0.19663716424660799</v>
      </c>
      <c r="P910" s="17">
        <v>0.26673573711971599</v>
      </c>
      <c r="Q910" s="17">
        <v>0.19486112514977599</v>
      </c>
      <c r="R910" s="17">
        <v>0.251631219323182</v>
      </c>
      <c r="S910" s="17">
        <v>0.29088663122097902</v>
      </c>
      <c r="T910" s="17">
        <v>0.23318106865553101</v>
      </c>
      <c r="U910" s="17">
        <v>0.30650968411409701</v>
      </c>
      <c r="V910" s="17">
        <v>0.28112149914898099</v>
      </c>
      <c r="W910" s="17">
        <v>0.213691325405202</v>
      </c>
      <c r="X910" s="17">
        <v>0.186038730890701</v>
      </c>
      <c r="Y910" s="17">
        <v>0.22332308330014999</v>
      </c>
      <c r="Z910" s="17"/>
      <c r="AA910" s="17">
        <v>0.237010313422405</v>
      </c>
      <c r="AB910" s="17">
        <v>0.21150964950630399</v>
      </c>
      <c r="AC910" s="17">
        <v>0.244459519621364</v>
      </c>
      <c r="AD910" s="17">
        <v>0.26537426280315901</v>
      </c>
      <c r="AE910" s="17"/>
      <c r="AF910" s="17">
        <v>0.28811638046232801</v>
      </c>
    </row>
    <row r="911" spans="2:32" x14ac:dyDescent="0.2">
      <c r="B911" t="s">
        <v>461</v>
      </c>
      <c r="C911" s="17">
        <v>0.48642808159677298</v>
      </c>
      <c r="D911" s="17">
        <v>0.48907027470747899</v>
      </c>
      <c r="E911" s="17">
        <v>0.48313417571338502</v>
      </c>
      <c r="F911" s="17"/>
      <c r="G911" s="17">
        <v>0.43904075443118101</v>
      </c>
      <c r="H911" s="17">
        <v>0.53089332012329504</v>
      </c>
      <c r="I911" s="17">
        <v>0.521204174602242</v>
      </c>
      <c r="J911" s="17">
        <v>0.49985987287729</v>
      </c>
      <c r="K911" s="17">
        <v>0.498754108392373</v>
      </c>
      <c r="L911" s="17">
        <v>0.428199229920456</v>
      </c>
      <c r="M911" s="17"/>
      <c r="N911" s="17">
        <v>0.46146262395249998</v>
      </c>
      <c r="O911" s="17">
        <v>0.52370642195489303</v>
      </c>
      <c r="P911" s="17">
        <v>0.47930846334872101</v>
      </c>
      <c r="Q911" s="17">
        <v>0.49680317645244099</v>
      </c>
      <c r="R911" s="17">
        <v>0.51003272877953398</v>
      </c>
      <c r="S911" s="17">
        <v>0.46454666567728098</v>
      </c>
      <c r="T911" s="17">
        <v>0.470169957510502</v>
      </c>
      <c r="U911" s="17">
        <v>0.451524906366851</v>
      </c>
      <c r="V911" s="17">
        <v>0.44281585603970802</v>
      </c>
      <c r="W911" s="17">
        <v>0.49833248416124698</v>
      </c>
      <c r="X911" s="17">
        <v>0.57304221507060005</v>
      </c>
      <c r="Y911" s="17">
        <v>0.48885502164132599</v>
      </c>
      <c r="Z911" s="17"/>
      <c r="AA911" s="17">
        <v>0.51589355273308601</v>
      </c>
      <c r="AB911" s="17">
        <v>0.48798515946717802</v>
      </c>
      <c r="AC911" s="17">
        <v>0.498694205377547</v>
      </c>
      <c r="AD911" s="17">
        <v>0.437623745701406</v>
      </c>
      <c r="AE911" s="17"/>
      <c r="AF911" s="17">
        <v>0.44463378798903003</v>
      </c>
    </row>
    <row r="912" spans="2:32" x14ac:dyDescent="0.2">
      <c r="B912" t="s">
        <v>462</v>
      </c>
      <c r="C912" s="17">
        <v>0.20226485992358501</v>
      </c>
      <c r="D912" s="17">
        <v>0.22509509615062601</v>
      </c>
      <c r="E912" s="17">
        <v>0.179478490804615</v>
      </c>
      <c r="F912" s="17"/>
      <c r="G912" s="17">
        <v>0.17485797130518699</v>
      </c>
      <c r="H912" s="17">
        <v>0.12724522926252599</v>
      </c>
      <c r="I912" s="17">
        <v>0.18676671148121199</v>
      </c>
      <c r="J912" s="17">
        <v>0.22368918238514299</v>
      </c>
      <c r="K912" s="17">
        <v>0.234160781969769</v>
      </c>
      <c r="L912" s="17">
        <v>0.25705010055692701</v>
      </c>
      <c r="M912" s="17"/>
      <c r="N912" s="17">
        <v>0.200539053821635</v>
      </c>
      <c r="O912" s="17">
        <v>0.213136875743974</v>
      </c>
      <c r="P912" s="17">
        <v>0.198350308570127</v>
      </c>
      <c r="Q912" s="17">
        <v>0.22538964443773599</v>
      </c>
      <c r="R912" s="17">
        <v>0.21340231548341901</v>
      </c>
      <c r="S912" s="17">
        <v>0.193205974889022</v>
      </c>
      <c r="T912" s="17">
        <v>0.20399436735548401</v>
      </c>
      <c r="U912" s="17">
        <v>0.17265490230060701</v>
      </c>
      <c r="V912" s="17">
        <v>0.208187558033507</v>
      </c>
      <c r="W912" s="17">
        <v>0.218309466136135</v>
      </c>
      <c r="X912" s="17">
        <v>0.12571478786932899</v>
      </c>
      <c r="Y912" s="17">
        <v>0.19811533108070201</v>
      </c>
      <c r="Z912" s="17"/>
      <c r="AA912" s="17">
        <v>0.163401216488791</v>
      </c>
      <c r="AB912" s="17">
        <v>0.22304373351258</v>
      </c>
      <c r="AC912" s="17">
        <v>0.20577240017904899</v>
      </c>
      <c r="AD912" s="17">
        <v>0.222105057591653</v>
      </c>
      <c r="AE912" s="17"/>
      <c r="AF912" s="17">
        <v>0.21007585668317599</v>
      </c>
    </row>
    <row r="913" spans="2:32" x14ac:dyDescent="0.2">
      <c r="B913" t="s">
        <v>463</v>
      </c>
      <c r="C913" s="17">
        <v>3.7144922546652297E-2</v>
      </c>
      <c r="D913" s="17">
        <v>4.02593915285724E-2</v>
      </c>
      <c r="E913" s="17">
        <v>3.4169034494066303E-2</v>
      </c>
      <c r="F913" s="17"/>
      <c r="G913" s="17">
        <v>3.9980005215300499E-2</v>
      </c>
      <c r="H913" s="17">
        <v>3.5920237625764399E-2</v>
      </c>
      <c r="I913" s="17">
        <v>2.9583365610756699E-2</v>
      </c>
      <c r="J913" s="17">
        <v>1.8477619871159898E-2</v>
      </c>
      <c r="K913" s="17">
        <v>4.07142015549882E-2</v>
      </c>
      <c r="L913" s="17">
        <v>5.7235876943325499E-2</v>
      </c>
      <c r="M913" s="17"/>
      <c r="N913" s="17">
        <v>4.1624440665787299E-2</v>
      </c>
      <c r="O913" s="17">
        <v>3.6785274094199398E-2</v>
      </c>
      <c r="P913" s="17">
        <v>1.9921869945869201E-2</v>
      </c>
      <c r="Q913" s="17">
        <v>4.85864040612045E-2</v>
      </c>
      <c r="R913" s="17">
        <v>1.24423779473614E-2</v>
      </c>
      <c r="S913" s="17">
        <v>3.3265720131051099E-2</v>
      </c>
      <c r="T913" s="17">
        <v>4.2202422016775598E-2</v>
      </c>
      <c r="U913" s="17">
        <v>5.3407280092900598E-2</v>
      </c>
      <c r="V913" s="17">
        <v>2.35260207590887E-2</v>
      </c>
      <c r="W913" s="17">
        <v>4.0976112493323703E-2</v>
      </c>
      <c r="X913" s="17">
        <v>6.2594971380821804E-2</v>
      </c>
      <c r="Y913" s="17">
        <v>5.0453881718622098E-2</v>
      </c>
      <c r="Z913" s="17"/>
      <c r="AA913" s="17">
        <v>4.16182003857914E-2</v>
      </c>
      <c r="AB913" s="17">
        <v>4.4909063769925997E-2</v>
      </c>
      <c r="AC913" s="17">
        <v>2.77403416549587E-2</v>
      </c>
      <c r="AD913" s="17">
        <v>3.2256232440034997E-2</v>
      </c>
      <c r="AE913" s="17"/>
      <c r="AF913" s="17">
        <v>2.3986216880860601E-2</v>
      </c>
    </row>
    <row r="914" spans="2:32" x14ac:dyDescent="0.2">
      <c r="B914" t="s">
        <v>464</v>
      </c>
      <c r="C914" s="17">
        <v>1.4865890075593099E-2</v>
      </c>
      <c r="D914" s="17">
        <v>1.77176106168947E-2</v>
      </c>
      <c r="E914" s="17">
        <v>1.11776224450551E-2</v>
      </c>
      <c r="F914" s="17"/>
      <c r="G914" s="17">
        <v>1.12465987887312E-2</v>
      </c>
      <c r="H914" s="17">
        <v>8.6644372593419998E-3</v>
      </c>
      <c r="I914" s="17">
        <v>1.14726104951647E-2</v>
      </c>
      <c r="J914" s="17">
        <v>2.5031034993950901E-2</v>
      </c>
      <c r="K914" s="17">
        <v>1.1721981206304801E-2</v>
      </c>
      <c r="L914" s="17">
        <v>1.8816010041496498E-2</v>
      </c>
      <c r="M914" s="17"/>
      <c r="N914" s="17">
        <v>2.82948199314224E-2</v>
      </c>
      <c r="O914" s="17">
        <v>8.0467773966617102E-3</v>
      </c>
      <c r="P914" s="17">
        <v>1.21493260185398E-2</v>
      </c>
      <c r="Q914" s="17">
        <v>6.4783045379862604E-3</v>
      </c>
      <c r="R914" s="17">
        <v>4.2818214277027603E-3</v>
      </c>
      <c r="S914" s="17">
        <v>4.9417481825898002E-3</v>
      </c>
      <c r="T914" s="17">
        <v>1.1042154176442401E-2</v>
      </c>
      <c r="U914" s="17">
        <v>8.2093695676021192E-3</v>
      </c>
      <c r="V914" s="17">
        <v>2.6622018691635899E-2</v>
      </c>
      <c r="W914" s="17">
        <v>1.3626424002644501E-2</v>
      </c>
      <c r="X914" s="17">
        <v>2.8500069784615702E-2</v>
      </c>
      <c r="Y914" s="17">
        <v>2.57180755465196E-2</v>
      </c>
      <c r="Z914" s="17"/>
      <c r="AA914" s="17">
        <v>2.2813990324922401E-2</v>
      </c>
      <c r="AB914" s="17">
        <v>8.6518195420445792E-3</v>
      </c>
      <c r="AC914" s="17">
        <v>6.1248643179471398E-3</v>
      </c>
      <c r="AD914" s="17">
        <v>2.04912982782425E-2</v>
      </c>
      <c r="AE914" s="17"/>
      <c r="AF914" s="17">
        <v>1.3401469741088501E-2</v>
      </c>
    </row>
    <row r="915" spans="2:32" x14ac:dyDescent="0.2">
      <c r="B915" t="s">
        <v>92</v>
      </c>
      <c r="C915" s="17">
        <v>2.06966773590972E-2</v>
      </c>
      <c r="D915" s="17">
        <v>2.1360741453131799E-2</v>
      </c>
      <c r="E915" s="17">
        <v>2.0131239275330198E-2</v>
      </c>
      <c r="F915" s="17"/>
      <c r="G915" s="17">
        <v>1.6537671328698E-2</v>
      </c>
      <c r="H915" s="17">
        <v>1.10419064961129E-2</v>
      </c>
      <c r="I915" s="17">
        <v>1.6097338583500698E-2</v>
      </c>
      <c r="J915" s="17">
        <v>2.0939100731004998E-2</v>
      </c>
      <c r="K915" s="17">
        <v>3.2369333773172498E-2</v>
      </c>
      <c r="L915" s="17">
        <v>2.71608240048898E-2</v>
      </c>
      <c r="M915" s="17"/>
      <c r="N915" s="17">
        <v>2.35328589721076E-2</v>
      </c>
      <c r="O915" s="17">
        <v>2.1687486563664E-2</v>
      </c>
      <c r="P915" s="17">
        <v>2.3534294997027E-2</v>
      </c>
      <c r="Q915" s="17">
        <v>2.7881345360856302E-2</v>
      </c>
      <c r="R915" s="17">
        <v>8.2095370388010295E-3</v>
      </c>
      <c r="S915" s="17">
        <v>1.31532598990769E-2</v>
      </c>
      <c r="T915" s="17">
        <v>3.94100302852654E-2</v>
      </c>
      <c r="U915" s="17">
        <v>7.6938575579423999E-3</v>
      </c>
      <c r="V915" s="17">
        <v>1.7727047327079099E-2</v>
      </c>
      <c r="W915" s="17">
        <v>1.50641878014484E-2</v>
      </c>
      <c r="X915" s="17">
        <v>2.4109225003931801E-2</v>
      </c>
      <c r="Y915" s="17">
        <v>1.35346067126801E-2</v>
      </c>
      <c r="Z915" s="17"/>
      <c r="AA915" s="17">
        <v>1.92627266450042E-2</v>
      </c>
      <c r="AB915" s="17">
        <v>2.3900574201967398E-2</v>
      </c>
      <c r="AC915" s="17">
        <v>1.7208668849134301E-2</v>
      </c>
      <c r="AD915" s="17">
        <v>2.2149403185505099E-2</v>
      </c>
      <c r="AE915" s="17"/>
      <c r="AF915" s="17">
        <v>1.9786288243516699E-2</v>
      </c>
    </row>
    <row r="916" spans="2:32" x14ac:dyDescent="0.2">
      <c r="B916" t="s">
        <v>465</v>
      </c>
      <c r="C916" s="17">
        <v>0.72502765009507197</v>
      </c>
      <c r="D916" s="17">
        <v>0.69556716025077503</v>
      </c>
      <c r="E916" s="17">
        <v>0.75504361298093403</v>
      </c>
      <c r="F916" s="17"/>
      <c r="G916" s="17">
        <v>0.75737775336208302</v>
      </c>
      <c r="H916" s="17">
        <v>0.81712818935625497</v>
      </c>
      <c r="I916" s="17">
        <v>0.75607997382936598</v>
      </c>
      <c r="J916" s="17">
        <v>0.71186306201874106</v>
      </c>
      <c r="K916" s="17">
        <v>0.68103370149576603</v>
      </c>
      <c r="L916" s="17">
        <v>0.63973718845336103</v>
      </c>
      <c r="M916" s="17"/>
      <c r="N916" s="17">
        <v>0.70600882660904696</v>
      </c>
      <c r="O916" s="17">
        <v>0.72034358620150096</v>
      </c>
      <c r="P916" s="17">
        <v>0.746044200468437</v>
      </c>
      <c r="Q916" s="17">
        <v>0.69166430160221704</v>
      </c>
      <c r="R916" s="17">
        <v>0.76166394810271598</v>
      </c>
      <c r="S916" s="17">
        <v>0.75543329689826</v>
      </c>
      <c r="T916" s="17">
        <v>0.70335102616603296</v>
      </c>
      <c r="U916" s="17">
        <v>0.75803459048094801</v>
      </c>
      <c r="V916" s="17">
        <v>0.72393735518868896</v>
      </c>
      <c r="W916" s="17">
        <v>0.71202380956644895</v>
      </c>
      <c r="X916" s="17">
        <v>0.75908094596130105</v>
      </c>
      <c r="Y916" s="17">
        <v>0.71217810494147604</v>
      </c>
      <c r="Z916" s="17"/>
      <c r="AA916" s="17">
        <v>0.75290386615549099</v>
      </c>
      <c r="AB916" s="17">
        <v>0.69949480897348204</v>
      </c>
      <c r="AC916" s="17">
        <v>0.74315372499891097</v>
      </c>
      <c r="AD916" s="17">
        <v>0.70299800850456395</v>
      </c>
      <c r="AE916" s="17"/>
      <c r="AF916" s="17">
        <v>0.73275016845135799</v>
      </c>
    </row>
    <row r="917" spans="2:32" x14ac:dyDescent="0.2">
      <c r="B917" t="s">
        <v>466</v>
      </c>
      <c r="C917" s="17">
        <v>5.2010812622245398E-2</v>
      </c>
      <c r="D917" s="17">
        <v>5.7977002145467103E-2</v>
      </c>
      <c r="E917" s="17">
        <v>4.5346656939121398E-2</v>
      </c>
      <c r="F917" s="17"/>
      <c r="G917" s="17">
        <v>5.1226604004031701E-2</v>
      </c>
      <c r="H917" s="17">
        <v>4.4584674885106299E-2</v>
      </c>
      <c r="I917" s="17">
        <v>4.1055976105921398E-2</v>
      </c>
      <c r="J917" s="17">
        <v>4.3508654865110803E-2</v>
      </c>
      <c r="K917" s="17">
        <v>5.2436182761293103E-2</v>
      </c>
      <c r="L917" s="17">
        <v>7.6051886984822001E-2</v>
      </c>
      <c r="M917" s="17"/>
      <c r="N917" s="17">
        <v>6.9919260597209598E-2</v>
      </c>
      <c r="O917" s="17">
        <v>4.48320514908611E-2</v>
      </c>
      <c r="P917" s="17">
        <v>3.2071195964409001E-2</v>
      </c>
      <c r="Q917" s="17">
        <v>5.5064708599190701E-2</v>
      </c>
      <c r="R917" s="17">
        <v>1.67241993750641E-2</v>
      </c>
      <c r="S917" s="17">
        <v>3.8207468313640899E-2</v>
      </c>
      <c r="T917" s="17">
        <v>5.3244576193217999E-2</v>
      </c>
      <c r="U917" s="17">
        <v>6.1616649660502697E-2</v>
      </c>
      <c r="V917" s="17">
        <v>5.0148039450724602E-2</v>
      </c>
      <c r="W917" s="17">
        <v>5.4602536495968197E-2</v>
      </c>
      <c r="X917" s="17">
        <v>9.1095041165437499E-2</v>
      </c>
      <c r="Y917" s="17">
        <v>7.6171957265141699E-2</v>
      </c>
      <c r="Z917" s="17"/>
      <c r="AA917" s="17">
        <v>6.4432190710713794E-2</v>
      </c>
      <c r="AB917" s="17">
        <v>5.3560883311970599E-2</v>
      </c>
      <c r="AC917" s="17">
        <v>3.3865205972905897E-2</v>
      </c>
      <c r="AD917" s="17">
        <v>5.2747530718277501E-2</v>
      </c>
      <c r="AE917" s="17"/>
      <c r="AF917" s="17">
        <v>3.73876866219491E-2</v>
      </c>
    </row>
    <row r="918" spans="2:32" x14ac:dyDescent="0.2">
      <c r="B918" t="s">
        <v>135</v>
      </c>
      <c r="C918" s="17">
        <v>0.67301683747282703</v>
      </c>
      <c r="D918" s="17">
        <v>0.63759015810530795</v>
      </c>
      <c r="E918" s="17">
        <v>0.70969695604181204</v>
      </c>
      <c r="F918" s="17"/>
      <c r="G918" s="17">
        <v>0.70615114935805201</v>
      </c>
      <c r="H918" s="17">
        <v>0.772543514471148</v>
      </c>
      <c r="I918" s="17">
        <v>0.71502399772344505</v>
      </c>
      <c r="J918" s="17">
        <v>0.66835440715363104</v>
      </c>
      <c r="K918" s="17">
        <v>0.628597518734473</v>
      </c>
      <c r="L918" s="17">
        <v>0.56368530146853901</v>
      </c>
      <c r="M918" s="17"/>
      <c r="N918" s="17">
        <v>0.63608956601183797</v>
      </c>
      <c r="O918" s="17">
        <v>0.67551153471063996</v>
      </c>
      <c r="P918" s="17">
        <v>0.71397300450402801</v>
      </c>
      <c r="Q918" s="17">
        <v>0.63659959300302604</v>
      </c>
      <c r="R918" s="17">
        <v>0.74493974872765201</v>
      </c>
      <c r="S918" s="17">
        <v>0.71722582858462003</v>
      </c>
      <c r="T918" s="17">
        <v>0.65010644997281497</v>
      </c>
      <c r="U918" s="17">
        <v>0.69641794082044495</v>
      </c>
      <c r="V918" s="17">
        <v>0.67378931573796497</v>
      </c>
      <c r="W918" s="17">
        <v>0.65742127307048004</v>
      </c>
      <c r="X918" s="17">
        <v>0.66798590479586395</v>
      </c>
      <c r="Y918" s="17">
        <v>0.63600614767633401</v>
      </c>
      <c r="Z918" s="17"/>
      <c r="AA918" s="17">
        <v>0.68847167544477705</v>
      </c>
      <c r="AB918" s="17">
        <v>0.64593392566151198</v>
      </c>
      <c r="AC918" s="17">
        <v>0.70928851902600498</v>
      </c>
      <c r="AD918" s="17">
        <v>0.65025047778628697</v>
      </c>
      <c r="AE918" s="17"/>
      <c r="AF918" s="17">
        <v>0.69536248182940896</v>
      </c>
    </row>
    <row r="919" spans="2:32" x14ac:dyDescent="0.2">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c r="AF919" s="17"/>
    </row>
    <row r="920" spans="2:32" x14ac:dyDescent="0.2">
      <c r="B920" s="6" t="s">
        <v>470</v>
      </c>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row>
    <row r="921" spans="2:32" x14ac:dyDescent="0.2">
      <c r="B921" s="24" t="s">
        <v>225</v>
      </c>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c r="AF921" s="17"/>
    </row>
    <row r="922" spans="2:32" x14ac:dyDescent="0.2">
      <c r="B922" t="s">
        <v>460</v>
      </c>
      <c r="C922" s="17">
        <v>6.7944933424159998E-2</v>
      </c>
      <c r="D922" s="17">
        <v>8.0525846314344798E-2</v>
      </c>
      <c r="E922" s="17">
        <v>5.4620001909721203E-2</v>
      </c>
      <c r="F922" s="17"/>
      <c r="G922" s="17">
        <v>6.5943391701117196E-2</v>
      </c>
      <c r="H922" s="17">
        <v>0.10329269715773701</v>
      </c>
      <c r="I922" s="17">
        <v>8.0444351163889302E-2</v>
      </c>
      <c r="J922" s="17">
        <v>6.3228830041918996E-2</v>
      </c>
      <c r="K922" s="17">
        <v>4.4494030942110602E-2</v>
      </c>
      <c r="L922" s="17">
        <v>4.9102033107831601E-2</v>
      </c>
      <c r="M922" s="17"/>
      <c r="N922" s="17">
        <v>9.5380085463466505E-2</v>
      </c>
      <c r="O922" s="17">
        <v>6.0009547691258602E-2</v>
      </c>
      <c r="P922" s="17">
        <v>5.2701315559908299E-2</v>
      </c>
      <c r="Q922" s="17">
        <v>5.4079480087185099E-2</v>
      </c>
      <c r="R922" s="17">
        <v>4.3260521325443099E-2</v>
      </c>
      <c r="S922" s="17">
        <v>7.4767253006756698E-2</v>
      </c>
      <c r="T922" s="17">
        <v>6.3778725708238407E-2</v>
      </c>
      <c r="U922" s="17">
        <v>5.3441232261920601E-2</v>
      </c>
      <c r="V922" s="17">
        <v>8.8684090364736901E-2</v>
      </c>
      <c r="W922" s="17">
        <v>6.58093546565649E-2</v>
      </c>
      <c r="X922" s="17">
        <v>7.7255771895615999E-2</v>
      </c>
      <c r="Y922" s="17">
        <v>5.02994602849475E-2</v>
      </c>
      <c r="Z922" s="17"/>
      <c r="AA922" s="17">
        <v>7.5299617310489203E-2</v>
      </c>
      <c r="AB922" s="17">
        <v>5.7156242961408303E-2</v>
      </c>
      <c r="AC922" s="17">
        <v>4.9575726411466202E-2</v>
      </c>
      <c r="AD922" s="17">
        <v>8.8425037352418204E-2</v>
      </c>
      <c r="AE922" s="17"/>
      <c r="AF922" s="17">
        <v>6.4123626331383493E-2</v>
      </c>
    </row>
    <row r="923" spans="2:32" x14ac:dyDescent="0.2">
      <c r="B923" t="s">
        <v>461</v>
      </c>
      <c r="C923" s="17">
        <v>0.16306513748641899</v>
      </c>
      <c r="D923" s="17">
        <v>0.17629799501520199</v>
      </c>
      <c r="E923" s="17">
        <v>0.14985602364150799</v>
      </c>
      <c r="F923" s="17"/>
      <c r="G923" s="17">
        <v>0.206991394079763</v>
      </c>
      <c r="H923" s="17">
        <v>0.16453021997973599</v>
      </c>
      <c r="I923" s="17">
        <v>0.171985573322017</v>
      </c>
      <c r="J923" s="17">
        <v>0.17237318743753199</v>
      </c>
      <c r="K923" s="17">
        <v>0.14164362164372701</v>
      </c>
      <c r="L923" s="17">
        <v>0.131288365050752</v>
      </c>
      <c r="M923" s="17"/>
      <c r="N923" s="17">
        <v>0.14219379674950999</v>
      </c>
      <c r="O923" s="17">
        <v>0.17168994690374001</v>
      </c>
      <c r="P923" s="17">
        <v>0.17345361912771901</v>
      </c>
      <c r="Q923" s="17">
        <v>0.16749368347540899</v>
      </c>
      <c r="R923" s="17">
        <v>0.160308890038111</v>
      </c>
      <c r="S923" s="17">
        <v>0.18598263844571</v>
      </c>
      <c r="T923" s="17">
        <v>0.14133737617876199</v>
      </c>
      <c r="U923" s="17">
        <v>0.21149734034693299</v>
      </c>
      <c r="V923" s="17">
        <v>0.16361259043631199</v>
      </c>
      <c r="W923" s="17">
        <v>0.192423634714809</v>
      </c>
      <c r="X923" s="17">
        <v>0.137494093722761</v>
      </c>
      <c r="Y923" s="17">
        <v>8.6546459542020004E-2</v>
      </c>
      <c r="Z923" s="17"/>
      <c r="AA923" s="17">
        <v>0.150362094040426</v>
      </c>
      <c r="AB923" s="17">
        <v>0.168834556339996</v>
      </c>
      <c r="AC923" s="17">
        <v>0.18717044633966001</v>
      </c>
      <c r="AD923" s="17">
        <v>0.15216034745002099</v>
      </c>
      <c r="AE923" s="17"/>
      <c r="AF923" s="17">
        <v>0.14392242307845099</v>
      </c>
    </row>
    <row r="924" spans="2:32" x14ac:dyDescent="0.2">
      <c r="B924" t="s">
        <v>462</v>
      </c>
      <c r="C924" s="17">
        <v>0.24775664158538999</v>
      </c>
      <c r="D924" s="17">
        <v>0.254855977898653</v>
      </c>
      <c r="E924" s="17">
        <v>0.24016434548753199</v>
      </c>
      <c r="F924" s="17"/>
      <c r="G924" s="17">
        <v>0.21485919978350099</v>
      </c>
      <c r="H924" s="17">
        <v>0.20471211886926999</v>
      </c>
      <c r="I924" s="17">
        <v>0.22017037312899801</v>
      </c>
      <c r="J924" s="17">
        <v>0.26782788132768498</v>
      </c>
      <c r="K924" s="17">
        <v>0.27900432997864799</v>
      </c>
      <c r="L924" s="17">
        <v>0.29070697510252003</v>
      </c>
      <c r="M924" s="17"/>
      <c r="N924" s="17">
        <v>0.2731283300599</v>
      </c>
      <c r="O924" s="17">
        <v>0.28901376718400101</v>
      </c>
      <c r="P924" s="17">
        <v>0.26011977809022901</v>
      </c>
      <c r="Q924" s="17">
        <v>0.23821685804496101</v>
      </c>
      <c r="R924" s="17">
        <v>0.27712266931510898</v>
      </c>
      <c r="S924" s="17">
        <v>0.207159008796405</v>
      </c>
      <c r="T924" s="17">
        <v>0.22263099019157001</v>
      </c>
      <c r="U924" s="17">
        <v>0.19847682559896199</v>
      </c>
      <c r="V924" s="17">
        <v>0.25050564404895298</v>
      </c>
      <c r="W924" s="17">
        <v>0.213756091068599</v>
      </c>
      <c r="X924" s="17">
        <v>0.22249028950542399</v>
      </c>
      <c r="Y924" s="17">
        <v>0.262693353916512</v>
      </c>
      <c r="Z924" s="17"/>
      <c r="AA924" s="17">
        <v>0.226230603848221</v>
      </c>
      <c r="AB924" s="17">
        <v>0.26325807612259799</v>
      </c>
      <c r="AC924" s="17">
        <v>0.23619977820539501</v>
      </c>
      <c r="AD924" s="17">
        <v>0.26117905076779002</v>
      </c>
      <c r="AE924" s="17"/>
      <c r="AF924" s="17">
        <v>0.26311724561255601</v>
      </c>
    </row>
    <row r="925" spans="2:32" x14ac:dyDescent="0.2">
      <c r="B925" t="s">
        <v>463</v>
      </c>
      <c r="C925" s="17">
        <v>0.32154643034337199</v>
      </c>
      <c r="D925" s="17">
        <v>0.31051532742433602</v>
      </c>
      <c r="E925" s="17">
        <v>0.33227381593181499</v>
      </c>
      <c r="F925" s="17"/>
      <c r="G925" s="17">
        <v>0.275043662250118</v>
      </c>
      <c r="H925" s="17">
        <v>0.32357292008484401</v>
      </c>
      <c r="I925" s="17">
        <v>0.32877010149988001</v>
      </c>
      <c r="J925" s="17">
        <v>0.30090966684742698</v>
      </c>
      <c r="K925" s="17">
        <v>0.35216270636161101</v>
      </c>
      <c r="L925" s="17">
        <v>0.34137353135788301</v>
      </c>
      <c r="M925" s="17"/>
      <c r="N925" s="17">
        <v>0.29788131237613402</v>
      </c>
      <c r="O925" s="17">
        <v>0.291453046119103</v>
      </c>
      <c r="P925" s="17">
        <v>0.27976051504157701</v>
      </c>
      <c r="Q925" s="17">
        <v>0.38617390925642597</v>
      </c>
      <c r="R925" s="17">
        <v>0.315561077717251</v>
      </c>
      <c r="S925" s="17">
        <v>0.32239181253726901</v>
      </c>
      <c r="T925" s="17">
        <v>0.34583116983694501</v>
      </c>
      <c r="U925" s="17">
        <v>0.31859888386026097</v>
      </c>
      <c r="V925" s="17">
        <v>0.29361261601424099</v>
      </c>
      <c r="W925" s="17">
        <v>0.36005030119950598</v>
      </c>
      <c r="X925" s="17">
        <v>0.37610240935939898</v>
      </c>
      <c r="Y925" s="17">
        <v>0.30842469078454798</v>
      </c>
      <c r="Z925" s="17"/>
      <c r="AA925" s="17">
        <v>0.34817151243592798</v>
      </c>
      <c r="AB925" s="17">
        <v>0.32317177735496999</v>
      </c>
      <c r="AC925" s="17">
        <v>0.32811945636456202</v>
      </c>
      <c r="AD925" s="17">
        <v>0.28500514235114199</v>
      </c>
      <c r="AE925" s="17"/>
      <c r="AF925" s="17">
        <v>0.32101128402829698</v>
      </c>
    </row>
    <row r="926" spans="2:32" x14ac:dyDescent="0.2">
      <c r="B926" t="s">
        <v>464</v>
      </c>
      <c r="C926" s="17">
        <v>0.17922628291131401</v>
      </c>
      <c r="D926" s="17">
        <v>0.15334065860808199</v>
      </c>
      <c r="E926" s="17">
        <v>0.206598253873959</v>
      </c>
      <c r="F926" s="17"/>
      <c r="G926" s="17">
        <v>0.22276788335446601</v>
      </c>
      <c r="H926" s="17">
        <v>0.197367352395102</v>
      </c>
      <c r="I926" s="17">
        <v>0.17735497742919701</v>
      </c>
      <c r="J926" s="17">
        <v>0.165627176995817</v>
      </c>
      <c r="K926" s="17">
        <v>0.153892416815682</v>
      </c>
      <c r="L926" s="17">
        <v>0.16633256160093701</v>
      </c>
      <c r="M926" s="17"/>
      <c r="N926" s="17">
        <v>0.16329760728648099</v>
      </c>
      <c r="O926" s="17">
        <v>0.16759047441031599</v>
      </c>
      <c r="P926" s="17">
        <v>0.212267665587312</v>
      </c>
      <c r="Q926" s="17">
        <v>0.13410540789435901</v>
      </c>
      <c r="R926" s="17">
        <v>0.19138335835554701</v>
      </c>
      <c r="S926" s="17">
        <v>0.18803687817682499</v>
      </c>
      <c r="T926" s="17">
        <v>0.19589062513303199</v>
      </c>
      <c r="U926" s="17">
        <v>0.201689453577302</v>
      </c>
      <c r="V926" s="17">
        <v>0.189490909729468</v>
      </c>
      <c r="W926" s="17">
        <v>0.15609302895634999</v>
      </c>
      <c r="X926" s="17">
        <v>0.169016295248473</v>
      </c>
      <c r="Y926" s="17">
        <v>0.26419378160864099</v>
      </c>
      <c r="Z926" s="17"/>
      <c r="AA926" s="17">
        <v>0.182304910931648</v>
      </c>
      <c r="AB926" s="17">
        <v>0.16502982657462001</v>
      </c>
      <c r="AC926" s="17">
        <v>0.17937331354772201</v>
      </c>
      <c r="AD926" s="17">
        <v>0.19077744865420501</v>
      </c>
      <c r="AE926" s="17"/>
      <c r="AF926" s="17">
        <v>0.192689319135806</v>
      </c>
    </row>
    <row r="927" spans="2:32" x14ac:dyDescent="0.2">
      <c r="B927" t="s">
        <v>92</v>
      </c>
      <c r="C927" s="17">
        <v>2.0460574249345501E-2</v>
      </c>
      <c r="D927" s="17">
        <v>2.4464194739382598E-2</v>
      </c>
      <c r="E927" s="17">
        <v>1.6487559155465199E-2</v>
      </c>
      <c r="F927" s="17"/>
      <c r="G927" s="17">
        <v>1.43944688310341E-2</v>
      </c>
      <c r="H927" s="17">
        <v>6.52469151331154E-3</v>
      </c>
      <c r="I927" s="17">
        <v>2.1274623456019999E-2</v>
      </c>
      <c r="J927" s="17">
        <v>3.0033257349620202E-2</v>
      </c>
      <c r="K927" s="17">
        <v>2.8802894258221801E-2</v>
      </c>
      <c r="L927" s="17">
        <v>2.1196533780076101E-2</v>
      </c>
      <c r="M927" s="17"/>
      <c r="N927" s="17">
        <v>2.81188680645089E-2</v>
      </c>
      <c r="O927" s="17">
        <v>2.0243217691580499E-2</v>
      </c>
      <c r="P927" s="17">
        <v>2.1697106593254401E-2</v>
      </c>
      <c r="Q927" s="17">
        <v>1.99306612416601E-2</v>
      </c>
      <c r="R927" s="17">
        <v>1.2363483248539E-2</v>
      </c>
      <c r="S927" s="17">
        <v>2.1662409037034001E-2</v>
      </c>
      <c r="T927" s="17">
        <v>3.0531112951451601E-2</v>
      </c>
      <c r="U927" s="17">
        <v>1.6296264354621399E-2</v>
      </c>
      <c r="V927" s="17">
        <v>1.4094149406290399E-2</v>
      </c>
      <c r="W927" s="17">
        <v>1.1867589404170599E-2</v>
      </c>
      <c r="X927" s="17">
        <v>1.7641140268327901E-2</v>
      </c>
      <c r="Y927" s="17">
        <v>2.7842253863331098E-2</v>
      </c>
      <c r="Z927" s="17"/>
      <c r="AA927" s="17">
        <v>1.7631261433288799E-2</v>
      </c>
      <c r="AB927" s="17">
        <v>2.25495206464085E-2</v>
      </c>
      <c r="AC927" s="17">
        <v>1.95612791311949E-2</v>
      </c>
      <c r="AD927" s="17">
        <v>2.2452973424425E-2</v>
      </c>
      <c r="AE927" s="17"/>
      <c r="AF927" s="17">
        <v>1.5136101813507E-2</v>
      </c>
    </row>
    <row r="928" spans="2:32" x14ac:dyDescent="0.2">
      <c r="B928" t="s">
        <v>465</v>
      </c>
      <c r="C928" s="17">
        <v>0.23101007091057901</v>
      </c>
      <c r="D928" s="17">
        <v>0.256823841329547</v>
      </c>
      <c r="E928" s="17">
        <v>0.20447602555122901</v>
      </c>
      <c r="F928" s="17"/>
      <c r="G928" s="17">
        <v>0.27293478578087998</v>
      </c>
      <c r="H928" s="17">
        <v>0.26782291713747303</v>
      </c>
      <c r="I928" s="17">
        <v>0.25242992448590601</v>
      </c>
      <c r="J928" s="17">
        <v>0.235602017479451</v>
      </c>
      <c r="K928" s="17">
        <v>0.186137652585837</v>
      </c>
      <c r="L928" s="17">
        <v>0.18039039815858299</v>
      </c>
      <c r="M928" s="17"/>
      <c r="N928" s="17">
        <v>0.23757388221297701</v>
      </c>
      <c r="O928" s="17">
        <v>0.231699494594999</v>
      </c>
      <c r="P928" s="17">
        <v>0.22615493468762801</v>
      </c>
      <c r="Q928" s="17">
        <v>0.22157316356259399</v>
      </c>
      <c r="R928" s="17">
        <v>0.203569411363554</v>
      </c>
      <c r="S928" s="17">
        <v>0.26074989145246702</v>
      </c>
      <c r="T928" s="17">
        <v>0.205116101887</v>
      </c>
      <c r="U928" s="17">
        <v>0.26493857260885401</v>
      </c>
      <c r="V928" s="17">
        <v>0.252296680801049</v>
      </c>
      <c r="W928" s="17">
        <v>0.25823298937137401</v>
      </c>
      <c r="X928" s="17">
        <v>0.214749865618377</v>
      </c>
      <c r="Y928" s="17">
        <v>0.136845919826968</v>
      </c>
      <c r="Z928" s="17"/>
      <c r="AA928" s="17">
        <v>0.22566171135091501</v>
      </c>
      <c r="AB928" s="17">
        <v>0.225990799301405</v>
      </c>
      <c r="AC928" s="17">
        <v>0.236746172751126</v>
      </c>
      <c r="AD928" s="17">
        <v>0.24058538480243899</v>
      </c>
      <c r="AE928" s="17"/>
      <c r="AF928" s="17">
        <v>0.20804604940983401</v>
      </c>
    </row>
    <row r="929" spans="2:32" x14ac:dyDescent="0.2">
      <c r="B929" t="s">
        <v>466</v>
      </c>
      <c r="C929" s="17">
        <v>0.50077271325468597</v>
      </c>
      <c r="D929" s="17">
        <v>0.46385598603241801</v>
      </c>
      <c r="E929" s="17">
        <v>0.53887206980577296</v>
      </c>
      <c r="F929" s="17"/>
      <c r="G929" s="17">
        <v>0.49781154560458402</v>
      </c>
      <c r="H929" s="17">
        <v>0.52094027247994601</v>
      </c>
      <c r="I929" s="17">
        <v>0.50612507892907599</v>
      </c>
      <c r="J929" s="17">
        <v>0.46653684384324301</v>
      </c>
      <c r="K929" s="17">
        <v>0.50605512317729295</v>
      </c>
      <c r="L929" s="17">
        <v>0.50770609295881997</v>
      </c>
      <c r="M929" s="17"/>
      <c r="N929" s="17">
        <v>0.46117891966261398</v>
      </c>
      <c r="O929" s="17">
        <v>0.45904352052941999</v>
      </c>
      <c r="P929" s="17">
        <v>0.49202818062888898</v>
      </c>
      <c r="Q929" s="17">
        <v>0.52027931715078501</v>
      </c>
      <c r="R929" s="17">
        <v>0.50694443607279804</v>
      </c>
      <c r="S929" s="17">
        <v>0.51042869071409402</v>
      </c>
      <c r="T929" s="17">
        <v>0.54172179496997797</v>
      </c>
      <c r="U929" s="17">
        <v>0.52028833743756298</v>
      </c>
      <c r="V929" s="17">
        <v>0.48310352574370802</v>
      </c>
      <c r="W929" s="17">
        <v>0.51614333015585601</v>
      </c>
      <c r="X929" s="17">
        <v>0.54511870460787204</v>
      </c>
      <c r="Y929" s="17">
        <v>0.57261847239318897</v>
      </c>
      <c r="Z929" s="17"/>
      <c r="AA929" s="17">
        <v>0.53047642336757495</v>
      </c>
      <c r="AB929" s="17">
        <v>0.488201603929589</v>
      </c>
      <c r="AC929" s="17">
        <v>0.50749276991228398</v>
      </c>
      <c r="AD929" s="17">
        <v>0.47578259100534598</v>
      </c>
      <c r="AE929" s="17"/>
      <c r="AF929" s="17">
        <v>0.51370060316410204</v>
      </c>
    </row>
    <row r="930" spans="2:32" x14ac:dyDescent="0.2">
      <c r="B930" t="s">
        <v>135</v>
      </c>
      <c r="C930" s="17">
        <v>-0.26976264234410602</v>
      </c>
      <c r="D930" s="17">
        <v>-0.20703214470287101</v>
      </c>
      <c r="E930" s="17">
        <v>-0.334396044254544</v>
      </c>
      <c r="F930" s="17"/>
      <c r="G930" s="17">
        <v>-0.224876759823704</v>
      </c>
      <c r="H930" s="17">
        <v>-0.25311735534247298</v>
      </c>
      <c r="I930" s="17">
        <v>-0.25369515444316998</v>
      </c>
      <c r="J930" s="17">
        <v>-0.23093482636379201</v>
      </c>
      <c r="K930" s="17">
        <v>-0.31991747059145598</v>
      </c>
      <c r="L930" s="17">
        <v>-0.32731569480023698</v>
      </c>
      <c r="M930" s="17"/>
      <c r="N930" s="17">
        <v>-0.223605037449638</v>
      </c>
      <c r="O930" s="17">
        <v>-0.22734402593442099</v>
      </c>
      <c r="P930" s="17">
        <v>-0.26587324594126099</v>
      </c>
      <c r="Q930" s="17">
        <v>-0.29870615358819103</v>
      </c>
      <c r="R930" s="17">
        <v>-0.30337502470924399</v>
      </c>
      <c r="S930" s="17">
        <v>-0.249678799261627</v>
      </c>
      <c r="T930" s="17">
        <v>-0.336605693082977</v>
      </c>
      <c r="U930" s="17">
        <v>-0.25534976482870902</v>
      </c>
      <c r="V930" s="17">
        <v>-0.23080684494265999</v>
      </c>
      <c r="W930" s="17">
        <v>-0.257910340784482</v>
      </c>
      <c r="X930" s="17">
        <v>-0.33036883898949498</v>
      </c>
      <c r="Y930" s="17">
        <v>-0.43577255256622199</v>
      </c>
      <c r="Z930" s="17"/>
      <c r="AA930" s="17">
        <v>-0.30481471201666099</v>
      </c>
      <c r="AB930" s="17">
        <v>-0.26221080462818502</v>
      </c>
      <c r="AC930" s="17">
        <v>-0.27074659716115701</v>
      </c>
      <c r="AD930" s="17">
        <v>-0.23519720620290699</v>
      </c>
      <c r="AE930" s="17"/>
      <c r="AF930" s="17">
        <v>-0.30565455375426798</v>
      </c>
    </row>
    <row r="931" spans="2:32" x14ac:dyDescent="0.2">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c r="AF931" s="17"/>
    </row>
    <row r="932" spans="2:32" x14ac:dyDescent="0.2">
      <c r="B932" s="6" t="s">
        <v>476</v>
      </c>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c r="AF932" s="17"/>
    </row>
    <row r="933" spans="2:32" x14ac:dyDescent="0.2">
      <c r="B933" s="24" t="s">
        <v>225</v>
      </c>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c r="AF933" s="17"/>
    </row>
    <row r="934" spans="2:32" x14ac:dyDescent="0.2">
      <c r="B934" t="s">
        <v>471</v>
      </c>
      <c r="C934" s="17">
        <v>0.31796192123061301</v>
      </c>
      <c r="D934" s="17">
        <v>0.29181821815328002</v>
      </c>
      <c r="E934" s="17">
        <v>0.344889500902886</v>
      </c>
      <c r="F934" s="17"/>
      <c r="G934" s="17">
        <v>0.38356407983380603</v>
      </c>
      <c r="H934" s="17">
        <v>0.38544545198991897</v>
      </c>
      <c r="I934" s="17">
        <v>0.30233366577043203</v>
      </c>
      <c r="J934" s="17">
        <v>0.31357367236981998</v>
      </c>
      <c r="K934" s="17">
        <v>0.248949032903129</v>
      </c>
      <c r="L934" s="17">
        <v>0.28288586228899998</v>
      </c>
      <c r="M934" s="17"/>
      <c r="N934" s="17">
        <v>0.35481458573206598</v>
      </c>
      <c r="O934" s="17">
        <v>0.29443030523361402</v>
      </c>
      <c r="P934" s="17">
        <v>0.30961237363965699</v>
      </c>
      <c r="Q934" s="17">
        <v>0.27107974849156402</v>
      </c>
      <c r="R934" s="17">
        <v>0.28751692483089702</v>
      </c>
      <c r="S934" s="17">
        <v>0.31816367954226299</v>
      </c>
      <c r="T934" s="17">
        <v>0.29315466709021598</v>
      </c>
      <c r="U934" s="17">
        <v>0.35761522032875298</v>
      </c>
      <c r="V934" s="17">
        <v>0.33114875523617499</v>
      </c>
      <c r="W934" s="17">
        <v>0.312970071204006</v>
      </c>
      <c r="X934" s="17">
        <v>0.35057385089004001</v>
      </c>
      <c r="Y934" s="17">
        <v>0.39779987881436701</v>
      </c>
      <c r="Z934" s="17"/>
      <c r="AA934" s="17">
        <v>0.33412233958531301</v>
      </c>
      <c r="AB934" s="17">
        <v>0.29402593377903202</v>
      </c>
      <c r="AC934" s="17">
        <v>0.28908367004434798</v>
      </c>
      <c r="AD934" s="17">
        <v>0.34658214743698801</v>
      </c>
      <c r="AE934" s="17"/>
      <c r="AF934" s="17">
        <v>0.325949639091479</v>
      </c>
    </row>
    <row r="935" spans="2:32" x14ac:dyDescent="0.2">
      <c r="B935" t="s">
        <v>472</v>
      </c>
      <c r="C935" s="17">
        <v>0.45734176034803797</v>
      </c>
      <c r="D935" s="17">
        <v>0.46040508767336102</v>
      </c>
      <c r="E935" s="17">
        <v>0.45496498250237499</v>
      </c>
      <c r="F935" s="17"/>
      <c r="G935" s="17">
        <v>0.47165322972011198</v>
      </c>
      <c r="H935" s="17">
        <v>0.44489356167579602</v>
      </c>
      <c r="I935" s="17">
        <v>0.490847644596349</v>
      </c>
      <c r="J935" s="17">
        <v>0.45937857587927999</v>
      </c>
      <c r="K935" s="17">
        <v>0.46976899314505499</v>
      </c>
      <c r="L935" s="17">
        <v>0.41798904121104002</v>
      </c>
      <c r="M935" s="17"/>
      <c r="N935" s="17">
        <v>0.45100116755901398</v>
      </c>
      <c r="O935" s="17">
        <v>0.478732757671395</v>
      </c>
      <c r="P935" s="17">
        <v>0.49381856752928199</v>
      </c>
      <c r="Q935" s="17">
        <v>0.42483427459316497</v>
      </c>
      <c r="R935" s="17">
        <v>0.52761991791701102</v>
      </c>
      <c r="S935" s="17">
        <v>0.44562475982940197</v>
      </c>
      <c r="T935" s="17">
        <v>0.50287957766334401</v>
      </c>
      <c r="U935" s="17">
        <v>0.37970241114124997</v>
      </c>
      <c r="V935" s="17">
        <v>0.43823631448864703</v>
      </c>
      <c r="W935" s="17">
        <v>0.46068265014787302</v>
      </c>
      <c r="X935" s="17">
        <v>0.42060807709658399</v>
      </c>
      <c r="Y935" s="17">
        <v>0.37696833256578399</v>
      </c>
      <c r="Z935" s="17"/>
      <c r="AA935" s="17">
        <v>0.48253778413889598</v>
      </c>
      <c r="AB935" s="17">
        <v>0.470582007563839</v>
      </c>
      <c r="AC935" s="17">
        <v>0.46435125394453203</v>
      </c>
      <c r="AD935" s="17">
        <v>0.40954912640173502</v>
      </c>
      <c r="AE935" s="17"/>
      <c r="AF935" s="17">
        <v>0.42103444492228598</v>
      </c>
    </row>
    <row r="936" spans="2:32" x14ac:dyDescent="0.2">
      <c r="B936" t="s">
        <v>473</v>
      </c>
      <c r="C936" s="17">
        <v>0.19219870879409501</v>
      </c>
      <c r="D936" s="17">
        <v>0.218064417122315</v>
      </c>
      <c r="E936" s="17">
        <v>0.16463120650139301</v>
      </c>
      <c r="F936" s="17"/>
      <c r="G936" s="17">
        <v>0.123606418136298</v>
      </c>
      <c r="H936" s="17">
        <v>0.15532829051925401</v>
      </c>
      <c r="I936" s="17">
        <v>0.18443178330052101</v>
      </c>
      <c r="J936" s="17">
        <v>0.17884151983420599</v>
      </c>
      <c r="K936" s="17">
        <v>0.25506367279729603</v>
      </c>
      <c r="L936" s="17">
        <v>0.243797173596805</v>
      </c>
      <c r="M936" s="17"/>
      <c r="N936" s="17">
        <v>0.16445333754356201</v>
      </c>
      <c r="O936" s="17">
        <v>0.20338612956763299</v>
      </c>
      <c r="P936" s="17">
        <v>0.16917708017296701</v>
      </c>
      <c r="Q936" s="17">
        <v>0.250685095293181</v>
      </c>
      <c r="R936" s="17">
        <v>0.126280744995143</v>
      </c>
      <c r="S936" s="17">
        <v>0.20613093065777499</v>
      </c>
      <c r="T936" s="17">
        <v>0.17095223654652</v>
      </c>
      <c r="U936" s="17">
        <v>0.23801692511186001</v>
      </c>
      <c r="V936" s="17">
        <v>0.210210998276355</v>
      </c>
      <c r="W936" s="17">
        <v>0.203853443574467</v>
      </c>
      <c r="X936" s="17">
        <v>0.18134463176924101</v>
      </c>
      <c r="Y936" s="17">
        <v>0.19238104816436599</v>
      </c>
      <c r="Z936" s="17"/>
      <c r="AA936" s="17">
        <v>0.15402109541400599</v>
      </c>
      <c r="AB936" s="17">
        <v>0.194244333298427</v>
      </c>
      <c r="AC936" s="17">
        <v>0.212659576325779</v>
      </c>
      <c r="AD936" s="17">
        <v>0.21805882164031901</v>
      </c>
      <c r="AE936" s="17"/>
      <c r="AF936" s="17">
        <v>0.210650557016481</v>
      </c>
    </row>
    <row r="937" spans="2:32" x14ac:dyDescent="0.2">
      <c r="B937" t="s">
        <v>474</v>
      </c>
      <c r="C937" s="17">
        <v>5.7793603270828798E-3</v>
      </c>
      <c r="D937" s="17">
        <v>4.7384114649082496E-3</v>
      </c>
      <c r="E937" s="17">
        <v>6.8723600002736796E-3</v>
      </c>
      <c r="F937" s="17"/>
      <c r="G937" s="17">
        <v>2.3959116300380301E-3</v>
      </c>
      <c r="H937" s="17">
        <v>5.6003310064282903E-3</v>
      </c>
      <c r="I937" s="17">
        <v>9.7755185216042394E-3</v>
      </c>
      <c r="J937" s="17">
        <v>1.16784649904755E-2</v>
      </c>
      <c r="K937" s="17">
        <v>0</v>
      </c>
      <c r="L937" s="17">
        <v>3.6507120182550298E-3</v>
      </c>
      <c r="M937" s="17"/>
      <c r="N937" s="17">
        <v>1.3482404975031699E-2</v>
      </c>
      <c r="O937" s="17">
        <v>5.6691705911043897E-3</v>
      </c>
      <c r="P937" s="17">
        <v>5.3799474175895102E-3</v>
      </c>
      <c r="Q937" s="17">
        <v>3.3209513711666199E-3</v>
      </c>
      <c r="R937" s="17">
        <v>4.1928710578342703E-3</v>
      </c>
      <c r="S937" s="17">
        <v>7.9067662614163807E-3</v>
      </c>
      <c r="T937" s="17">
        <v>3.5314156315874499E-3</v>
      </c>
      <c r="U937" s="17">
        <v>0</v>
      </c>
      <c r="V937" s="17">
        <v>0</v>
      </c>
      <c r="W937" s="17">
        <v>0</v>
      </c>
      <c r="X937" s="17">
        <v>2.19545851489731E-2</v>
      </c>
      <c r="Y937" s="17">
        <v>0</v>
      </c>
      <c r="Z937" s="17"/>
      <c r="AA937" s="17">
        <v>3.2730028075133202E-3</v>
      </c>
      <c r="AB937" s="17">
        <v>6.0132284299203699E-3</v>
      </c>
      <c r="AC937" s="17">
        <v>8.7851985808810804E-3</v>
      </c>
      <c r="AD937" s="17">
        <v>5.8175395121229899E-3</v>
      </c>
      <c r="AE937" s="17"/>
      <c r="AF937" s="17">
        <v>5.5094037631097104E-3</v>
      </c>
    </row>
    <row r="938" spans="2:32" x14ac:dyDescent="0.2">
      <c r="B938" t="s">
        <v>475</v>
      </c>
      <c r="C938" s="17">
        <v>2.07142161456875E-3</v>
      </c>
      <c r="D938" s="17">
        <v>1.4507469325464599E-3</v>
      </c>
      <c r="E938" s="17">
        <v>2.7157003278481498E-3</v>
      </c>
      <c r="F938" s="17"/>
      <c r="G938" s="17">
        <v>2.98009362326382E-3</v>
      </c>
      <c r="H938" s="17">
        <v>0</v>
      </c>
      <c r="I938" s="17">
        <v>0</v>
      </c>
      <c r="J938" s="17">
        <v>5.3677355054930903E-3</v>
      </c>
      <c r="K938" s="17">
        <v>0</v>
      </c>
      <c r="L938" s="17">
        <v>3.6103710139282698E-3</v>
      </c>
      <c r="M938" s="17"/>
      <c r="N938" s="17">
        <v>0</v>
      </c>
      <c r="O938" s="17">
        <v>2.4915785240411702E-3</v>
      </c>
      <c r="P938" s="17">
        <v>0</v>
      </c>
      <c r="Q938" s="17">
        <v>4.4177116213094903E-3</v>
      </c>
      <c r="R938" s="17">
        <v>4.4868207538371202E-3</v>
      </c>
      <c r="S938" s="17">
        <v>0</v>
      </c>
      <c r="T938" s="17">
        <v>0</v>
      </c>
      <c r="U938" s="17">
        <v>0</v>
      </c>
      <c r="V938" s="17">
        <v>6.3378061371355196E-3</v>
      </c>
      <c r="W938" s="17">
        <v>0</v>
      </c>
      <c r="X938" s="17">
        <v>7.8777148268329208E-3</v>
      </c>
      <c r="Y938" s="17">
        <v>0</v>
      </c>
      <c r="Z938" s="17"/>
      <c r="AA938" s="17">
        <v>2.6027029608469399E-3</v>
      </c>
      <c r="AB938" s="17">
        <v>2.4137651653339102E-3</v>
      </c>
      <c r="AC938" s="17">
        <v>1.93849227909952E-3</v>
      </c>
      <c r="AD938" s="17">
        <v>1.2323349229605601E-3</v>
      </c>
      <c r="AE938" s="17"/>
      <c r="AF938" s="17">
        <v>0</v>
      </c>
    </row>
    <row r="939" spans="2:32" x14ac:dyDescent="0.2">
      <c r="B939" t="s">
        <v>92</v>
      </c>
      <c r="C939" s="17">
        <v>2.4646827685603199E-2</v>
      </c>
      <c r="D939" s="17">
        <v>2.3523118653589099E-2</v>
      </c>
      <c r="E939" s="17">
        <v>2.5926249765224299E-2</v>
      </c>
      <c r="F939" s="17"/>
      <c r="G939" s="17">
        <v>1.5800267056482901E-2</v>
      </c>
      <c r="H939" s="17">
        <v>8.7323648086029704E-3</v>
      </c>
      <c r="I939" s="17">
        <v>1.26113878110924E-2</v>
      </c>
      <c r="J939" s="17">
        <v>3.11600314207254E-2</v>
      </c>
      <c r="K939" s="17">
        <v>2.6218301154520399E-2</v>
      </c>
      <c r="L939" s="17">
        <v>4.8066839870972003E-2</v>
      </c>
      <c r="M939" s="17"/>
      <c r="N939" s="17">
        <v>1.6248504190326699E-2</v>
      </c>
      <c r="O939" s="17">
        <v>1.5290058412213099E-2</v>
      </c>
      <c r="P939" s="17">
        <v>2.2012031240504801E-2</v>
      </c>
      <c r="Q939" s="17">
        <v>4.5662218629613699E-2</v>
      </c>
      <c r="R939" s="17">
        <v>4.9902720445278097E-2</v>
      </c>
      <c r="S939" s="17">
        <v>2.2173863709143999E-2</v>
      </c>
      <c r="T939" s="17">
        <v>2.9482103068332401E-2</v>
      </c>
      <c r="U939" s="17">
        <v>2.46654434181371E-2</v>
      </c>
      <c r="V939" s="17">
        <v>1.4066125861687701E-2</v>
      </c>
      <c r="W939" s="17">
        <v>2.2493835073653899E-2</v>
      </c>
      <c r="X939" s="17">
        <v>1.7641140268327901E-2</v>
      </c>
      <c r="Y939" s="17">
        <v>3.2850740455483397E-2</v>
      </c>
      <c r="Z939" s="17"/>
      <c r="AA939" s="17">
        <v>2.3443075093423499E-2</v>
      </c>
      <c r="AB939" s="17">
        <v>3.2720731763446899E-2</v>
      </c>
      <c r="AC939" s="17">
        <v>2.3181808825360799E-2</v>
      </c>
      <c r="AD939" s="17">
        <v>1.8760030085874301E-2</v>
      </c>
      <c r="AE939" s="17"/>
      <c r="AF939" s="17">
        <v>3.6855955206644302E-2</v>
      </c>
    </row>
    <row r="940" spans="2:32" x14ac:dyDescent="0.2">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row>
    <row r="941" spans="2:32" x14ac:dyDescent="0.2">
      <c r="B941" s="6" t="s">
        <v>480</v>
      </c>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row>
    <row r="942" spans="2:32" x14ac:dyDescent="0.2">
      <c r="B942" s="24" t="s">
        <v>62</v>
      </c>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row>
    <row r="943" spans="2:32" x14ac:dyDescent="0.2">
      <c r="B943" t="s">
        <v>477</v>
      </c>
      <c r="C943" s="17">
        <v>0.221049271964566</v>
      </c>
      <c r="D943" s="17">
        <v>0.18845492364052599</v>
      </c>
      <c r="E943" s="17">
        <v>0.252269333641781</v>
      </c>
      <c r="F943" s="17"/>
      <c r="G943" s="17">
        <v>0.27226850945381098</v>
      </c>
      <c r="H943" s="17">
        <v>0.33669796207786401</v>
      </c>
      <c r="I943" s="17">
        <v>0.29543859793633598</v>
      </c>
      <c r="J943" s="17">
        <v>0.18643556614784201</v>
      </c>
      <c r="K943" s="17">
        <v>0.17534527523610999</v>
      </c>
      <c r="L943" s="17">
        <v>9.0960285514750799E-2</v>
      </c>
      <c r="M943" s="17"/>
      <c r="N943" s="17">
        <v>0.22829894661820499</v>
      </c>
      <c r="O943" s="17">
        <v>0.224732939901853</v>
      </c>
      <c r="P943" s="17">
        <v>0.249552188504648</v>
      </c>
      <c r="Q943" s="17">
        <v>0.21053442225209101</v>
      </c>
      <c r="R943" s="17">
        <v>0.27797789331960099</v>
      </c>
      <c r="S943" s="17">
        <v>0.181082148078761</v>
      </c>
      <c r="T943" s="17">
        <v>0.21344602703274801</v>
      </c>
      <c r="U943" s="17">
        <v>0.200162802542205</v>
      </c>
      <c r="V943" s="17">
        <v>0.23513630925134299</v>
      </c>
      <c r="W943" s="17">
        <v>0.205087178504094</v>
      </c>
      <c r="X943" s="17">
        <v>0.201571779449424</v>
      </c>
      <c r="Y943" s="17">
        <v>0.190899233620825</v>
      </c>
      <c r="Z943" s="17"/>
      <c r="AA943" s="17">
        <v>0.23495033637649701</v>
      </c>
      <c r="AB943" s="17">
        <v>0.20144798802335201</v>
      </c>
      <c r="AC943" s="17">
        <v>0.230889571922682</v>
      </c>
      <c r="AD943" s="17">
        <v>0.21715227203814699</v>
      </c>
      <c r="AE943" s="17"/>
      <c r="AF943" s="17">
        <v>0.24377642752918699</v>
      </c>
    </row>
    <row r="944" spans="2:32" x14ac:dyDescent="0.2">
      <c r="B944" t="s">
        <v>478</v>
      </c>
      <c r="C944" s="17">
        <v>0.154640350639485</v>
      </c>
      <c r="D944" s="17">
        <v>0.16637545436464499</v>
      </c>
      <c r="E944" s="17">
        <v>0.14281397339572699</v>
      </c>
      <c r="F944" s="17"/>
      <c r="G944" s="17">
        <v>0.364248228320534</v>
      </c>
      <c r="H944" s="17">
        <v>0.26674750788340301</v>
      </c>
      <c r="I944" s="17">
        <v>0.18107348200290699</v>
      </c>
      <c r="J944" s="17">
        <v>9.5442478713495899E-2</v>
      </c>
      <c r="K944" s="17">
        <v>5.7653524484210697E-2</v>
      </c>
      <c r="L944" s="17">
        <v>1.5517503069944901E-2</v>
      </c>
      <c r="M944" s="17"/>
      <c r="N944" s="17">
        <v>0.24600197658398201</v>
      </c>
      <c r="O944" s="17">
        <v>0.13954293750688801</v>
      </c>
      <c r="P944" s="17">
        <v>0.14282513081474699</v>
      </c>
      <c r="Q944" s="17">
        <v>0.137933604697211</v>
      </c>
      <c r="R944" s="17">
        <v>0.110728178229845</v>
      </c>
      <c r="S944" s="17">
        <v>0.15058668291784599</v>
      </c>
      <c r="T944" s="17">
        <v>0.15937647081481601</v>
      </c>
      <c r="U944" s="17">
        <v>0.13576293449839399</v>
      </c>
      <c r="V944" s="17">
        <v>0.145076560147435</v>
      </c>
      <c r="W944" s="17">
        <v>0.14354731736697399</v>
      </c>
      <c r="X944" s="17">
        <v>0.114110791384091</v>
      </c>
      <c r="Y944" s="17">
        <v>0.13869472639484601</v>
      </c>
      <c r="Z944" s="17"/>
      <c r="AA944" s="17">
        <v>0.18034462095960599</v>
      </c>
      <c r="AB944" s="17">
        <v>0.156783717553693</v>
      </c>
      <c r="AC944" s="17">
        <v>0.14435858944629501</v>
      </c>
      <c r="AD944" s="17">
        <v>0.13350267641578201</v>
      </c>
      <c r="AE944" s="17"/>
      <c r="AF944" s="17">
        <v>0.132121808408275</v>
      </c>
    </row>
    <row r="945" spans="2:32" x14ac:dyDescent="0.2">
      <c r="B945" t="s">
        <v>479</v>
      </c>
      <c r="C945" s="17">
        <v>6.9493701031902499E-2</v>
      </c>
      <c r="D945" s="17">
        <v>8.1335769459641896E-2</v>
      </c>
      <c r="E945" s="17">
        <v>5.78857587233109E-2</v>
      </c>
      <c r="F945" s="17"/>
      <c r="G945" s="17">
        <v>0.17839047240143499</v>
      </c>
      <c r="H945" s="17">
        <v>0.102868374631942</v>
      </c>
      <c r="I945" s="17">
        <v>7.4464190661806207E-2</v>
      </c>
      <c r="J945" s="17">
        <v>5.3693831037943902E-2</v>
      </c>
      <c r="K945" s="17">
        <v>2.7518197069644E-2</v>
      </c>
      <c r="L945" s="17">
        <v>6.8225656770659502E-3</v>
      </c>
      <c r="M945" s="17"/>
      <c r="N945" s="17">
        <v>0.13642537434656901</v>
      </c>
      <c r="O945" s="17">
        <v>5.1800496564192597E-2</v>
      </c>
      <c r="P945" s="17">
        <v>4.1953314893754097E-2</v>
      </c>
      <c r="Q945" s="17">
        <v>6.1060096908826002E-2</v>
      </c>
      <c r="R945" s="17">
        <v>8.5602243725105498E-2</v>
      </c>
      <c r="S945" s="17">
        <v>6.0646438932518199E-2</v>
      </c>
      <c r="T945" s="17">
        <v>5.3148509156075503E-2</v>
      </c>
      <c r="U945" s="17">
        <v>6.3497447461329001E-2</v>
      </c>
      <c r="V945" s="17">
        <v>5.6197562779290701E-2</v>
      </c>
      <c r="W945" s="17">
        <v>5.47823090009949E-2</v>
      </c>
      <c r="X945" s="17">
        <v>6.2651210658699802E-2</v>
      </c>
      <c r="Y945" s="17">
        <v>7.7453140216861296E-2</v>
      </c>
      <c r="Z945" s="17"/>
      <c r="AA945" s="17">
        <v>8.9313205055072994E-2</v>
      </c>
      <c r="AB945" s="17">
        <v>4.8641067512175097E-2</v>
      </c>
      <c r="AC945" s="17">
        <v>7.6562957218585997E-2</v>
      </c>
      <c r="AD945" s="17">
        <v>6.1797215833400497E-2</v>
      </c>
      <c r="AE945" s="17"/>
      <c r="AF945" s="17">
        <v>8.4485800613680398E-2</v>
      </c>
    </row>
    <row r="946" spans="2:32" x14ac:dyDescent="0.2">
      <c r="B946" t="s">
        <v>60</v>
      </c>
      <c r="C946" s="17">
        <v>0.63949379898596603</v>
      </c>
      <c r="D946" s="17">
        <v>0.657639059716703</v>
      </c>
      <c r="E946" s="17">
        <v>0.62239051393289002</v>
      </c>
      <c r="F946" s="17"/>
      <c r="G946" s="17">
        <v>0.35640773468951098</v>
      </c>
      <c r="H946" s="17">
        <v>0.45391443262710901</v>
      </c>
      <c r="I946" s="17">
        <v>0.54997434705445902</v>
      </c>
      <c r="J946" s="17">
        <v>0.72352331787511504</v>
      </c>
      <c r="K946" s="17">
        <v>0.76974421832816298</v>
      </c>
      <c r="L946" s="17">
        <v>0.89622620665569996</v>
      </c>
      <c r="M946" s="17"/>
      <c r="N946" s="17">
        <v>0.53541954888437104</v>
      </c>
      <c r="O946" s="17">
        <v>0.65341459080313002</v>
      </c>
      <c r="P946" s="17">
        <v>0.63850186696072497</v>
      </c>
      <c r="Q946" s="17">
        <v>0.67207892705934202</v>
      </c>
      <c r="R946" s="17">
        <v>0.59837142758603301</v>
      </c>
      <c r="S946" s="17">
        <v>0.67554411325041297</v>
      </c>
      <c r="T946" s="17">
        <v>0.64940778127985799</v>
      </c>
      <c r="U946" s="17">
        <v>0.67790483059959705</v>
      </c>
      <c r="V946" s="17">
        <v>0.62927962340819699</v>
      </c>
      <c r="W946" s="17">
        <v>0.67975538197357499</v>
      </c>
      <c r="X946" s="17">
        <v>0.71910235509693698</v>
      </c>
      <c r="Y946" s="17">
        <v>0.66337201588024097</v>
      </c>
      <c r="Z946" s="17"/>
      <c r="AA946" s="17">
        <v>0.60686575724523095</v>
      </c>
      <c r="AB946" s="17">
        <v>0.67006693905481696</v>
      </c>
      <c r="AC946" s="17">
        <v>0.61117135099901598</v>
      </c>
      <c r="AD946" s="17">
        <v>0.66787744099033097</v>
      </c>
      <c r="AE946" s="17"/>
      <c r="AF946" s="17">
        <v>0.62732241403461597</v>
      </c>
    </row>
    <row r="947" spans="2:32" x14ac:dyDescent="0.2">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c r="AF947" s="17"/>
    </row>
    <row r="948" spans="2:32" x14ac:dyDescent="0.2">
      <c r="B948" s="6" t="s">
        <v>492</v>
      </c>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c r="AF948" s="17"/>
    </row>
    <row r="949" spans="2:32" x14ac:dyDescent="0.2">
      <c r="B949" s="24" t="s">
        <v>493</v>
      </c>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row>
    <row r="950" spans="2:32" x14ac:dyDescent="0.2">
      <c r="B950" t="s">
        <v>481</v>
      </c>
      <c r="C950" s="17">
        <v>0.39878402220964299</v>
      </c>
      <c r="D950" s="17">
        <v>0.418503447628851</v>
      </c>
      <c r="E950" s="17">
        <v>0.38291593204695701</v>
      </c>
      <c r="F950" s="17"/>
      <c r="G950" s="17">
        <v>0.26538259592809499</v>
      </c>
      <c r="H950" s="17">
        <v>0.341814721396134</v>
      </c>
      <c r="I950" s="17">
        <v>0.41714215783844599</v>
      </c>
      <c r="J950" s="17">
        <v>0.494686901431653</v>
      </c>
      <c r="K950" s="17">
        <v>0.59378157249858599</v>
      </c>
      <c r="L950" s="17">
        <v>0.63068528037486504</v>
      </c>
      <c r="M950" s="17"/>
      <c r="N950" s="17">
        <v>0.32452754670225398</v>
      </c>
      <c r="O950" s="17">
        <v>0.45290284623934202</v>
      </c>
      <c r="P950" s="17">
        <v>0.38080710015221603</v>
      </c>
      <c r="Q950" s="17">
        <v>0.44096672020503402</v>
      </c>
      <c r="R950" s="17">
        <v>0.417568908543621</v>
      </c>
      <c r="S950" s="17">
        <v>0.389966024581541</v>
      </c>
      <c r="T950" s="17">
        <v>0.43767213468851002</v>
      </c>
      <c r="U950" s="17">
        <v>0.37251776728118702</v>
      </c>
      <c r="V950" s="17">
        <v>0.41714858742441802</v>
      </c>
      <c r="W950" s="17">
        <v>0.39282572888346101</v>
      </c>
      <c r="X950" s="17">
        <v>0.39668659190315098</v>
      </c>
      <c r="Y950" s="17">
        <v>0.40829602190172898</v>
      </c>
      <c r="Z950" s="17"/>
      <c r="AA950" s="17">
        <v>0.35637242207450098</v>
      </c>
      <c r="AB950" s="17">
        <v>0.39112653746839299</v>
      </c>
      <c r="AC950" s="17">
        <v>0.408996442693073</v>
      </c>
      <c r="AD950" s="17">
        <v>0.45110360955609202</v>
      </c>
      <c r="AE950" s="17"/>
      <c r="AF950" s="17">
        <v>0.41813836944692001</v>
      </c>
    </row>
    <row r="951" spans="2:32" x14ac:dyDescent="0.2">
      <c r="B951" t="s">
        <v>482</v>
      </c>
      <c r="C951" s="17">
        <v>0.28595021308854102</v>
      </c>
      <c r="D951" s="17">
        <v>0.22203310352010999</v>
      </c>
      <c r="E951" s="17">
        <v>0.34454933726489201</v>
      </c>
      <c r="F951" s="17"/>
      <c r="G951" s="17">
        <v>0.180228247379945</v>
      </c>
      <c r="H951" s="17">
        <v>0.28948697947484903</v>
      </c>
      <c r="I951" s="17">
        <v>0.37060129911273898</v>
      </c>
      <c r="J951" s="17">
        <v>0.32382040959223901</v>
      </c>
      <c r="K951" s="17">
        <v>0.29075744238562801</v>
      </c>
      <c r="L951" s="17">
        <v>0.31884569952292102</v>
      </c>
      <c r="M951" s="17"/>
      <c r="N951" s="17">
        <v>0.170594402521348</v>
      </c>
      <c r="O951" s="17">
        <v>0.32642358019463602</v>
      </c>
      <c r="P951" s="17">
        <v>0.39441934044218302</v>
      </c>
      <c r="Q951" s="17">
        <v>0.347198423776726</v>
      </c>
      <c r="R951" s="17">
        <v>0.31292247601246298</v>
      </c>
      <c r="S951" s="17">
        <v>0.29382695909988599</v>
      </c>
      <c r="T951" s="17">
        <v>0.28003989050419198</v>
      </c>
      <c r="U951" s="17">
        <v>0.26504234204841598</v>
      </c>
      <c r="V951" s="17">
        <v>0.319445270685977</v>
      </c>
      <c r="W951" s="17">
        <v>0.212149751071777</v>
      </c>
      <c r="X951" s="17">
        <v>0.37324977901309397</v>
      </c>
      <c r="Y951" s="17">
        <v>0.25844380309000797</v>
      </c>
      <c r="Z951" s="17"/>
      <c r="AA951" s="17">
        <v>0.24722699267680301</v>
      </c>
      <c r="AB951" s="17">
        <v>0.28482974929479699</v>
      </c>
      <c r="AC951" s="17">
        <v>0.30567813439215102</v>
      </c>
      <c r="AD951" s="17">
        <v>0.31134879060389797</v>
      </c>
      <c r="AE951" s="17"/>
      <c r="AF951" s="17">
        <v>0.31867785198590798</v>
      </c>
    </row>
    <row r="952" spans="2:32" x14ac:dyDescent="0.2">
      <c r="B952" t="s">
        <v>204</v>
      </c>
      <c r="C952" s="17">
        <v>0.13057866633395701</v>
      </c>
      <c r="D952" s="17">
        <v>0.18312130007282401</v>
      </c>
      <c r="E952" s="17">
        <v>8.3740382669607497E-2</v>
      </c>
      <c r="F952" s="17"/>
      <c r="G952" s="17">
        <v>0.174482401838396</v>
      </c>
      <c r="H952" s="17">
        <v>0.160361780215688</v>
      </c>
      <c r="I952" s="17">
        <v>0.131886851586732</v>
      </c>
      <c r="J952" s="17">
        <v>9.2076792558727E-2</v>
      </c>
      <c r="K952" s="17">
        <v>4.4557730718335499E-2</v>
      </c>
      <c r="L952" s="17">
        <v>2.85222820494479E-2</v>
      </c>
      <c r="M952" s="17"/>
      <c r="N952" s="17">
        <v>0.18387913057150701</v>
      </c>
      <c r="O952" s="17">
        <v>0.137030780879318</v>
      </c>
      <c r="P952" s="17">
        <v>9.1367037996283901E-2</v>
      </c>
      <c r="Q952" s="17">
        <v>0.156345033807892</v>
      </c>
      <c r="R952" s="17">
        <v>0.148790166153421</v>
      </c>
      <c r="S952" s="17">
        <v>0.10664037173959599</v>
      </c>
      <c r="T952" s="17">
        <v>8.6083414779793505E-2</v>
      </c>
      <c r="U952" s="17">
        <v>0.145886676364331</v>
      </c>
      <c r="V952" s="17">
        <v>0.10871617122996299</v>
      </c>
      <c r="W952" s="17">
        <v>0.14933007408205301</v>
      </c>
      <c r="X952" s="17">
        <v>7.5492364988282101E-2</v>
      </c>
      <c r="Y952" s="17">
        <v>2.9847133171452E-2</v>
      </c>
      <c r="Z952" s="17"/>
      <c r="AA952" s="17">
        <v>0.125185515289955</v>
      </c>
      <c r="AB952" s="17">
        <v>9.6975156163941506E-2</v>
      </c>
      <c r="AC952" s="17">
        <v>0.145666477651861</v>
      </c>
      <c r="AD952" s="17">
        <v>0.155724505071789</v>
      </c>
      <c r="AE952" s="17"/>
      <c r="AF952" s="17">
        <v>0.103650125160944</v>
      </c>
    </row>
    <row r="953" spans="2:32" x14ac:dyDescent="0.2">
      <c r="B953" t="s">
        <v>483</v>
      </c>
      <c r="C953" s="17">
        <v>0.11977875955421</v>
      </c>
      <c r="D953" s="17">
        <v>0.14620010495492899</v>
      </c>
      <c r="E953" s="17">
        <v>9.7277235039597801E-2</v>
      </c>
      <c r="F953" s="17"/>
      <c r="G953" s="17">
        <v>8.5623171601982698E-2</v>
      </c>
      <c r="H953" s="17">
        <v>0.12874733220457399</v>
      </c>
      <c r="I953" s="17">
        <v>0.102034617194748</v>
      </c>
      <c r="J953" s="17">
        <v>0.12237173361646</v>
      </c>
      <c r="K953" s="17">
        <v>0.181372191225112</v>
      </c>
      <c r="L953" s="17">
        <v>0.18754666534884401</v>
      </c>
      <c r="M953" s="17"/>
      <c r="N953" s="17">
        <v>9.1948753239462E-2</v>
      </c>
      <c r="O953" s="17">
        <v>9.1431453744195201E-2</v>
      </c>
      <c r="P953" s="17">
        <v>0.119612618969295</v>
      </c>
      <c r="Q953" s="17">
        <v>0.16004277797385399</v>
      </c>
      <c r="R953" s="17">
        <v>0.120260335258324</v>
      </c>
      <c r="S953" s="17">
        <v>0.123009907819606</v>
      </c>
      <c r="T953" s="17">
        <v>0.14715048485462501</v>
      </c>
      <c r="U953" s="17">
        <v>0.165875464061149</v>
      </c>
      <c r="V953" s="17">
        <v>7.6073240870323106E-2</v>
      </c>
      <c r="W953" s="17">
        <v>0.16694208637439301</v>
      </c>
      <c r="X953" s="17">
        <v>0.157701460294323</v>
      </c>
      <c r="Y953" s="17">
        <v>0.15160796109334099</v>
      </c>
      <c r="Z953" s="17"/>
      <c r="AA953" s="17">
        <v>0.106772129533054</v>
      </c>
      <c r="AB953" s="17">
        <v>0.118319525563936</v>
      </c>
      <c r="AC953" s="17">
        <v>0.1197794614238</v>
      </c>
      <c r="AD953" s="17">
        <v>0.134484673994056</v>
      </c>
      <c r="AE953" s="17"/>
      <c r="AF953" s="17">
        <v>0.114802982372264</v>
      </c>
    </row>
    <row r="954" spans="2:32" x14ac:dyDescent="0.2">
      <c r="B954" t="s">
        <v>351</v>
      </c>
      <c r="C954" s="17">
        <v>0.10787414930149999</v>
      </c>
      <c r="D954" s="17">
        <v>0.12354244955270501</v>
      </c>
      <c r="E954" s="17">
        <v>9.4796888791418399E-2</v>
      </c>
      <c r="F954" s="17"/>
      <c r="G954" s="17">
        <v>0.16797291951312501</v>
      </c>
      <c r="H954" s="17">
        <v>0.145246221286467</v>
      </c>
      <c r="I954" s="17">
        <v>9.6014150227314105E-2</v>
      </c>
      <c r="J954" s="17">
        <v>5.4391737351488098E-2</v>
      </c>
      <c r="K954" s="17">
        <v>1.2037848048112599E-2</v>
      </c>
      <c r="L954" s="17">
        <v>0</v>
      </c>
      <c r="M954" s="17"/>
      <c r="N954" s="17">
        <v>0.164322539055653</v>
      </c>
      <c r="O954" s="17">
        <v>8.2187604738648098E-2</v>
      </c>
      <c r="P954" s="17">
        <v>6.1331105595869802E-2</v>
      </c>
      <c r="Q954" s="17">
        <v>0.12707407422095199</v>
      </c>
      <c r="R954" s="17">
        <v>0.115312923539635</v>
      </c>
      <c r="S954" s="17">
        <v>8.1994019831332005E-2</v>
      </c>
      <c r="T954" s="17">
        <v>0.142146518562977</v>
      </c>
      <c r="U954" s="17">
        <v>8.0532631686258099E-2</v>
      </c>
      <c r="V954" s="17">
        <v>8.1408020576134305E-2</v>
      </c>
      <c r="W954" s="17">
        <v>0.123320350742121</v>
      </c>
      <c r="X954" s="17">
        <v>6.5030058395636595E-2</v>
      </c>
      <c r="Y954" s="17">
        <v>5.2737417966451802E-2</v>
      </c>
      <c r="Z954" s="17"/>
      <c r="AA954" s="17">
        <v>0.13222520307885799</v>
      </c>
      <c r="AB954" s="17">
        <v>9.4390363577418104E-2</v>
      </c>
      <c r="AC954" s="17">
        <v>0.103731045819561</v>
      </c>
      <c r="AD954" s="17">
        <v>9.3619827081109205E-2</v>
      </c>
      <c r="AE954" s="17"/>
      <c r="AF954" s="17">
        <v>0.11407010638863301</v>
      </c>
    </row>
    <row r="955" spans="2:32" x14ac:dyDescent="0.2">
      <c r="B955" t="s">
        <v>353</v>
      </c>
      <c r="C955" s="17">
        <v>9.3778295497508601E-2</v>
      </c>
      <c r="D955" s="17">
        <v>0.110867700098608</v>
      </c>
      <c r="E955" s="17">
        <v>7.9342191377870699E-2</v>
      </c>
      <c r="F955" s="17"/>
      <c r="G955" s="17">
        <v>0.18117242362882899</v>
      </c>
      <c r="H955" s="17">
        <v>0.10341171423309301</v>
      </c>
      <c r="I955" s="17">
        <v>7.2117886314400595E-2</v>
      </c>
      <c r="J955" s="17">
        <v>4.6492599345067401E-2</v>
      </c>
      <c r="K955" s="17">
        <v>6.9953257930178399E-3</v>
      </c>
      <c r="L955" s="17">
        <v>0</v>
      </c>
      <c r="M955" s="17"/>
      <c r="N955" s="17">
        <v>0.13995095087189799</v>
      </c>
      <c r="O955" s="17">
        <v>0.106659621995457</v>
      </c>
      <c r="P955" s="17">
        <v>7.1652945929901998E-2</v>
      </c>
      <c r="Q955" s="17">
        <v>3.128887889188E-2</v>
      </c>
      <c r="R955" s="17">
        <v>7.4472235909653295E-2</v>
      </c>
      <c r="S955" s="17">
        <v>0.12141086914334701</v>
      </c>
      <c r="T955" s="17">
        <v>8.5931528017946096E-2</v>
      </c>
      <c r="U955" s="17">
        <v>0.15661944680905901</v>
      </c>
      <c r="V955" s="17">
        <v>5.3495608310844198E-2</v>
      </c>
      <c r="W955" s="17">
        <v>0.130027773263962</v>
      </c>
      <c r="X955" s="17">
        <v>3.9488885092430002E-2</v>
      </c>
      <c r="Y955" s="17">
        <v>3.5077019957033301E-2</v>
      </c>
      <c r="Z955" s="17"/>
      <c r="AA955" s="17">
        <v>8.4277522153162795E-2</v>
      </c>
      <c r="AB955" s="17">
        <v>6.5181617563559793E-2</v>
      </c>
      <c r="AC955" s="17">
        <v>0.105930571958293</v>
      </c>
      <c r="AD955" s="17">
        <v>0.124417832288199</v>
      </c>
      <c r="AE955" s="17"/>
      <c r="AF955" s="17">
        <v>7.1344494812284498E-2</v>
      </c>
    </row>
    <row r="956" spans="2:32" x14ac:dyDescent="0.2">
      <c r="B956" t="s">
        <v>484</v>
      </c>
      <c r="C956" s="17">
        <v>6.6398906644353106E-2</v>
      </c>
      <c r="D956" s="17">
        <v>9.5187189316679299E-2</v>
      </c>
      <c r="E956" s="17">
        <v>4.14178340479558E-2</v>
      </c>
      <c r="F956" s="17"/>
      <c r="G956" s="17">
        <v>8.2261972287626495E-2</v>
      </c>
      <c r="H956" s="17">
        <v>0.10893693822255</v>
      </c>
      <c r="I956" s="17">
        <v>5.1489557423070598E-2</v>
      </c>
      <c r="J956" s="17">
        <v>3.9281990254803098E-2</v>
      </c>
      <c r="K956" s="17">
        <v>1.37811314513781E-2</v>
      </c>
      <c r="L956" s="17">
        <v>8.1854495574386291E-3</v>
      </c>
      <c r="M956" s="17"/>
      <c r="N956" s="17">
        <v>0.101094059420015</v>
      </c>
      <c r="O956" s="17">
        <v>5.0355715409528698E-2</v>
      </c>
      <c r="P956" s="17">
        <v>4.7093758581649298E-2</v>
      </c>
      <c r="Q956" s="17">
        <v>3.9305459922939899E-2</v>
      </c>
      <c r="R956" s="17">
        <v>6.1908592661025899E-2</v>
      </c>
      <c r="S956" s="17">
        <v>5.8344332244571397E-2</v>
      </c>
      <c r="T956" s="17">
        <v>9.3925016024589206E-2</v>
      </c>
      <c r="U956" s="17">
        <v>5.7826827091916902E-2</v>
      </c>
      <c r="V956" s="17">
        <v>5.2226362770175998E-2</v>
      </c>
      <c r="W956" s="17">
        <v>0.106372826065707</v>
      </c>
      <c r="X956" s="17">
        <v>3.9488885092430002E-2</v>
      </c>
      <c r="Y956" s="17">
        <v>0</v>
      </c>
      <c r="Z956" s="17"/>
      <c r="AA956" s="17">
        <v>4.4569158042556602E-2</v>
      </c>
      <c r="AB956" s="17">
        <v>6.2696133495223905E-2</v>
      </c>
      <c r="AC956" s="17">
        <v>6.3097663037901597E-2</v>
      </c>
      <c r="AD956" s="17">
        <v>0.102574295632713</v>
      </c>
      <c r="AE956" s="17"/>
      <c r="AF956" s="17">
        <v>7.6608509690309301E-2</v>
      </c>
    </row>
    <row r="957" spans="2:32" x14ac:dyDescent="0.2">
      <c r="B957" t="s">
        <v>485</v>
      </c>
      <c r="C957" s="17">
        <v>5.5203827240355802E-2</v>
      </c>
      <c r="D957" s="17">
        <v>7.9893792850991893E-2</v>
      </c>
      <c r="E957" s="17">
        <v>3.3766470036771898E-2</v>
      </c>
      <c r="F957" s="17"/>
      <c r="G957" s="17">
        <v>3.4676234746878101E-2</v>
      </c>
      <c r="H957" s="17">
        <v>7.6153471370073098E-2</v>
      </c>
      <c r="I957" s="17">
        <v>8.03372455067414E-2</v>
      </c>
      <c r="J957" s="17">
        <v>5.1689260106749298E-2</v>
      </c>
      <c r="K957" s="17">
        <v>2.8808419269721199E-2</v>
      </c>
      <c r="L957" s="17">
        <v>8.1854495574386291E-3</v>
      </c>
      <c r="M957" s="17"/>
      <c r="N957" s="17">
        <v>8.0547274370457E-2</v>
      </c>
      <c r="O957" s="17">
        <v>3.8923918927202601E-2</v>
      </c>
      <c r="P957" s="17">
        <v>2.5327056800741401E-2</v>
      </c>
      <c r="Q957" s="17">
        <v>3.8542755626623203E-2</v>
      </c>
      <c r="R957" s="17">
        <v>6.8055968872617306E-2</v>
      </c>
      <c r="S957" s="17">
        <v>1.1361493971721899E-2</v>
      </c>
      <c r="T957" s="17">
        <v>6.7238592492316798E-2</v>
      </c>
      <c r="U957" s="17">
        <v>7.8928735040442094E-2</v>
      </c>
      <c r="V957" s="17">
        <v>2.9257347130785601E-2</v>
      </c>
      <c r="W957" s="17">
        <v>0.104477135464558</v>
      </c>
      <c r="X957" s="17">
        <v>3.9054363261222698E-2</v>
      </c>
      <c r="Y957" s="17">
        <v>0.112141100623324</v>
      </c>
      <c r="Z957" s="17"/>
      <c r="AA957" s="17">
        <v>7.3909788723574801E-2</v>
      </c>
      <c r="AB957" s="17">
        <v>3.9706037994559101E-2</v>
      </c>
      <c r="AC957" s="17">
        <v>4.85679781092795E-2</v>
      </c>
      <c r="AD957" s="17">
        <v>5.4972933606732402E-2</v>
      </c>
      <c r="AE957" s="17"/>
      <c r="AF957" s="17">
        <v>5.3185211251377797E-2</v>
      </c>
    </row>
    <row r="958" spans="2:32" x14ac:dyDescent="0.2">
      <c r="B958" t="s">
        <v>486</v>
      </c>
      <c r="C958" s="17">
        <v>5.0462659712006599E-2</v>
      </c>
      <c r="D958" s="17">
        <v>7.0796434485123197E-2</v>
      </c>
      <c r="E958" s="17">
        <v>3.2843777587229103E-2</v>
      </c>
      <c r="F958" s="17"/>
      <c r="G958" s="17">
        <v>4.0378066216129799E-2</v>
      </c>
      <c r="H958" s="17">
        <v>5.45570473851223E-2</v>
      </c>
      <c r="I958" s="17">
        <v>5.4560789981845E-2</v>
      </c>
      <c r="J958" s="17">
        <v>6.4436855985181798E-2</v>
      </c>
      <c r="K958" s="17">
        <v>3.9468973601797401E-2</v>
      </c>
      <c r="L958" s="17">
        <v>4.6140163336554602E-2</v>
      </c>
      <c r="M958" s="17"/>
      <c r="N958" s="17">
        <v>7.5734724216453206E-2</v>
      </c>
      <c r="O958" s="17">
        <v>7.58094106465593E-2</v>
      </c>
      <c r="P958" s="17">
        <v>3.2283449262578E-2</v>
      </c>
      <c r="Q958" s="17">
        <v>3.8225276749108701E-2</v>
      </c>
      <c r="R958" s="17">
        <v>3.9214565326668102E-2</v>
      </c>
      <c r="S958" s="17">
        <v>4.8235312251676599E-2</v>
      </c>
      <c r="T958" s="17">
        <v>2.5325803952027898E-2</v>
      </c>
      <c r="U958" s="17">
        <v>0</v>
      </c>
      <c r="V958" s="17">
        <v>5.0289263742573399E-2</v>
      </c>
      <c r="W958" s="17">
        <v>6.72158298331587E-2</v>
      </c>
      <c r="X958" s="17">
        <v>1.9925839836363399E-2</v>
      </c>
      <c r="Y958" s="17">
        <v>2.9847133171452E-2</v>
      </c>
      <c r="Z958" s="17"/>
      <c r="AA958" s="17">
        <v>5.8316073124794497E-2</v>
      </c>
      <c r="AB958" s="17">
        <v>4.4803392265403898E-2</v>
      </c>
      <c r="AC958" s="17">
        <v>3.2540126628023101E-2</v>
      </c>
      <c r="AD958" s="17">
        <v>6.5499943814032693E-2</v>
      </c>
      <c r="AE958" s="17"/>
      <c r="AF958" s="17">
        <v>3.4174169416923597E-2</v>
      </c>
    </row>
    <row r="959" spans="2:32" x14ac:dyDescent="0.2">
      <c r="B959" t="s">
        <v>487</v>
      </c>
      <c r="C959" s="17">
        <v>4.7877089838198099E-2</v>
      </c>
      <c r="D959" s="17">
        <v>6.9151766043663201E-2</v>
      </c>
      <c r="E959" s="17">
        <v>2.9407336884612299E-2</v>
      </c>
      <c r="F959" s="17"/>
      <c r="G959" s="17">
        <v>7.0906713612337594E-2</v>
      </c>
      <c r="H959" s="17">
        <v>7.9439302540978002E-2</v>
      </c>
      <c r="I959" s="17">
        <v>3.7697397911848299E-2</v>
      </c>
      <c r="J959" s="17">
        <v>8.9519007330241696E-3</v>
      </c>
      <c r="K959" s="17">
        <v>6.0380921538326004E-3</v>
      </c>
      <c r="L959" s="17">
        <v>0</v>
      </c>
      <c r="M959" s="17"/>
      <c r="N959" s="17">
        <v>7.5515372323763694E-2</v>
      </c>
      <c r="O959" s="17">
        <v>4.2447301028303401E-2</v>
      </c>
      <c r="P959" s="17">
        <v>3.2510767385373798E-2</v>
      </c>
      <c r="Q959" s="17">
        <v>1.38289849316521E-2</v>
      </c>
      <c r="R959" s="17">
        <v>3.2562421023869498E-2</v>
      </c>
      <c r="S959" s="17">
        <v>6.2867947498886703E-2</v>
      </c>
      <c r="T959" s="17">
        <v>5.4827998945701999E-2</v>
      </c>
      <c r="U959" s="17">
        <v>6.0845310199036003E-2</v>
      </c>
      <c r="V959" s="17">
        <v>1.53850409761604E-2</v>
      </c>
      <c r="W959" s="17">
        <v>7.4811130027158099E-2</v>
      </c>
      <c r="X959" s="17">
        <v>4.70998280548705E-2</v>
      </c>
      <c r="Y959" s="17">
        <v>5.6297226295861799E-2</v>
      </c>
      <c r="Z959" s="17"/>
      <c r="AA959" s="17">
        <v>7.1075932612884002E-2</v>
      </c>
      <c r="AB959" s="17">
        <v>4.5540732666035401E-2</v>
      </c>
      <c r="AC959" s="17">
        <v>2.7507286634001999E-2</v>
      </c>
      <c r="AD959" s="17">
        <v>4.2324176816910003E-2</v>
      </c>
      <c r="AE959" s="17"/>
      <c r="AF959" s="17">
        <v>3.3438520814762597E-2</v>
      </c>
    </row>
    <row r="960" spans="2:32" x14ac:dyDescent="0.2">
      <c r="B960" t="s">
        <v>488</v>
      </c>
      <c r="C960" s="17">
        <v>4.4409965129382299E-2</v>
      </c>
      <c r="D960" s="17">
        <v>6.6636020317756103E-2</v>
      </c>
      <c r="E960" s="17">
        <v>2.50736975613444E-2</v>
      </c>
      <c r="F960" s="17"/>
      <c r="G960" s="17">
        <v>5.3701371522506501E-2</v>
      </c>
      <c r="H960" s="17">
        <v>7.3172703780832599E-2</v>
      </c>
      <c r="I960" s="17">
        <v>3.5896821694822299E-2</v>
      </c>
      <c r="J960" s="17">
        <v>3.4654620185619898E-2</v>
      </c>
      <c r="K960" s="17">
        <v>0</v>
      </c>
      <c r="L960" s="17">
        <v>0</v>
      </c>
      <c r="M960" s="17"/>
      <c r="N960" s="17">
        <v>8.3293544034712105E-2</v>
      </c>
      <c r="O960" s="17">
        <v>1.7467763700395902E-2</v>
      </c>
      <c r="P960" s="17">
        <v>1.41397339066001E-2</v>
      </c>
      <c r="Q960" s="17">
        <v>2.5632662849929499E-2</v>
      </c>
      <c r="R960" s="17">
        <v>1.6380073042098101E-2</v>
      </c>
      <c r="S960" s="17">
        <v>6.6095508962605506E-2</v>
      </c>
      <c r="T960" s="17">
        <v>6.0277377810231202E-2</v>
      </c>
      <c r="U960" s="17">
        <v>1.6774127865144099E-2</v>
      </c>
      <c r="V960" s="17">
        <v>3.5890286667567599E-2</v>
      </c>
      <c r="W960" s="17">
        <v>9.9963159695615297E-2</v>
      </c>
      <c r="X960" s="17">
        <v>0</v>
      </c>
      <c r="Y960" s="17">
        <v>0</v>
      </c>
      <c r="Z960" s="17"/>
      <c r="AA960" s="17">
        <v>4.2945833713771801E-2</v>
      </c>
      <c r="AB960" s="17">
        <v>2.9347140509940001E-2</v>
      </c>
      <c r="AC960" s="17">
        <v>4.8019772118827103E-2</v>
      </c>
      <c r="AD960" s="17">
        <v>5.8818428886901197E-2</v>
      </c>
      <c r="AE960" s="17"/>
      <c r="AF960" s="17">
        <v>5.70298133351907E-2</v>
      </c>
    </row>
    <row r="961" spans="2:32" x14ac:dyDescent="0.2">
      <c r="B961" t="s">
        <v>489</v>
      </c>
      <c r="C961" s="17">
        <v>4.2743937240934803E-2</v>
      </c>
      <c r="D961" s="17">
        <v>5.6128705963561301E-2</v>
      </c>
      <c r="E961" s="17">
        <v>3.1215170104573801E-2</v>
      </c>
      <c r="F961" s="17"/>
      <c r="G961" s="17">
        <v>4.4265329032402601E-2</v>
      </c>
      <c r="H961" s="17">
        <v>6.86084081005566E-2</v>
      </c>
      <c r="I961" s="17">
        <v>3.8235062834839198E-2</v>
      </c>
      <c r="J961" s="17">
        <v>4.0280074586832797E-2</v>
      </c>
      <c r="K961" s="17">
        <v>6.9953257930178399E-3</v>
      </c>
      <c r="L961" s="17">
        <v>0</v>
      </c>
      <c r="M961" s="17"/>
      <c r="N961" s="17">
        <v>6.3321362402580503E-2</v>
      </c>
      <c r="O961" s="17">
        <v>4.7452587657280797E-2</v>
      </c>
      <c r="P961" s="17">
        <v>0</v>
      </c>
      <c r="Q961" s="17">
        <v>5.1444326131183098E-2</v>
      </c>
      <c r="R961" s="17">
        <v>2.3665573843229801E-2</v>
      </c>
      <c r="S961" s="17">
        <v>5.4664598105257499E-2</v>
      </c>
      <c r="T961" s="17">
        <v>7.7567063723171195E-2</v>
      </c>
      <c r="U961" s="17">
        <v>1.5899602558762799E-2</v>
      </c>
      <c r="V961" s="17">
        <v>2.5210727755621401E-2</v>
      </c>
      <c r="W961" s="17">
        <v>4.9769289759919198E-2</v>
      </c>
      <c r="X961" s="17">
        <v>0</v>
      </c>
      <c r="Y961" s="17">
        <v>5.2737417966451802E-2</v>
      </c>
      <c r="Z961" s="17"/>
      <c r="AA961" s="17">
        <v>5.4732489658970103E-2</v>
      </c>
      <c r="AB961" s="17">
        <v>2.9599630431575999E-2</v>
      </c>
      <c r="AC961" s="17">
        <v>3.5854457879458103E-2</v>
      </c>
      <c r="AD961" s="17">
        <v>4.8746067352529399E-2</v>
      </c>
      <c r="AE961" s="17"/>
      <c r="AF961" s="17">
        <v>3.30918266288402E-2</v>
      </c>
    </row>
    <row r="962" spans="2:32" x14ac:dyDescent="0.2">
      <c r="B962" t="s">
        <v>490</v>
      </c>
      <c r="C962" s="17">
        <v>3.9057100008884203E-2</v>
      </c>
      <c r="D962" s="17">
        <v>5.2603990054636202E-2</v>
      </c>
      <c r="E962" s="17">
        <v>2.7358276793089699E-2</v>
      </c>
      <c r="F962" s="17"/>
      <c r="G962" s="17">
        <v>4.9874456275344703E-2</v>
      </c>
      <c r="H962" s="17">
        <v>6.6507422807981095E-2</v>
      </c>
      <c r="I962" s="17">
        <v>3.4030564191942399E-2</v>
      </c>
      <c r="J962" s="17">
        <v>1.7155282664101101E-2</v>
      </c>
      <c r="K962" s="17">
        <v>0</v>
      </c>
      <c r="L962" s="17">
        <v>0</v>
      </c>
      <c r="M962" s="17"/>
      <c r="N962" s="17">
        <v>6.0890610209692303E-2</v>
      </c>
      <c r="O962" s="17">
        <v>1.98522067227291E-2</v>
      </c>
      <c r="P962" s="17">
        <v>1.5974583330669999E-2</v>
      </c>
      <c r="Q962" s="17">
        <v>2.0038993542100099E-2</v>
      </c>
      <c r="R962" s="17">
        <v>1.22854306855322E-2</v>
      </c>
      <c r="S962" s="17">
        <v>2.4208792660644698E-2</v>
      </c>
      <c r="T962" s="17">
        <v>9.2797026086680695E-2</v>
      </c>
      <c r="U962" s="17">
        <v>2.6875942842214701E-2</v>
      </c>
      <c r="V962" s="17">
        <v>4.3721367019999499E-2</v>
      </c>
      <c r="W962" s="17">
        <v>3.10956803147176E-2</v>
      </c>
      <c r="X962" s="17">
        <v>4.4007355796133699E-2</v>
      </c>
      <c r="Y962" s="17">
        <v>8.63764095756233E-2</v>
      </c>
      <c r="Z962" s="17"/>
      <c r="AA962" s="17">
        <v>5.98191813087387E-2</v>
      </c>
      <c r="AB962" s="17">
        <v>3.6878657857783798E-2</v>
      </c>
      <c r="AC962" s="17">
        <v>3.4036906065372401E-2</v>
      </c>
      <c r="AD962" s="17">
        <v>2.0510538164222099E-2</v>
      </c>
      <c r="AE962" s="17"/>
      <c r="AF962" s="17">
        <v>3.0445995553682399E-2</v>
      </c>
    </row>
    <row r="963" spans="2:32" x14ac:dyDescent="0.2">
      <c r="B963" t="s">
        <v>491</v>
      </c>
      <c r="C963" s="17">
        <v>1.92498909279393E-2</v>
      </c>
      <c r="D963" s="17">
        <v>2.79842382330985E-2</v>
      </c>
      <c r="E963" s="17">
        <v>1.16641709089523E-2</v>
      </c>
      <c r="F963" s="17"/>
      <c r="G963" s="17">
        <v>2.3179951856383999E-2</v>
      </c>
      <c r="H963" s="17">
        <v>4.05025697212614E-2</v>
      </c>
      <c r="I963" s="17">
        <v>9.9700504231673807E-3</v>
      </c>
      <c r="J963" s="17">
        <v>6.9176379082140698E-3</v>
      </c>
      <c r="K963" s="17">
        <v>0</v>
      </c>
      <c r="L963" s="17">
        <v>0</v>
      </c>
      <c r="M963" s="17"/>
      <c r="N963" s="17">
        <v>3.9685150556379001E-2</v>
      </c>
      <c r="O963" s="17">
        <v>3.28449117660818E-2</v>
      </c>
      <c r="P963" s="17">
        <v>8.7901369447535294E-3</v>
      </c>
      <c r="Q963" s="17">
        <v>0</v>
      </c>
      <c r="R963" s="17">
        <v>0</v>
      </c>
      <c r="S963" s="17">
        <v>9.4831747462479493E-3</v>
      </c>
      <c r="T963" s="17">
        <v>9.1870160747389608E-3</v>
      </c>
      <c r="U963" s="17">
        <v>0</v>
      </c>
      <c r="V963" s="17">
        <v>0</v>
      </c>
      <c r="W963" s="17">
        <v>1.9182610192127501E-2</v>
      </c>
      <c r="X963" s="17">
        <v>4.70998280548705E-2</v>
      </c>
      <c r="Y963" s="17">
        <v>8.63764095756233E-2</v>
      </c>
      <c r="Z963" s="17"/>
      <c r="AA963" s="17">
        <v>2.1202015013937401E-2</v>
      </c>
      <c r="AB963" s="17">
        <v>8.5026103314512005E-3</v>
      </c>
      <c r="AC963" s="17">
        <v>2.6579635474482201E-2</v>
      </c>
      <c r="AD963" s="17">
        <v>2.0608118137279099E-2</v>
      </c>
      <c r="AE963" s="17"/>
      <c r="AF963" s="17">
        <v>1.5613403597886899E-2</v>
      </c>
    </row>
    <row r="964" spans="2:32" x14ac:dyDescent="0.2">
      <c r="B964" t="s">
        <v>60</v>
      </c>
      <c r="C964" s="17">
        <v>0.225842781395622</v>
      </c>
      <c r="D964" s="17">
        <v>0.19925255196893699</v>
      </c>
      <c r="E964" s="17">
        <v>0.24507225326318699</v>
      </c>
      <c r="F964" s="17"/>
      <c r="G964" s="17">
        <v>0.30134303276914498</v>
      </c>
      <c r="H964" s="17">
        <v>0.20783126955460501</v>
      </c>
      <c r="I964" s="17">
        <v>0.18913177818308999</v>
      </c>
      <c r="J964" s="17">
        <v>0.22222312941455499</v>
      </c>
      <c r="K964" s="17">
        <v>0.226216513716235</v>
      </c>
      <c r="L964" s="17">
        <v>0.12857861398838399</v>
      </c>
      <c r="M964" s="17"/>
      <c r="N964" s="17">
        <v>0.245372319180789</v>
      </c>
      <c r="O964" s="17">
        <v>0.215470177155378</v>
      </c>
      <c r="P964" s="17">
        <v>0.25374586236095797</v>
      </c>
      <c r="Q964" s="17">
        <v>0.20757236180102501</v>
      </c>
      <c r="R964" s="17">
        <v>0.193835471551632</v>
      </c>
      <c r="S964" s="17">
        <v>0.23074151239219401</v>
      </c>
      <c r="T964" s="17">
        <v>0.204405701592872</v>
      </c>
      <c r="U964" s="17">
        <v>0.21750442419226701</v>
      </c>
      <c r="V964" s="17">
        <v>0.23456020597688501</v>
      </c>
      <c r="W964" s="17">
        <v>0.20089227710151</v>
      </c>
      <c r="X964" s="17">
        <v>0.22637566002624901</v>
      </c>
      <c r="Y964" s="17">
        <v>0.29999433330493502</v>
      </c>
      <c r="Z964" s="17"/>
      <c r="AA964" s="17">
        <v>0.221584932031618</v>
      </c>
      <c r="AB964" s="17">
        <v>0.263915540432623</v>
      </c>
      <c r="AC964" s="17">
        <v>0.21288299959309401</v>
      </c>
      <c r="AD964" s="17">
        <v>0.20871303130358701</v>
      </c>
      <c r="AE964" s="17"/>
      <c r="AF964" s="17">
        <v>0.24770814854012299</v>
      </c>
    </row>
    <row r="965" spans="2:32" x14ac:dyDescent="0.2">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c r="AF965" s="17"/>
    </row>
    <row r="966" spans="2:32" x14ac:dyDescent="0.2">
      <c r="B966" s="6" t="s">
        <v>497</v>
      </c>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c r="AF966" s="17"/>
    </row>
    <row r="967" spans="2:32" x14ac:dyDescent="0.2">
      <c r="B967" s="24" t="s">
        <v>498</v>
      </c>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c r="AF967" s="17"/>
    </row>
    <row r="968" spans="2:32" x14ac:dyDescent="0.2">
      <c r="B968" t="s">
        <v>494</v>
      </c>
      <c r="C968" s="17">
        <v>0.16412480225889101</v>
      </c>
      <c r="D968" s="17">
        <v>0.17186851027377201</v>
      </c>
      <c r="E968" s="17">
        <v>0.15196135820127399</v>
      </c>
      <c r="F968" s="17"/>
      <c r="G968" s="17">
        <v>0.186204093238967</v>
      </c>
      <c r="H968" s="17">
        <v>0.14071522344895299</v>
      </c>
      <c r="I968" s="17">
        <v>0.113064279288261</v>
      </c>
      <c r="J968" s="17">
        <v>0.194016704393145</v>
      </c>
      <c r="K968" s="17">
        <v>0.24140521777565899</v>
      </c>
      <c r="L968" s="17">
        <v>0.42799319194500002</v>
      </c>
      <c r="M968" s="17"/>
      <c r="N968" s="17">
        <v>0.15670574860828601</v>
      </c>
      <c r="O968" s="17">
        <v>0.217437369115971</v>
      </c>
      <c r="P968" s="17">
        <v>7.4840841108224407E-2</v>
      </c>
      <c r="Q968" s="17">
        <v>5.41765032070914E-2</v>
      </c>
      <c r="R968" s="17">
        <v>0.13943148001480399</v>
      </c>
      <c r="S968" s="17">
        <v>0.186530675218847</v>
      </c>
      <c r="T968" s="17">
        <v>0.16666065519277601</v>
      </c>
      <c r="U968" s="17">
        <v>0.22253523820757801</v>
      </c>
      <c r="V968" s="17">
        <v>0.19074367495143699</v>
      </c>
      <c r="W968" s="17">
        <v>0.147917751816348</v>
      </c>
      <c r="X968" s="17">
        <v>0.148177729629136</v>
      </c>
      <c r="Y968" s="17">
        <v>0.52972266480963304</v>
      </c>
      <c r="Z968" s="17"/>
      <c r="AA968" s="17">
        <v>0.18542349780146999</v>
      </c>
      <c r="AB968" s="17">
        <v>0.15561141506186801</v>
      </c>
      <c r="AC968" s="17">
        <v>8.6069358938394402E-2</v>
      </c>
      <c r="AD968" s="17">
        <v>0.214265823376485</v>
      </c>
      <c r="AE968" s="17"/>
      <c r="AF968" s="17">
        <v>0.21523222389727301</v>
      </c>
    </row>
    <row r="969" spans="2:32" x14ac:dyDescent="0.2">
      <c r="B969" t="s">
        <v>190</v>
      </c>
      <c r="C969" s="17">
        <v>0.500245259055353</v>
      </c>
      <c r="D969" s="17">
        <v>0.53553078596403403</v>
      </c>
      <c r="E969" s="17">
        <v>0.44223334225762401</v>
      </c>
      <c r="F969" s="17"/>
      <c r="G969" s="17">
        <v>0.41509442545701097</v>
      </c>
      <c r="H969" s="17">
        <v>0.57177599837774495</v>
      </c>
      <c r="I969" s="17">
        <v>0.55188095988452701</v>
      </c>
      <c r="J969" s="17">
        <v>0.49699140659895802</v>
      </c>
      <c r="K969" s="17">
        <v>0.41005521787507798</v>
      </c>
      <c r="L969" s="17">
        <v>0.290480785435553</v>
      </c>
      <c r="M969" s="17"/>
      <c r="N969" s="17">
        <v>0.56237905180285197</v>
      </c>
      <c r="O969" s="17">
        <v>0.53406874749602695</v>
      </c>
      <c r="P969" s="17">
        <v>0.65933408361296497</v>
      </c>
      <c r="Q969" s="17">
        <v>0.31768405588670701</v>
      </c>
      <c r="R969" s="17">
        <v>0.45619346617621498</v>
      </c>
      <c r="S969" s="17">
        <v>0.39063622250336699</v>
      </c>
      <c r="T969" s="17">
        <v>0.57543397276663499</v>
      </c>
      <c r="U969" s="17">
        <v>0.35069209020133102</v>
      </c>
      <c r="V969" s="17">
        <v>0.43373317277836598</v>
      </c>
      <c r="W969" s="17">
        <v>0.61849475844364199</v>
      </c>
      <c r="X969" s="17">
        <v>0.69757335857222402</v>
      </c>
      <c r="Y969" s="17">
        <v>0</v>
      </c>
      <c r="Z969" s="17"/>
      <c r="AA969" s="17">
        <v>0.53680997252702001</v>
      </c>
      <c r="AB969" s="17">
        <v>0.43853012442435302</v>
      </c>
      <c r="AC969" s="17">
        <v>0.50957950256816498</v>
      </c>
      <c r="AD969" s="17">
        <v>0.48420590182212703</v>
      </c>
      <c r="AE969" s="17"/>
      <c r="AF969" s="17">
        <v>0.49670471704505698</v>
      </c>
    </row>
    <row r="970" spans="2:32" x14ac:dyDescent="0.2">
      <c r="B970" t="s">
        <v>191</v>
      </c>
      <c r="C970" s="17">
        <v>0.24629418193187799</v>
      </c>
      <c r="D970" s="17">
        <v>0.218443849569327</v>
      </c>
      <c r="E970" s="17">
        <v>0.29878064275340299</v>
      </c>
      <c r="F970" s="17"/>
      <c r="G970" s="17">
        <v>0.28413793317545299</v>
      </c>
      <c r="H970" s="17">
        <v>0.22085822941877101</v>
      </c>
      <c r="I970" s="17">
        <v>0.22706601166573401</v>
      </c>
      <c r="J970" s="17">
        <v>0.203693621459932</v>
      </c>
      <c r="K970" s="17">
        <v>0.34853956434926298</v>
      </c>
      <c r="L970" s="17">
        <v>0.28152602261944798</v>
      </c>
      <c r="M970" s="17"/>
      <c r="N970" s="17">
        <v>0.19393504469432399</v>
      </c>
      <c r="O970" s="17">
        <v>0.144300264682485</v>
      </c>
      <c r="P970" s="17">
        <v>0.265825075278811</v>
      </c>
      <c r="Q970" s="17">
        <v>0.37418219913871398</v>
      </c>
      <c r="R970" s="17">
        <v>0.35202399357675002</v>
      </c>
      <c r="S970" s="17">
        <v>0.35630847485015399</v>
      </c>
      <c r="T970" s="17">
        <v>0.21184530738580101</v>
      </c>
      <c r="U970" s="17">
        <v>0.42677267159109</v>
      </c>
      <c r="V970" s="17">
        <v>0.25989277996953303</v>
      </c>
      <c r="W970" s="17">
        <v>0.18690759290831699</v>
      </c>
      <c r="X970" s="17">
        <v>0</v>
      </c>
      <c r="Y970" s="17">
        <v>0.47027733519036802</v>
      </c>
      <c r="Z970" s="17"/>
      <c r="AA970" s="17">
        <v>0.221603913313456</v>
      </c>
      <c r="AB970" s="17">
        <v>0.36974165543874399</v>
      </c>
      <c r="AC970" s="17">
        <v>0.29731935498975698</v>
      </c>
      <c r="AD970" s="17">
        <v>0.15372220538564099</v>
      </c>
      <c r="AE970" s="17"/>
      <c r="AF970" s="17">
        <v>0.239821093214417</v>
      </c>
    </row>
    <row r="971" spans="2:32" x14ac:dyDescent="0.2">
      <c r="B971" t="s">
        <v>495</v>
      </c>
      <c r="C971" s="17">
        <v>6.5029709848319101E-2</v>
      </c>
      <c r="D971" s="17">
        <v>5.4026725335054301E-2</v>
      </c>
      <c r="E971" s="17">
        <v>8.5428615207312694E-2</v>
      </c>
      <c r="F971" s="17"/>
      <c r="G971" s="17">
        <v>9.7346613808049196E-2</v>
      </c>
      <c r="H971" s="17">
        <v>3.0561888437322202E-2</v>
      </c>
      <c r="I971" s="17">
        <v>7.2711816356326106E-2</v>
      </c>
      <c r="J971" s="17">
        <v>0.10529826754796399</v>
      </c>
      <c r="K971" s="17">
        <v>0</v>
      </c>
      <c r="L971" s="17">
        <v>0</v>
      </c>
      <c r="M971" s="17"/>
      <c r="N971" s="17">
        <v>7.2267573126406096E-2</v>
      </c>
      <c r="O971" s="17">
        <v>0</v>
      </c>
      <c r="P971" s="17">
        <v>0</v>
      </c>
      <c r="Q971" s="17">
        <v>0.17476042662789201</v>
      </c>
      <c r="R971" s="17">
        <v>5.2351060232231503E-2</v>
      </c>
      <c r="S971" s="17">
        <v>6.6524627427631697E-2</v>
      </c>
      <c r="T971" s="17">
        <v>4.6060064654788103E-2</v>
      </c>
      <c r="U971" s="17">
        <v>0</v>
      </c>
      <c r="V971" s="17">
        <v>0.115630372300664</v>
      </c>
      <c r="W971" s="17">
        <v>4.6679896831692901E-2</v>
      </c>
      <c r="X971" s="17">
        <v>0.15424891179864</v>
      </c>
      <c r="Y971" s="17">
        <v>0</v>
      </c>
      <c r="Z971" s="17"/>
      <c r="AA971" s="17">
        <v>2.9485745336125999E-2</v>
      </c>
      <c r="AB971" s="17">
        <v>3.6116805075034897E-2</v>
      </c>
      <c r="AC971" s="17">
        <v>8.7824265835173096E-2</v>
      </c>
      <c r="AD971" s="17">
        <v>0.10569584206712899</v>
      </c>
      <c r="AE971" s="17"/>
      <c r="AF971" s="17">
        <v>2.46453467989814E-2</v>
      </c>
    </row>
    <row r="972" spans="2:32" x14ac:dyDescent="0.2">
      <c r="B972" t="s">
        <v>496</v>
      </c>
      <c r="C972" s="17">
        <v>7.1534271079966797E-3</v>
      </c>
      <c r="D972" s="17">
        <v>6.1515565609349399E-3</v>
      </c>
      <c r="E972" s="17">
        <v>9.0237117893209595E-3</v>
      </c>
      <c r="F972" s="17"/>
      <c r="G972" s="17">
        <v>0</v>
      </c>
      <c r="H972" s="17">
        <v>1.01626879920964E-2</v>
      </c>
      <c r="I972" s="17">
        <v>1.7812930948150001E-2</v>
      </c>
      <c r="J972" s="17">
        <v>0</v>
      </c>
      <c r="K972" s="17">
        <v>0</v>
      </c>
      <c r="L972" s="17">
        <v>0</v>
      </c>
      <c r="M972" s="17"/>
      <c r="N972" s="17">
        <v>0</v>
      </c>
      <c r="O972" s="17">
        <v>3.03565951701395E-2</v>
      </c>
      <c r="P972" s="17">
        <v>0</v>
      </c>
      <c r="Q972" s="17">
        <v>3.60341927510806E-2</v>
      </c>
      <c r="R972" s="17">
        <v>0</v>
      </c>
      <c r="S972" s="17">
        <v>0</v>
      </c>
      <c r="T972" s="17">
        <v>0</v>
      </c>
      <c r="U972" s="17">
        <v>0</v>
      </c>
      <c r="V972" s="17">
        <v>0</v>
      </c>
      <c r="W972" s="17">
        <v>0</v>
      </c>
      <c r="X972" s="17">
        <v>0</v>
      </c>
      <c r="Y972" s="17">
        <v>0</v>
      </c>
      <c r="Z972" s="17"/>
      <c r="AA972" s="17">
        <v>1.03460854933617E-2</v>
      </c>
      <c r="AB972" s="17">
        <v>0</v>
      </c>
      <c r="AC972" s="17">
        <v>0</v>
      </c>
      <c r="AD972" s="17">
        <v>1.4381438703219901E-2</v>
      </c>
      <c r="AE972" s="17"/>
      <c r="AF972" s="17">
        <v>2.35966190442716E-2</v>
      </c>
    </row>
    <row r="973" spans="2:32" x14ac:dyDescent="0.2">
      <c r="B973" t="s">
        <v>193</v>
      </c>
      <c r="C973" s="17">
        <v>1.7152619797562999E-2</v>
      </c>
      <c r="D973" s="17">
        <v>1.39785722968769E-2</v>
      </c>
      <c r="E973" s="17">
        <v>1.2572329791065999E-2</v>
      </c>
      <c r="F973" s="17"/>
      <c r="G973" s="17">
        <v>1.7216934320519298E-2</v>
      </c>
      <c r="H973" s="17">
        <v>2.5925972325113001E-2</v>
      </c>
      <c r="I973" s="17">
        <v>1.74640018570019E-2</v>
      </c>
      <c r="J973" s="17">
        <v>0</v>
      </c>
      <c r="K973" s="17">
        <v>0</v>
      </c>
      <c r="L973" s="17">
        <v>0</v>
      </c>
      <c r="M973" s="17"/>
      <c r="N973" s="17">
        <v>1.4712581768131601E-2</v>
      </c>
      <c r="O973" s="17">
        <v>7.38370235353768E-2</v>
      </c>
      <c r="P973" s="17">
        <v>0</v>
      </c>
      <c r="Q973" s="17">
        <v>4.3162622388515003E-2</v>
      </c>
      <c r="R973" s="17">
        <v>0</v>
      </c>
      <c r="S973" s="17">
        <v>0</v>
      </c>
      <c r="T973" s="17">
        <v>0</v>
      </c>
      <c r="U973" s="17">
        <v>0</v>
      </c>
      <c r="V973" s="17">
        <v>0</v>
      </c>
      <c r="W973" s="17">
        <v>0</v>
      </c>
      <c r="X973" s="17">
        <v>0</v>
      </c>
      <c r="Y973" s="17">
        <v>0</v>
      </c>
      <c r="Z973" s="17"/>
      <c r="AA973" s="17">
        <v>1.63307855285665E-2</v>
      </c>
      <c r="AB973" s="17">
        <v>0</v>
      </c>
      <c r="AC973" s="17">
        <v>1.9207517668510001E-2</v>
      </c>
      <c r="AD973" s="17">
        <v>2.7728788645398999E-2</v>
      </c>
      <c r="AE973" s="17"/>
      <c r="AF973" s="17">
        <v>0</v>
      </c>
    </row>
    <row r="974" spans="2:32" x14ac:dyDescent="0.2">
      <c r="B974" t="s">
        <v>92</v>
      </c>
      <c r="C974" s="17">
        <v>0</v>
      </c>
      <c r="D974" s="17">
        <v>0</v>
      </c>
      <c r="E974" s="17">
        <v>0</v>
      </c>
      <c r="F974" s="17"/>
      <c r="G974" s="17">
        <v>0</v>
      </c>
      <c r="H974" s="17">
        <v>0</v>
      </c>
      <c r="I974" s="17">
        <v>0</v>
      </c>
      <c r="J974" s="17">
        <v>0</v>
      </c>
      <c r="K974" s="17">
        <v>0</v>
      </c>
      <c r="L974" s="17">
        <v>0</v>
      </c>
      <c r="M974" s="17"/>
      <c r="N974" s="17">
        <v>0</v>
      </c>
      <c r="O974" s="17">
        <v>0</v>
      </c>
      <c r="P974" s="17">
        <v>0</v>
      </c>
      <c r="Q974" s="17">
        <v>0</v>
      </c>
      <c r="R974" s="17">
        <v>0</v>
      </c>
      <c r="S974" s="17">
        <v>0</v>
      </c>
      <c r="T974" s="17">
        <v>0</v>
      </c>
      <c r="U974" s="17">
        <v>0</v>
      </c>
      <c r="V974" s="17">
        <v>0</v>
      </c>
      <c r="W974" s="17">
        <v>0</v>
      </c>
      <c r="X974" s="17">
        <v>0</v>
      </c>
      <c r="Y974" s="17">
        <v>0</v>
      </c>
      <c r="Z974" s="17"/>
      <c r="AA974" s="17">
        <v>0</v>
      </c>
      <c r="AB974" s="17">
        <v>0</v>
      </c>
      <c r="AC974" s="17">
        <v>0</v>
      </c>
      <c r="AD974" s="17">
        <v>0</v>
      </c>
      <c r="AE974" s="17"/>
      <c r="AF974" s="17">
        <v>0</v>
      </c>
    </row>
    <row r="975" spans="2:32" x14ac:dyDescent="0.2">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c r="AF975" s="17"/>
    </row>
    <row r="976" spans="2:32" x14ac:dyDescent="0.2">
      <c r="B976" s="6" t="s">
        <v>506</v>
      </c>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c r="AF976" s="17"/>
    </row>
    <row r="977" spans="2:32" x14ac:dyDescent="0.2">
      <c r="B977" s="24" t="s">
        <v>493</v>
      </c>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c r="AF977" s="17"/>
    </row>
    <row r="978" spans="2:32" x14ac:dyDescent="0.2">
      <c r="B978" t="s">
        <v>499</v>
      </c>
      <c r="C978" s="17">
        <v>0.38889691688431</v>
      </c>
      <c r="D978" s="17">
        <v>0.31438432501887298</v>
      </c>
      <c r="E978" s="17">
        <v>0.45161587808963799</v>
      </c>
      <c r="F978" s="17"/>
      <c r="G978" s="17">
        <v>0.40944303588257103</v>
      </c>
      <c r="H978" s="17">
        <v>0.366548907648518</v>
      </c>
      <c r="I978" s="17">
        <v>0.34973141001146402</v>
      </c>
      <c r="J978" s="17">
        <v>0.41191080002906599</v>
      </c>
      <c r="K978" s="17">
        <v>0.38770698482967703</v>
      </c>
      <c r="L978" s="17">
        <v>0.490215759522244</v>
      </c>
      <c r="M978" s="17"/>
      <c r="N978" s="17">
        <v>0.31397674160253503</v>
      </c>
      <c r="O978" s="17">
        <v>0.41288374192859401</v>
      </c>
      <c r="P978" s="17">
        <v>0.42092609227917999</v>
      </c>
      <c r="Q978" s="17">
        <v>0.34834336472993299</v>
      </c>
      <c r="R978" s="17">
        <v>0.43015908878977199</v>
      </c>
      <c r="S978" s="17">
        <v>0.359228379709229</v>
      </c>
      <c r="T978" s="17">
        <v>0.35758960887279201</v>
      </c>
      <c r="U978" s="17">
        <v>0.34434270095187403</v>
      </c>
      <c r="V978" s="17">
        <v>0.47181992230070702</v>
      </c>
      <c r="W978" s="17">
        <v>0.38891573283974501</v>
      </c>
      <c r="X978" s="17">
        <v>0.44662946013508797</v>
      </c>
      <c r="Y978" s="17">
        <v>0.489778568134213</v>
      </c>
      <c r="Z978" s="17"/>
      <c r="AA978" s="17">
        <v>0.31702381055795698</v>
      </c>
      <c r="AB978" s="17">
        <v>0.44258779619379501</v>
      </c>
      <c r="AC978" s="17">
        <v>0.37206966310428902</v>
      </c>
      <c r="AD978" s="17">
        <v>0.442864643917321</v>
      </c>
      <c r="AE978" s="17"/>
      <c r="AF978" s="17">
        <v>0.45641404344001801</v>
      </c>
    </row>
    <row r="979" spans="2:32" x14ac:dyDescent="0.2">
      <c r="B979" t="s">
        <v>500</v>
      </c>
      <c r="C979" s="17">
        <v>0.30150587509825399</v>
      </c>
      <c r="D979" s="17">
        <v>0.31597716094928802</v>
      </c>
      <c r="E979" s="17">
        <v>0.29088800604051901</v>
      </c>
      <c r="F979" s="17"/>
      <c r="G979" s="17">
        <v>0.28357076128729503</v>
      </c>
      <c r="H979" s="17">
        <v>0.285921404737429</v>
      </c>
      <c r="I979" s="17">
        <v>0.31276107427384298</v>
      </c>
      <c r="J979" s="17">
        <v>0.31248656440164602</v>
      </c>
      <c r="K979" s="17">
        <v>0.35471078146214602</v>
      </c>
      <c r="L979" s="17">
        <v>0.29962808241055999</v>
      </c>
      <c r="M979" s="17"/>
      <c r="N979" s="17">
        <v>0.259936540987733</v>
      </c>
      <c r="O979" s="17">
        <v>0.30076397001893301</v>
      </c>
      <c r="P979" s="17">
        <v>0.318454324306152</v>
      </c>
      <c r="Q979" s="17">
        <v>0.29697848810468802</v>
      </c>
      <c r="R979" s="17">
        <v>0.27345163239556902</v>
      </c>
      <c r="S979" s="17">
        <v>0.287458608680698</v>
      </c>
      <c r="T979" s="17">
        <v>0.40539429193728199</v>
      </c>
      <c r="U979" s="17">
        <v>0.31506901618533401</v>
      </c>
      <c r="V979" s="17">
        <v>0.24190831847435501</v>
      </c>
      <c r="W979" s="17">
        <v>0.37551540097161701</v>
      </c>
      <c r="X979" s="17">
        <v>0.337752790847129</v>
      </c>
      <c r="Y979" s="17">
        <v>0.32880504345918898</v>
      </c>
      <c r="Z979" s="17"/>
      <c r="AA979" s="17">
        <v>0.28526812121193701</v>
      </c>
      <c r="AB979" s="17">
        <v>0.30502435451710502</v>
      </c>
      <c r="AC979" s="17">
        <v>0.31618913111213598</v>
      </c>
      <c r="AD979" s="17">
        <v>0.304040840518847</v>
      </c>
      <c r="AE979" s="17"/>
      <c r="AF979" s="17">
        <v>0.26895282443606999</v>
      </c>
    </row>
    <row r="980" spans="2:32" x14ac:dyDescent="0.2">
      <c r="B980" t="s">
        <v>501</v>
      </c>
      <c r="C980" s="17">
        <v>0.110870008888552</v>
      </c>
      <c r="D980" s="17">
        <v>0.13269254894436699</v>
      </c>
      <c r="E980" s="17">
        <v>9.1133401438717301E-2</v>
      </c>
      <c r="F980" s="17"/>
      <c r="G980" s="17">
        <v>9.3463142866325996E-2</v>
      </c>
      <c r="H980" s="17">
        <v>0.16027740516779199</v>
      </c>
      <c r="I980" s="17">
        <v>0.12465783159985901</v>
      </c>
      <c r="J980" s="17">
        <v>6.3835196862207497E-2</v>
      </c>
      <c r="K980" s="17">
        <v>8.3348602349729406E-2</v>
      </c>
      <c r="L980" s="17">
        <v>6.4870723228921207E-2</v>
      </c>
      <c r="M980" s="17"/>
      <c r="N980" s="17">
        <v>0.12976853639449301</v>
      </c>
      <c r="O980" s="17">
        <v>0.112520059166434</v>
      </c>
      <c r="P980" s="17">
        <v>8.8274524831083098E-2</v>
      </c>
      <c r="Q980" s="17">
        <v>0.15565574525799999</v>
      </c>
      <c r="R980" s="17">
        <v>0.12478306578108</v>
      </c>
      <c r="S980" s="17">
        <v>0.153215749273377</v>
      </c>
      <c r="T980" s="17">
        <v>8.1006816881190394E-2</v>
      </c>
      <c r="U980" s="17">
        <v>0.10249863515257999</v>
      </c>
      <c r="V980" s="17">
        <v>8.1789128127519803E-2</v>
      </c>
      <c r="W980" s="17">
        <v>0.10492392561175801</v>
      </c>
      <c r="X980" s="17">
        <v>7.4595149244582507E-2</v>
      </c>
      <c r="Y980" s="17">
        <v>3.3638991609171498E-2</v>
      </c>
      <c r="Z980" s="17"/>
      <c r="AA980" s="17">
        <v>0.14984880074307599</v>
      </c>
      <c r="AB980" s="17">
        <v>0.10527939133327301</v>
      </c>
      <c r="AC980" s="17">
        <v>0.101332998272557</v>
      </c>
      <c r="AD980" s="17">
        <v>7.8290453689939907E-2</v>
      </c>
      <c r="AE980" s="17"/>
      <c r="AF980" s="17">
        <v>0.121527087955668</v>
      </c>
    </row>
    <row r="981" spans="2:32" x14ac:dyDescent="0.2">
      <c r="B981" t="s">
        <v>502</v>
      </c>
      <c r="C981" s="17">
        <v>8.0811260738538504E-2</v>
      </c>
      <c r="D981" s="17">
        <v>0.122624394816902</v>
      </c>
      <c r="E981" s="17">
        <v>4.4414797556760102E-2</v>
      </c>
      <c r="F981" s="17"/>
      <c r="G981" s="17">
        <v>7.8028749289522706E-2</v>
      </c>
      <c r="H981" s="17">
        <v>8.5699762482061806E-2</v>
      </c>
      <c r="I981" s="17">
        <v>7.1258096669363599E-2</v>
      </c>
      <c r="J981" s="17">
        <v>0.101465627342569</v>
      </c>
      <c r="K981" s="17">
        <v>9.0425363158841796E-2</v>
      </c>
      <c r="L981" s="17">
        <v>4.60303567613582E-2</v>
      </c>
      <c r="M981" s="17"/>
      <c r="N981" s="17">
        <v>0.12366061960348899</v>
      </c>
      <c r="O981" s="17">
        <v>8.9077649073412202E-2</v>
      </c>
      <c r="P981" s="17">
        <v>5.1350938628907002E-2</v>
      </c>
      <c r="Q981" s="17">
        <v>8.7498802155029601E-2</v>
      </c>
      <c r="R981" s="17">
        <v>9.1679308453045394E-2</v>
      </c>
      <c r="S981" s="17">
        <v>0.111920718550636</v>
      </c>
      <c r="T981" s="17">
        <v>5.5787883902618601E-2</v>
      </c>
      <c r="U981" s="17">
        <v>0.132776666101555</v>
      </c>
      <c r="V981" s="17">
        <v>7.1003077350011295E-2</v>
      </c>
      <c r="W981" s="17">
        <v>2.7095577812553999E-2</v>
      </c>
      <c r="X981" s="17">
        <v>1.5645365281033299E-2</v>
      </c>
      <c r="Y981" s="17">
        <v>0</v>
      </c>
      <c r="Z981" s="17"/>
      <c r="AA981" s="17">
        <v>0.105051870094066</v>
      </c>
      <c r="AB981" s="17">
        <v>5.19452166066992E-2</v>
      </c>
      <c r="AC981" s="17">
        <v>8.7830224242022595E-2</v>
      </c>
      <c r="AD981" s="17">
        <v>7.1167042890579305E-2</v>
      </c>
      <c r="AE981" s="17"/>
      <c r="AF981" s="17">
        <v>5.4640145027199702E-2</v>
      </c>
    </row>
    <row r="982" spans="2:32" x14ac:dyDescent="0.2">
      <c r="B982" t="s">
        <v>503</v>
      </c>
      <c r="C982" s="17">
        <v>2.0257944613310801E-2</v>
      </c>
      <c r="D982" s="17">
        <v>2.8547349139776801E-2</v>
      </c>
      <c r="E982" s="17">
        <v>1.3073040157949601E-2</v>
      </c>
      <c r="F982" s="17"/>
      <c r="G982" s="17">
        <v>2.1553501154720999E-2</v>
      </c>
      <c r="H982" s="17">
        <v>4.2088735122912897E-2</v>
      </c>
      <c r="I982" s="17">
        <v>5.6861161855631497E-3</v>
      </c>
      <c r="J982" s="17">
        <v>1.3087905279946599E-2</v>
      </c>
      <c r="K982" s="17">
        <v>1.2365110274059E-2</v>
      </c>
      <c r="L982" s="17">
        <v>0</v>
      </c>
      <c r="M982" s="17"/>
      <c r="N982" s="17">
        <v>4.1725442905797903E-2</v>
      </c>
      <c r="O982" s="17">
        <v>1.48181698716334E-2</v>
      </c>
      <c r="P982" s="17">
        <v>2.3426561629874498E-2</v>
      </c>
      <c r="Q982" s="17">
        <v>1.1278148905001501E-2</v>
      </c>
      <c r="R982" s="17">
        <v>2.70440767167902E-2</v>
      </c>
      <c r="S982" s="17">
        <v>0</v>
      </c>
      <c r="T982" s="17">
        <v>0</v>
      </c>
      <c r="U982" s="17">
        <v>0</v>
      </c>
      <c r="V982" s="17">
        <v>3.6017992095472497E-2</v>
      </c>
      <c r="W982" s="17">
        <v>1.4564436271656701E-2</v>
      </c>
      <c r="X982" s="17">
        <v>1.8746637798416298E-2</v>
      </c>
      <c r="Y982" s="17">
        <v>0</v>
      </c>
      <c r="Z982" s="17"/>
      <c r="AA982" s="17">
        <v>3.7823229978015002E-2</v>
      </c>
      <c r="AB982" s="17">
        <v>1.7294817096747E-2</v>
      </c>
      <c r="AC982" s="17">
        <v>5.4559077983491397E-3</v>
      </c>
      <c r="AD982" s="17">
        <v>1.6404595969589899E-2</v>
      </c>
      <c r="AE982" s="17"/>
      <c r="AF982" s="17">
        <v>1.8397345482479899E-2</v>
      </c>
    </row>
    <row r="983" spans="2:32" x14ac:dyDescent="0.2">
      <c r="B983" t="s">
        <v>504</v>
      </c>
      <c r="C983" s="17">
        <v>1.02470636723139E-2</v>
      </c>
      <c r="D983" s="17">
        <v>1.01278136700688E-2</v>
      </c>
      <c r="E983" s="17">
        <v>1.0426658706027299E-2</v>
      </c>
      <c r="F983" s="17"/>
      <c r="G983" s="17">
        <v>6.3774932162276596E-3</v>
      </c>
      <c r="H983" s="17">
        <v>1.2580427606286901E-2</v>
      </c>
      <c r="I983" s="17">
        <v>1.8813467076077599E-2</v>
      </c>
      <c r="J983" s="17">
        <v>1.08052448460953E-2</v>
      </c>
      <c r="K983" s="17">
        <v>0</v>
      </c>
      <c r="L983" s="17">
        <v>0</v>
      </c>
      <c r="M983" s="17"/>
      <c r="N983" s="17">
        <v>2.8106773851660102E-2</v>
      </c>
      <c r="O983" s="17">
        <v>6.5552053301108004E-3</v>
      </c>
      <c r="P983" s="17">
        <v>0</v>
      </c>
      <c r="Q983" s="17">
        <v>1.00090341413958E-2</v>
      </c>
      <c r="R983" s="17">
        <v>7.05191686539571E-3</v>
      </c>
      <c r="S983" s="17">
        <v>5.3416284665748597E-3</v>
      </c>
      <c r="T983" s="17">
        <v>0</v>
      </c>
      <c r="U983" s="17">
        <v>0</v>
      </c>
      <c r="V983" s="17">
        <v>0</v>
      </c>
      <c r="W983" s="17">
        <v>2.06251989291442E-2</v>
      </c>
      <c r="X983" s="17">
        <v>2.3265108502120001E-2</v>
      </c>
      <c r="Y983" s="17">
        <v>0</v>
      </c>
      <c r="Z983" s="17"/>
      <c r="AA983" s="17">
        <v>1.2848556082027901E-2</v>
      </c>
      <c r="AB983" s="17">
        <v>2.3171321795061699E-3</v>
      </c>
      <c r="AC983" s="17">
        <v>2.16075849330888E-2</v>
      </c>
      <c r="AD983" s="17">
        <v>3.5709036533520299E-3</v>
      </c>
      <c r="AE983" s="17"/>
      <c r="AF983" s="17">
        <v>1.5384882959668901E-2</v>
      </c>
    </row>
    <row r="984" spans="2:32" x14ac:dyDescent="0.2">
      <c r="B984" t="s">
        <v>505</v>
      </c>
      <c r="C984" s="17">
        <v>9.6939992544547802E-3</v>
      </c>
      <c r="D984" s="17">
        <v>1.4135489542113199E-2</v>
      </c>
      <c r="E984" s="17">
        <v>5.8359104623428703E-3</v>
      </c>
      <c r="F984" s="17"/>
      <c r="G984" s="17">
        <v>1.8083387219842002E-2</v>
      </c>
      <c r="H984" s="17">
        <v>8.2049662290605598E-3</v>
      </c>
      <c r="I984" s="17">
        <v>1.4478516760079101E-2</v>
      </c>
      <c r="J984" s="17">
        <v>0</v>
      </c>
      <c r="K984" s="17">
        <v>0</v>
      </c>
      <c r="L984" s="17">
        <v>0</v>
      </c>
      <c r="M984" s="17"/>
      <c r="N984" s="17">
        <v>2.8646598188377202E-2</v>
      </c>
      <c r="O984" s="17">
        <v>0</v>
      </c>
      <c r="P984" s="17">
        <v>9.6294698222888202E-3</v>
      </c>
      <c r="Q984" s="17">
        <v>0</v>
      </c>
      <c r="R984" s="17">
        <v>0</v>
      </c>
      <c r="S984" s="17">
        <v>6.79622396606183E-3</v>
      </c>
      <c r="T984" s="17">
        <v>8.9616436455246199E-3</v>
      </c>
      <c r="U984" s="17">
        <v>2.8024858604364999E-2</v>
      </c>
      <c r="V984" s="17">
        <v>8.4587195708215896E-3</v>
      </c>
      <c r="W984" s="17">
        <v>6.8516661551392098E-3</v>
      </c>
      <c r="X984" s="17">
        <v>0</v>
      </c>
      <c r="Y984" s="17">
        <v>0</v>
      </c>
      <c r="Z984" s="17"/>
      <c r="AA984" s="17">
        <v>3.0395715977684899E-2</v>
      </c>
      <c r="AB984" s="17">
        <v>0</v>
      </c>
      <c r="AC984" s="17">
        <v>3.26560416671258E-3</v>
      </c>
      <c r="AD984" s="17">
        <v>0</v>
      </c>
      <c r="AE984" s="17"/>
      <c r="AF984" s="17">
        <v>7.3166483990459901E-3</v>
      </c>
    </row>
    <row r="985" spans="2:32" x14ac:dyDescent="0.2">
      <c r="B985" t="s">
        <v>92</v>
      </c>
      <c r="C985" s="17">
        <v>7.77169308502665E-2</v>
      </c>
      <c r="D985" s="17">
        <v>6.1510917918610103E-2</v>
      </c>
      <c r="E985" s="17">
        <v>9.2612307548045697E-2</v>
      </c>
      <c r="F985" s="17"/>
      <c r="G985" s="17">
        <v>8.9479929083494697E-2</v>
      </c>
      <c r="H985" s="17">
        <v>3.8678391005938499E-2</v>
      </c>
      <c r="I985" s="17">
        <v>0.102613487423751</v>
      </c>
      <c r="J985" s="17">
        <v>8.64086612384692E-2</v>
      </c>
      <c r="K985" s="17">
        <v>7.1443157925545994E-2</v>
      </c>
      <c r="L985" s="17">
        <v>9.9255078076916595E-2</v>
      </c>
      <c r="M985" s="17"/>
      <c r="N985" s="17">
        <v>7.4178746465914297E-2</v>
      </c>
      <c r="O985" s="17">
        <v>6.3381204610882702E-2</v>
      </c>
      <c r="P985" s="17">
        <v>8.7938088502514403E-2</v>
      </c>
      <c r="Q985" s="17">
        <v>9.0236416705951103E-2</v>
      </c>
      <c r="R985" s="17">
        <v>4.58309109983474E-2</v>
      </c>
      <c r="S985" s="17">
        <v>7.6038691353422394E-2</v>
      </c>
      <c r="T985" s="17">
        <v>9.1259754760592504E-2</v>
      </c>
      <c r="U985" s="17">
        <v>7.72881230042929E-2</v>
      </c>
      <c r="V985" s="17">
        <v>8.9002842081112601E-2</v>
      </c>
      <c r="W985" s="17">
        <v>6.1508061408385599E-2</v>
      </c>
      <c r="X985" s="17">
        <v>8.3365488191630602E-2</v>
      </c>
      <c r="Y985" s="17">
        <v>0.14777739679742599</v>
      </c>
      <c r="Z985" s="17"/>
      <c r="AA985" s="17">
        <v>6.17398953552366E-2</v>
      </c>
      <c r="AB985" s="17">
        <v>7.5551292072875406E-2</v>
      </c>
      <c r="AC985" s="17">
        <v>9.2248886370844496E-2</v>
      </c>
      <c r="AD985" s="17">
        <v>8.3661519360371098E-2</v>
      </c>
      <c r="AE985" s="17"/>
      <c r="AF985" s="17">
        <v>5.7367022299850502E-2</v>
      </c>
    </row>
    <row r="986" spans="2:32" x14ac:dyDescent="0.2">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c r="AF986" s="17"/>
    </row>
    <row r="987" spans="2:32" x14ac:dyDescent="0.2">
      <c r="B987" s="6" t="s">
        <v>515</v>
      </c>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c r="AF987" s="17"/>
    </row>
    <row r="988" spans="2:32" x14ac:dyDescent="0.2">
      <c r="B988" s="24" t="s">
        <v>62</v>
      </c>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c r="AE988" s="17"/>
      <c r="AF988" s="17"/>
    </row>
    <row r="989" spans="2:32" x14ac:dyDescent="0.2">
      <c r="B989" t="s">
        <v>507</v>
      </c>
      <c r="C989" s="17">
        <v>0.239063724708799</v>
      </c>
      <c r="D989" s="17">
        <v>0.244762771874796</v>
      </c>
      <c r="E989" s="17">
        <v>0.23360478215862099</v>
      </c>
      <c r="F989" s="17"/>
      <c r="G989" s="17">
        <v>0.261700232921941</v>
      </c>
      <c r="H989" s="17">
        <v>0.21075809260424999</v>
      </c>
      <c r="I989" s="17">
        <v>0.189065366003351</v>
      </c>
      <c r="J989" s="17">
        <v>0.230686920167366</v>
      </c>
      <c r="K989" s="17">
        <v>0.29226481921212699</v>
      </c>
      <c r="L989" s="17">
        <v>0.25890219494662198</v>
      </c>
      <c r="M989" s="17"/>
      <c r="N989" s="17">
        <v>0.24509126432901801</v>
      </c>
      <c r="O989" s="17">
        <v>0.229810899360157</v>
      </c>
      <c r="P989" s="17">
        <v>0.224291882871508</v>
      </c>
      <c r="Q989" s="17">
        <v>0.21959631905998001</v>
      </c>
      <c r="R989" s="17">
        <v>0.24905735930838799</v>
      </c>
      <c r="S989" s="17">
        <v>0.25024518246678601</v>
      </c>
      <c r="T989" s="17">
        <v>0.24218611205729099</v>
      </c>
      <c r="U989" s="17">
        <v>0.297849266215856</v>
      </c>
      <c r="V989" s="17">
        <v>0.25640759626901799</v>
      </c>
      <c r="W989" s="17">
        <v>0.242690441692058</v>
      </c>
      <c r="X989" s="17">
        <v>0.22959443889292699</v>
      </c>
      <c r="Y989" s="17">
        <v>0.146710133745523</v>
      </c>
      <c r="Z989" s="17"/>
      <c r="AA989" s="17">
        <v>0.26118527482557302</v>
      </c>
      <c r="AB989" s="17">
        <v>0.22926659994738499</v>
      </c>
      <c r="AC989" s="17">
        <v>0.20859290719620899</v>
      </c>
      <c r="AD989" s="17">
        <v>0.25375944027056702</v>
      </c>
      <c r="AE989" s="17"/>
      <c r="AF989" s="17">
        <v>0.30794564477169101</v>
      </c>
    </row>
    <row r="990" spans="2:32" x14ac:dyDescent="0.2">
      <c r="B990" t="s">
        <v>508</v>
      </c>
      <c r="C990" s="17">
        <v>0.173171768273265</v>
      </c>
      <c r="D990" s="17">
        <v>0.19462473347099199</v>
      </c>
      <c r="E990" s="17">
        <v>0.15093332282150401</v>
      </c>
      <c r="F990" s="17"/>
      <c r="G990" s="17">
        <v>0.26905500188219</v>
      </c>
      <c r="H990" s="17">
        <v>0.245058168756318</v>
      </c>
      <c r="I990" s="17">
        <v>0.19575730566372301</v>
      </c>
      <c r="J990" s="17">
        <v>0.136499800508982</v>
      </c>
      <c r="K990" s="17">
        <v>0.131845414026866</v>
      </c>
      <c r="L990" s="17">
        <v>8.9952327626049405E-2</v>
      </c>
      <c r="M990" s="17"/>
      <c r="N990" s="17">
        <v>0.196153767137629</v>
      </c>
      <c r="O990" s="17">
        <v>0.167076471976489</v>
      </c>
      <c r="P990" s="17">
        <v>0.14445893923605699</v>
      </c>
      <c r="Q990" s="17">
        <v>0.15784596883121699</v>
      </c>
      <c r="R990" s="17">
        <v>0.19551392934411399</v>
      </c>
      <c r="S990" s="17">
        <v>0.16494890701469</v>
      </c>
      <c r="T990" s="17">
        <v>0.19484629670135201</v>
      </c>
      <c r="U990" s="17">
        <v>0.120238884766474</v>
      </c>
      <c r="V990" s="17">
        <v>0.159724867343114</v>
      </c>
      <c r="W990" s="17">
        <v>0.18363587718878999</v>
      </c>
      <c r="X990" s="17">
        <v>0.194394947238229</v>
      </c>
      <c r="Y990" s="17">
        <v>0.182748658219163</v>
      </c>
      <c r="Z990" s="17"/>
      <c r="AA990" s="17">
        <v>0.19503699579290201</v>
      </c>
      <c r="AB990" s="17">
        <v>0.14995170832007201</v>
      </c>
      <c r="AC990" s="17">
        <v>0.193342215429475</v>
      </c>
      <c r="AD990" s="17">
        <v>0.15746628542913399</v>
      </c>
      <c r="AE990" s="17"/>
      <c r="AF990" s="17">
        <v>0.17512673797950601</v>
      </c>
    </row>
    <row r="991" spans="2:32" x14ac:dyDescent="0.2">
      <c r="B991" t="s">
        <v>509</v>
      </c>
      <c r="C991" s="17">
        <v>0.13219467984658301</v>
      </c>
      <c r="D991" s="17">
        <v>0.14786805094960401</v>
      </c>
      <c r="E991" s="17">
        <v>0.116283205590865</v>
      </c>
      <c r="F991" s="17"/>
      <c r="G991" s="17">
        <v>0.27591089372704702</v>
      </c>
      <c r="H991" s="17">
        <v>0.18265253039552301</v>
      </c>
      <c r="I991" s="17">
        <v>0.14224495942802701</v>
      </c>
      <c r="J991" s="17">
        <v>0.11201869869185101</v>
      </c>
      <c r="K991" s="17">
        <v>6.6587396230078102E-2</v>
      </c>
      <c r="L991" s="17">
        <v>4.7716980882884799E-2</v>
      </c>
      <c r="M991" s="17"/>
      <c r="N991" s="17">
        <v>0.17499533675353299</v>
      </c>
      <c r="O991" s="17">
        <v>9.7452158808212994E-2</v>
      </c>
      <c r="P991" s="17">
        <v>0.14250548863328399</v>
      </c>
      <c r="Q991" s="17">
        <v>9.2440146779919102E-2</v>
      </c>
      <c r="R991" s="17">
        <v>9.0936935933220206E-2</v>
      </c>
      <c r="S991" s="17">
        <v>0.136068480231443</v>
      </c>
      <c r="T991" s="17">
        <v>0.13439281877687101</v>
      </c>
      <c r="U991" s="17">
        <v>0.13078974991129599</v>
      </c>
      <c r="V991" s="17">
        <v>0.14113706719532901</v>
      </c>
      <c r="W991" s="17">
        <v>0.17739242678667499</v>
      </c>
      <c r="X991" s="17">
        <v>0.12064756390107299</v>
      </c>
      <c r="Y991" s="17">
        <v>0.106127514740447</v>
      </c>
      <c r="Z991" s="17"/>
      <c r="AA991" s="17">
        <v>0.14684982480138101</v>
      </c>
      <c r="AB991" s="17">
        <v>0.121751371579294</v>
      </c>
      <c r="AC991" s="17">
        <v>0.13019330380035701</v>
      </c>
      <c r="AD991" s="17">
        <v>0.12892785372764701</v>
      </c>
      <c r="AE991" s="17"/>
      <c r="AF991" s="17">
        <v>0.14470639186008899</v>
      </c>
    </row>
    <row r="992" spans="2:32" x14ac:dyDescent="0.2">
      <c r="B992" t="s">
        <v>510</v>
      </c>
      <c r="C992" s="17">
        <v>0.12502946762273201</v>
      </c>
      <c r="D992" s="17">
        <v>0.14570090849430301</v>
      </c>
      <c r="E992" s="17">
        <v>0.10474896521084601</v>
      </c>
      <c r="F992" s="17"/>
      <c r="G992" s="17">
        <v>0.16555460272341799</v>
      </c>
      <c r="H992" s="17">
        <v>0.14532729542837</v>
      </c>
      <c r="I992" s="17">
        <v>0.136066373055449</v>
      </c>
      <c r="J992" s="17">
        <v>0.117219440077767</v>
      </c>
      <c r="K992" s="17">
        <v>0.11772361491349501</v>
      </c>
      <c r="L992" s="17">
        <v>8.3799319659113594E-2</v>
      </c>
      <c r="M992" s="17"/>
      <c r="N992" s="17">
        <v>0.150318406664633</v>
      </c>
      <c r="O992" s="17">
        <v>0.13896863799178499</v>
      </c>
      <c r="P992" s="17">
        <v>0.100917688125606</v>
      </c>
      <c r="Q992" s="17">
        <v>0.111191918176685</v>
      </c>
      <c r="R992" s="17">
        <v>0.113988607865553</v>
      </c>
      <c r="S992" s="17">
        <v>0.11252789922676</v>
      </c>
      <c r="T992" s="17">
        <v>0.12906072531996399</v>
      </c>
      <c r="U992" s="17">
        <v>0.103813325282243</v>
      </c>
      <c r="V992" s="17">
        <v>0.14494949493308901</v>
      </c>
      <c r="W992" s="17">
        <v>0.14952539823609101</v>
      </c>
      <c r="X992" s="17">
        <v>7.7849412300132703E-2</v>
      </c>
      <c r="Y992" s="17">
        <v>6.5482062762112506E-2</v>
      </c>
      <c r="Z992" s="17"/>
      <c r="AA992" s="17">
        <v>0.185558313201378</v>
      </c>
      <c r="AB992" s="17">
        <v>0.120999615158025</v>
      </c>
      <c r="AC992" s="17">
        <v>0.10126326756687599</v>
      </c>
      <c r="AD992" s="17">
        <v>8.2835025639729207E-2</v>
      </c>
      <c r="AE992" s="17"/>
      <c r="AF992" s="17">
        <v>0.12288477604966</v>
      </c>
    </row>
    <row r="993" spans="2:32" x14ac:dyDescent="0.2">
      <c r="B993" t="s">
        <v>511</v>
      </c>
      <c r="C993" s="17">
        <v>9.8422167147254602E-2</v>
      </c>
      <c r="D993" s="17">
        <v>0.10449894678352201</v>
      </c>
      <c r="E993" s="17">
        <v>9.1189440762439594E-2</v>
      </c>
      <c r="F993" s="17"/>
      <c r="G993" s="17">
        <v>0.21116098892688201</v>
      </c>
      <c r="H993" s="17">
        <v>0.16106965393183501</v>
      </c>
      <c r="I993" s="17">
        <v>0.10459593680193099</v>
      </c>
      <c r="J993" s="17">
        <v>6.7590414781194805E-2</v>
      </c>
      <c r="K993" s="17">
        <v>4.9771489783023697E-2</v>
      </c>
      <c r="L993" s="17">
        <v>2.50504915233122E-2</v>
      </c>
      <c r="M993" s="17"/>
      <c r="N993" s="17">
        <v>0.121207020923945</v>
      </c>
      <c r="O993" s="17">
        <v>6.8514438327534594E-2</v>
      </c>
      <c r="P993" s="17">
        <v>0.111247121071939</v>
      </c>
      <c r="Q993" s="17">
        <v>0.11128604593637501</v>
      </c>
      <c r="R993" s="17">
        <v>6.1506973374064397E-2</v>
      </c>
      <c r="S993" s="17">
        <v>0.12066525151782299</v>
      </c>
      <c r="T993" s="17">
        <v>0.105249610826993</v>
      </c>
      <c r="U993" s="17">
        <v>8.60181257123597E-2</v>
      </c>
      <c r="V993" s="17">
        <v>0.105370874105455</v>
      </c>
      <c r="W993" s="17">
        <v>8.7147343089525903E-2</v>
      </c>
      <c r="X993" s="17">
        <v>9.3194124520312602E-2</v>
      </c>
      <c r="Y993" s="17">
        <v>8.4005552701959404E-2</v>
      </c>
      <c r="Z993" s="17"/>
      <c r="AA993" s="17">
        <v>9.9768223700252096E-2</v>
      </c>
      <c r="AB993" s="17">
        <v>9.7377675754533696E-2</v>
      </c>
      <c r="AC993" s="17">
        <v>9.3675898921182804E-2</v>
      </c>
      <c r="AD993" s="17">
        <v>0.101700987164712</v>
      </c>
      <c r="AE993" s="17"/>
      <c r="AF993" s="17">
        <v>0.12421749719696</v>
      </c>
    </row>
    <row r="994" spans="2:32" x14ac:dyDescent="0.2">
      <c r="B994" t="s">
        <v>512</v>
      </c>
      <c r="C994" s="17">
        <v>7.9811462742529399E-2</v>
      </c>
      <c r="D994" s="17">
        <v>8.1035032646540897E-2</v>
      </c>
      <c r="E994" s="17">
        <v>7.6755657057955701E-2</v>
      </c>
      <c r="F994" s="17"/>
      <c r="G994" s="17">
        <v>0.172410910778487</v>
      </c>
      <c r="H994" s="17">
        <v>0.13347202503484901</v>
      </c>
      <c r="I994" s="17">
        <v>7.5249024853379698E-2</v>
      </c>
      <c r="J994" s="17">
        <v>5.1834410102480299E-2</v>
      </c>
      <c r="K994" s="17">
        <v>5.2886281731785299E-2</v>
      </c>
      <c r="L994" s="17">
        <v>1.9005187019994801E-2</v>
      </c>
      <c r="M994" s="17"/>
      <c r="N994" s="17">
        <v>0.14278690106594</v>
      </c>
      <c r="O994" s="17">
        <v>8.0471360695099803E-2</v>
      </c>
      <c r="P994" s="17">
        <v>6.2638745248976294E-2</v>
      </c>
      <c r="Q994" s="17">
        <v>6.0116084154159602E-2</v>
      </c>
      <c r="R994" s="17">
        <v>8.17180223529579E-2</v>
      </c>
      <c r="S994" s="17">
        <v>6.9472023982620201E-2</v>
      </c>
      <c r="T994" s="17">
        <v>6.1173802811125701E-2</v>
      </c>
      <c r="U994" s="17">
        <v>6.6074677860397599E-2</v>
      </c>
      <c r="V994" s="17">
        <v>7.3286852526610394E-2</v>
      </c>
      <c r="W994" s="17">
        <v>6.5779116445915498E-2</v>
      </c>
      <c r="X994" s="17">
        <v>8.2651020093730002E-2</v>
      </c>
      <c r="Y994" s="17">
        <v>4.4022019854971402E-2</v>
      </c>
      <c r="Z994" s="17"/>
      <c r="AA994" s="17">
        <v>9.5883826773259698E-2</v>
      </c>
      <c r="AB994" s="17">
        <v>5.9690130543725503E-2</v>
      </c>
      <c r="AC994" s="17">
        <v>8.4553331984049296E-2</v>
      </c>
      <c r="AD994" s="17">
        <v>8.0328059590122694E-2</v>
      </c>
      <c r="AE994" s="17"/>
      <c r="AF994" s="17">
        <v>0.101086679714586</v>
      </c>
    </row>
    <row r="995" spans="2:32" x14ac:dyDescent="0.2">
      <c r="B995" t="s">
        <v>513</v>
      </c>
      <c r="C995" s="17">
        <v>5.32327307451224E-2</v>
      </c>
      <c r="D995" s="17">
        <v>6.1823032749053798E-2</v>
      </c>
      <c r="E995" s="17">
        <v>4.4672551177715202E-2</v>
      </c>
      <c r="F995" s="17"/>
      <c r="G995" s="17">
        <v>9.8831883780579499E-2</v>
      </c>
      <c r="H995" s="17">
        <v>8.2261176242373404E-2</v>
      </c>
      <c r="I995" s="17">
        <v>6.18763865748823E-2</v>
      </c>
      <c r="J995" s="17">
        <v>3.7260609047967803E-2</v>
      </c>
      <c r="K995" s="17">
        <v>3.92578813768166E-2</v>
      </c>
      <c r="L995" s="17">
        <v>1.45659454192388E-2</v>
      </c>
      <c r="M995" s="17"/>
      <c r="N995" s="17">
        <v>8.3408975578000796E-2</v>
      </c>
      <c r="O995" s="17">
        <v>4.3987910586682902E-2</v>
      </c>
      <c r="P995" s="17">
        <v>4.5455150393481601E-2</v>
      </c>
      <c r="Q995" s="17">
        <v>4.1643695061973102E-2</v>
      </c>
      <c r="R995" s="17">
        <v>5.6639877963211897E-2</v>
      </c>
      <c r="S995" s="17">
        <v>5.6766519919450399E-2</v>
      </c>
      <c r="T995" s="17">
        <v>5.5857092190094201E-2</v>
      </c>
      <c r="U995" s="17">
        <v>3.6712482016674902E-2</v>
      </c>
      <c r="V995" s="17">
        <v>5.5550923909162303E-2</v>
      </c>
      <c r="W995" s="17">
        <v>5.0527543602932899E-2</v>
      </c>
      <c r="X995" s="17">
        <v>4.5165978570810901E-2</v>
      </c>
      <c r="Y995" s="17">
        <v>1.7752890697727799E-2</v>
      </c>
      <c r="Z995" s="17"/>
      <c r="AA995" s="17">
        <v>6.2927484201397502E-2</v>
      </c>
      <c r="AB995" s="17">
        <v>4.1807881940889503E-2</v>
      </c>
      <c r="AC995" s="17">
        <v>6.8014830532576995E-2</v>
      </c>
      <c r="AD995" s="17">
        <v>4.14553847672137E-2</v>
      </c>
      <c r="AE995" s="17"/>
      <c r="AF995" s="17">
        <v>5.18529671077314E-2</v>
      </c>
    </row>
    <row r="996" spans="2:32" x14ac:dyDescent="0.2">
      <c r="B996" t="s">
        <v>514</v>
      </c>
      <c r="C996" s="17">
        <v>4.3657282297990603E-2</v>
      </c>
      <c r="D996" s="17">
        <v>5.4095485853872603E-2</v>
      </c>
      <c r="E996" s="17">
        <v>3.2885954610498799E-2</v>
      </c>
      <c r="F996" s="17"/>
      <c r="G996" s="17">
        <v>9.6833538449949796E-2</v>
      </c>
      <c r="H996" s="17">
        <v>8.4796864496149899E-2</v>
      </c>
      <c r="I996" s="17">
        <v>4.6873568551374901E-2</v>
      </c>
      <c r="J996" s="17">
        <v>2.20615373764428E-2</v>
      </c>
      <c r="K996" s="17">
        <v>1.8728656232382401E-2</v>
      </c>
      <c r="L996" s="17">
        <v>6.4156472258738101E-3</v>
      </c>
      <c r="M996" s="17"/>
      <c r="N996" s="17">
        <v>7.5386218486004603E-2</v>
      </c>
      <c r="O996" s="17">
        <v>3.1922535453582201E-2</v>
      </c>
      <c r="P996" s="17">
        <v>3.3640633381074599E-2</v>
      </c>
      <c r="Q996" s="17">
        <v>4.4223786474322901E-2</v>
      </c>
      <c r="R996" s="17">
        <v>1.7936282291043201E-2</v>
      </c>
      <c r="S996" s="17">
        <v>6.0600214943497398E-2</v>
      </c>
      <c r="T996" s="17">
        <v>2.96596355126937E-2</v>
      </c>
      <c r="U996" s="17">
        <v>7.9373392277161794E-2</v>
      </c>
      <c r="V996" s="17">
        <v>3.3324499623240599E-2</v>
      </c>
      <c r="W996" s="17">
        <v>5.7700791994500802E-2</v>
      </c>
      <c r="X996" s="17">
        <v>9.0195523649878508E-3</v>
      </c>
      <c r="Y996" s="17">
        <v>2.38615056189053E-2</v>
      </c>
      <c r="Z996" s="17"/>
      <c r="AA996" s="17">
        <v>4.6810245202474302E-2</v>
      </c>
      <c r="AB996" s="17">
        <v>3.0141206540108802E-2</v>
      </c>
      <c r="AC996" s="17">
        <v>4.4476434535053198E-2</v>
      </c>
      <c r="AD996" s="17">
        <v>5.4209512245755598E-2</v>
      </c>
      <c r="AE996" s="17"/>
      <c r="AF996" s="17">
        <v>3.3314177170550803E-2</v>
      </c>
    </row>
    <row r="997" spans="2:32" x14ac:dyDescent="0.2">
      <c r="B997" t="s">
        <v>60</v>
      </c>
      <c r="C997" s="17">
        <v>0.51117771971228798</v>
      </c>
      <c r="D997" s="17">
        <v>0.483882881539624</v>
      </c>
      <c r="E997" s="17">
        <v>0.53922199034599605</v>
      </c>
      <c r="F997" s="17"/>
      <c r="G997" s="17">
        <v>0.302708977143058</v>
      </c>
      <c r="H997" s="17">
        <v>0.43538399738649303</v>
      </c>
      <c r="I997" s="17">
        <v>0.53381937524184697</v>
      </c>
      <c r="J997" s="17">
        <v>0.56720873649739201</v>
      </c>
      <c r="K997" s="17">
        <v>0.54566169514519602</v>
      </c>
      <c r="L997" s="17">
        <v>0.62449480173833805</v>
      </c>
      <c r="M997" s="17"/>
      <c r="N997" s="17">
        <v>0.44192707453612301</v>
      </c>
      <c r="O997" s="17">
        <v>0.54091479272355503</v>
      </c>
      <c r="P997" s="17">
        <v>0.54507545645938504</v>
      </c>
      <c r="Q997" s="17">
        <v>0.54907837562287498</v>
      </c>
      <c r="R997" s="17">
        <v>0.51523295148118997</v>
      </c>
      <c r="S997" s="17">
        <v>0.50843285681774997</v>
      </c>
      <c r="T997" s="17">
        <v>0.497347600704455</v>
      </c>
      <c r="U997" s="17">
        <v>0.49442363443764298</v>
      </c>
      <c r="V997" s="17">
        <v>0.47980123235182298</v>
      </c>
      <c r="W997" s="17">
        <v>0.49480628937763099</v>
      </c>
      <c r="X997" s="17">
        <v>0.55620815011825597</v>
      </c>
      <c r="Y997" s="17">
        <v>0.64807578444441105</v>
      </c>
      <c r="Z997" s="17"/>
      <c r="AA997" s="17">
        <v>0.47356514521109699</v>
      </c>
      <c r="AB997" s="17">
        <v>0.55758385806698496</v>
      </c>
      <c r="AC997" s="17">
        <v>0.50187871259627503</v>
      </c>
      <c r="AD997" s="17">
        <v>0.51115681474369301</v>
      </c>
      <c r="AE997" s="17"/>
      <c r="AF997" s="17">
        <v>0.46751925396437799</v>
      </c>
    </row>
    <row r="998" spans="2:32" x14ac:dyDescent="0.2">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c r="AF998" s="17"/>
    </row>
    <row r="999" spans="2:32" x14ac:dyDescent="0.2">
      <c r="B999" s="6" t="s">
        <v>516</v>
      </c>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c r="AF999" s="17"/>
    </row>
    <row r="1000" spans="2:32" x14ac:dyDescent="0.2">
      <c r="B1000" s="24" t="s">
        <v>70</v>
      </c>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c r="AF1000" s="17"/>
    </row>
    <row r="1001" spans="2:32" x14ac:dyDescent="0.2">
      <c r="B1001" t="s">
        <v>510</v>
      </c>
      <c r="C1001" s="17">
        <v>0.14768369751756399</v>
      </c>
      <c r="D1001" s="17">
        <v>0.17178826639560801</v>
      </c>
      <c r="E1001" s="17">
        <v>0.12242456259138899</v>
      </c>
      <c r="F1001" s="17"/>
      <c r="G1001" s="17">
        <v>0.15036727684222401</v>
      </c>
      <c r="H1001" s="17">
        <v>0.16743152145971299</v>
      </c>
      <c r="I1001" s="17">
        <v>0.16285961371912999</v>
      </c>
      <c r="J1001" s="17">
        <v>0.122636959874969</v>
      </c>
      <c r="K1001" s="17">
        <v>0.12747230645978</v>
      </c>
      <c r="L1001" s="17">
        <v>0.127632880608718</v>
      </c>
      <c r="M1001" s="17"/>
      <c r="N1001" s="17">
        <v>0.18019456740435599</v>
      </c>
      <c r="O1001" s="17">
        <v>0.13791735253180101</v>
      </c>
      <c r="P1001" s="17">
        <v>0.15135238080423499</v>
      </c>
      <c r="Q1001" s="17">
        <v>0.13463694409073501</v>
      </c>
      <c r="R1001" s="17">
        <v>0.115701021435493</v>
      </c>
      <c r="S1001" s="17">
        <v>0.157794594937467</v>
      </c>
      <c r="T1001" s="17">
        <v>0.12467719076289201</v>
      </c>
      <c r="U1001" s="17">
        <v>0.16143748997478499</v>
      </c>
      <c r="V1001" s="17">
        <v>0.15383145593223299</v>
      </c>
      <c r="W1001" s="17">
        <v>0.175126782392483</v>
      </c>
      <c r="X1001" s="17">
        <v>0.12855283572176099</v>
      </c>
      <c r="Y1001" s="17">
        <v>5.3819684320188903E-2</v>
      </c>
      <c r="Z1001" s="17"/>
      <c r="AA1001" s="17">
        <v>0.221783384009066</v>
      </c>
      <c r="AB1001" s="17">
        <v>0.167300665382</v>
      </c>
      <c r="AC1001" s="17">
        <v>9.9918798587063901E-2</v>
      </c>
      <c r="AD1001" s="17">
        <v>7.7643384183504804E-2</v>
      </c>
      <c r="AE1001" s="17"/>
      <c r="AF1001" s="17">
        <v>0.12579692644771201</v>
      </c>
    </row>
    <row r="1002" spans="2:32" x14ac:dyDescent="0.2">
      <c r="B1002" t="s">
        <v>507</v>
      </c>
      <c r="C1002" s="17">
        <v>0.13122696036556999</v>
      </c>
      <c r="D1002" s="17">
        <v>0.15408450632430601</v>
      </c>
      <c r="E1002" s="17">
        <v>0.105553917539654</v>
      </c>
      <c r="F1002" s="17"/>
      <c r="G1002" s="17">
        <v>0.16539363505773699</v>
      </c>
      <c r="H1002" s="17">
        <v>0.15681098415549799</v>
      </c>
      <c r="I1002" s="17">
        <v>0.10623008044457</v>
      </c>
      <c r="J1002" s="17">
        <v>0.116509343642486</v>
      </c>
      <c r="K1002" s="17">
        <v>0.127971973354334</v>
      </c>
      <c r="L1002" s="17">
        <v>0.121052687543167</v>
      </c>
      <c r="M1002" s="17"/>
      <c r="N1002" s="17">
        <v>0.157353657064735</v>
      </c>
      <c r="O1002" s="17">
        <v>0.13723618792692999</v>
      </c>
      <c r="P1002" s="17">
        <v>0.10573866048295399</v>
      </c>
      <c r="Q1002" s="17">
        <v>0.10440581225222</v>
      </c>
      <c r="R1002" s="17">
        <v>0.121666418575839</v>
      </c>
      <c r="S1002" s="17">
        <v>0.1199896364805</v>
      </c>
      <c r="T1002" s="17">
        <v>0.116709824046103</v>
      </c>
      <c r="U1002" s="17">
        <v>0.23480425004955</v>
      </c>
      <c r="V1002" s="17">
        <v>0.15624975640220101</v>
      </c>
      <c r="W1002" s="17">
        <v>0.14056614526422601</v>
      </c>
      <c r="X1002" s="17">
        <v>0.100900247683056</v>
      </c>
      <c r="Y1002" s="17">
        <v>1.4805593177460901E-2</v>
      </c>
      <c r="Z1002" s="17"/>
      <c r="AA1002" s="17">
        <v>0.16474292613947999</v>
      </c>
      <c r="AB1002" s="17">
        <v>0.13221760542952901</v>
      </c>
      <c r="AC1002" s="17">
        <v>0.115262914266983</v>
      </c>
      <c r="AD1002" s="17">
        <v>0.104114139257973</v>
      </c>
      <c r="AE1002" s="17"/>
      <c r="AF1002" s="17">
        <v>0.16722159617676099</v>
      </c>
    </row>
    <row r="1003" spans="2:32" x14ac:dyDescent="0.2">
      <c r="B1003" t="s">
        <v>508</v>
      </c>
      <c r="C1003" s="17">
        <v>0.10569346665778501</v>
      </c>
      <c r="D1003" s="17">
        <v>0.117675274686366</v>
      </c>
      <c r="E1003" s="17">
        <v>9.2497566628780406E-2</v>
      </c>
      <c r="F1003" s="17"/>
      <c r="G1003" s="17">
        <v>0.18458334622566899</v>
      </c>
      <c r="H1003" s="17">
        <v>0.14259558161807101</v>
      </c>
      <c r="I1003" s="17">
        <v>0.109465354875787</v>
      </c>
      <c r="J1003" s="17">
        <v>5.7678853354081301E-2</v>
      </c>
      <c r="K1003" s="17">
        <v>5.60739394469148E-2</v>
      </c>
      <c r="L1003" s="17">
        <v>3.2303714103133901E-2</v>
      </c>
      <c r="M1003" s="17"/>
      <c r="N1003" s="17">
        <v>0.104921079115116</v>
      </c>
      <c r="O1003" s="17">
        <v>9.3311372532342396E-2</v>
      </c>
      <c r="P1003" s="17">
        <v>6.19735606159309E-2</v>
      </c>
      <c r="Q1003" s="17">
        <v>9.5823717320499699E-2</v>
      </c>
      <c r="R1003" s="17">
        <v>7.4591535208494694E-2</v>
      </c>
      <c r="S1003" s="17">
        <v>0.13651778202597101</v>
      </c>
      <c r="T1003" s="17">
        <v>7.7903127185982704E-2</v>
      </c>
      <c r="U1003" s="17">
        <v>5.0532295124530197E-2</v>
      </c>
      <c r="V1003" s="17">
        <v>0.14353392919388799</v>
      </c>
      <c r="W1003" s="17">
        <v>0.148533035867635</v>
      </c>
      <c r="X1003" s="17">
        <v>0.149392850141188</v>
      </c>
      <c r="Y1003" s="17">
        <v>9.1400904419177004E-2</v>
      </c>
      <c r="Z1003" s="17"/>
      <c r="AA1003" s="17">
        <v>0.13219103751075001</v>
      </c>
      <c r="AB1003" s="17">
        <v>6.78018827682524E-2</v>
      </c>
      <c r="AC1003" s="17">
        <v>0.11762385427019199</v>
      </c>
      <c r="AD1003" s="17">
        <v>0.10913813906382799</v>
      </c>
      <c r="AE1003" s="17"/>
      <c r="AF1003" s="17">
        <v>0.131661432715314</v>
      </c>
    </row>
    <row r="1004" spans="2:32" x14ac:dyDescent="0.2">
      <c r="B1004" t="s">
        <v>509</v>
      </c>
      <c r="C1004" s="17">
        <v>0.104813421971654</v>
      </c>
      <c r="D1004" s="17">
        <v>0.11435059918134501</v>
      </c>
      <c r="E1004" s="17">
        <v>9.4267389010762606E-2</v>
      </c>
      <c r="F1004" s="17"/>
      <c r="G1004" s="17">
        <v>0.20547518056132499</v>
      </c>
      <c r="H1004" s="17">
        <v>0.141272138761114</v>
      </c>
      <c r="I1004" s="17">
        <v>9.8902992016959596E-2</v>
      </c>
      <c r="J1004" s="17">
        <v>5.9759057355262199E-2</v>
      </c>
      <c r="K1004" s="17">
        <v>5.1870935357101897E-2</v>
      </c>
      <c r="L1004" s="17">
        <v>1.9189309508770298E-2</v>
      </c>
      <c r="M1004" s="17"/>
      <c r="N1004" s="17">
        <v>0.13353256630975699</v>
      </c>
      <c r="O1004" s="17">
        <v>0.102434150371771</v>
      </c>
      <c r="P1004" s="17">
        <v>9.5217015188124393E-2</v>
      </c>
      <c r="Q1004" s="17">
        <v>9.9173915473467697E-2</v>
      </c>
      <c r="R1004" s="17">
        <v>9.8732057482924504E-2</v>
      </c>
      <c r="S1004" s="17">
        <v>0.121010673246638</v>
      </c>
      <c r="T1004" s="17">
        <v>6.28768274902399E-2</v>
      </c>
      <c r="U1004" s="17">
        <v>0.111575141722601</v>
      </c>
      <c r="V1004" s="17">
        <v>9.1487394344324305E-2</v>
      </c>
      <c r="W1004" s="17">
        <v>0.14144593783992301</v>
      </c>
      <c r="X1004" s="17">
        <v>6.5118803943366194E-2</v>
      </c>
      <c r="Y1004" s="17">
        <v>5.3395681651784301E-2</v>
      </c>
      <c r="Z1004" s="17"/>
      <c r="AA1004" s="17">
        <v>0.145185487983744</v>
      </c>
      <c r="AB1004" s="17">
        <v>8.2199308397406606E-2</v>
      </c>
      <c r="AC1004" s="17">
        <v>9.0091208100701897E-2</v>
      </c>
      <c r="AD1004" s="17">
        <v>9.8972547454767704E-2</v>
      </c>
      <c r="AE1004" s="17"/>
      <c r="AF1004" s="17">
        <v>0.108017543763807</v>
      </c>
    </row>
    <row r="1005" spans="2:32" x14ac:dyDescent="0.2">
      <c r="B1005" t="s">
        <v>512</v>
      </c>
      <c r="C1005" s="17">
        <v>7.1374283679591699E-2</v>
      </c>
      <c r="D1005" s="17">
        <v>8.3372267856191895E-2</v>
      </c>
      <c r="E1005" s="17">
        <v>5.7956511631685803E-2</v>
      </c>
      <c r="F1005" s="17"/>
      <c r="G1005" s="17">
        <v>0.15682130588595999</v>
      </c>
      <c r="H1005" s="17">
        <v>0.108871705407715</v>
      </c>
      <c r="I1005" s="17">
        <v>6.6844541350867107E-2</v>
      </c>
      <c r="J1005" s="17">
        <v>2.6942657460075001E-2</v>
      </c>
      <c r="K1005" s="17">
        <v>2.1046065343675299E-2</v>
      </c>
      <c r="L1005" s="17">
        <v>9.3966363405878998E-3</v>
      </c>
      <c r="M1005" s="17"/>
      <c r="N1005" s="17">
        <v>0.104147765810631</v>
      </c>
      <c r="O1005" s="17">
        <v>6.5689341973441395E-2</v>
      </c>
      <c r="P1005" s="17">
        <v>7.2037919349451404E-2</v>
      </c>
      <c r="Q1005" s="17">
        <v>5.5214784563508701E-2</v>
      </c>
      <c r="R1005" s="17">
        <v>7.0599726798901905E-2</v>
      </c>
      <c r="S1005" s="17">
        <v>7.1180182357028707E-2</v>
      </c>
      <c r="T1005" s="17">
        <v>6.6557695319842403E-2</v>
      </c>
      <c r="U1005" s="17">
        <v>5.3565075065416697E-2</v>
      </c>
      <c r="V1005" s="17">
        <v>8.3124698547550904E-2</v>
      </c>
      <c r="W1005" s="17">
        <v>6.1459403647842498E-2</v>
      </c>
      <c r="X1005" s="17">
        <v>3.2489857167914797E-2</v>
      </c>
      <c r="Y1005" s="17">
        <v>4.4513672693612803E-2</v>
      </c>
      <c r="Z1005" s="17"/>
      <c r="AA1005" s="17">
        <v>9.0806996220541503E-2</v>
      </c>
      <c r="AB1005" s="17">
        <v>5.06336129212182E-2</v>
      </c>
      <c r="AC1005" s="17">
        <v>7.0310913993367904E-2</v>
      </c>
      <c r="AD1005" s="17">
        <v>7.5864073681861502E-2</v>
      </c>
      <c r="AE1005" s="17"/>
      <c r="AF1005" s="17">
        <v>0.104977310733305</v>
      </c>
    </row>
    <row r="1006" spans="2:32" x14ac:dyDescent="0.2">
      <c r="B1006" t="s">
        <v>511</v>
      </c>
      <c r="C1006" s="17">
        <v>6.3364103962715704E-2</v>
      </c>
      <c r="D1006" s="17">
        <v>7.9386553522153805E-2</v>
      </c>
      <c r="E1006" s="17">
        <v>4.6363983152056101E-2</v>
      </c>
      <c r="F1006" s="17"/>
      <c r="G1006" s="17">
        <v>0.117490857496237</v>
      </c>
      <c r="H1006" s="17">
        <v>0.101258570028516</v>
      </c>
      <c r="I1006" s="17">
        <v>4.9804287361014499E-2</v>
      </c>
      <c r="J1006" s="17">
        <v>3.86489153177966E-2</v>
      </c>
      <c r="K1006" s="17">
        <v>2.3396518418954699E-2</v>
      </c>
      <c r="L1006" s="17">
        <v>9.8300726368638104E-3</v>
      </c>
      <c r="M1006" s="17"/>
      <c r="N1006" s="17">
        <v>0.103363804409739</v>
      </c>
      <c r="O1006" s="17">
        <v>2.4232648399635199E-2</v>
      </c>
      <c r="P1006" s="17">
        <v>5.1644504112527502E-2</v>
      </c>
      <c r="Q1006" s="17">
        <v>4.85954102803514E-2</v>
      </c>
      <c r="R1006" s="17">
        <v>7.9983634766246994E-2</v>
      </c>
      <c r="S1006" s="17">
        <v>5.4165511483748097E-2</v>
      </c>
      <c r="T1006" s="17">
        <v>8.0464973248673105E-2</v>
      </c>
      <c r="U1006" s="17">
        <v>1.03840074458515E-2</v>
      </c>
      <c r="V1006" s="17">
        <v>6.2508378631716197E-2</v>
      </c>
      <c r="W1006" s="17">
        <v>7.3444837352488204E-2</v>
      </c>
      <c r="X1006" s="17">
        <v>0.108556728176362</v>
      </c>
      <c r="Y1006" s="17">
        <v>1.33570125606293E-2</v>
      </c>
      <c r="Z1006" s="17"/>
      <c r="AA1006" s="17">
        <v>8.2495135255175003E-2</v>
      </c>
      <c r="AB1006" s="17">
        <v>5.7547761675617197E-2</v>
      </c>
      <c r="AC1006" s="17">
        <v>5.3628822348892498E-2</v>
      </c>
      <c r="AD1006" s="17">
        <v>5.8264337408809298E-2</v>
      </c>
      <c r="AE1006" s="17"/>
      <c r="AF1006" s="17">
        <v>7.6639611653645301E-2</v>
      </c>
    </row>
    <row r="1007" spans="2:32" x14ac:dyDescent="0.2">
      <c r="B1007" t="s">
        <v>513</v>
      </c>
      <c r="C1007" s="17">
        <v>5.5672604295114898E-2</v>
      </c>
      <c r="D1007" s="17">
        <v>7.2056234202289002E-2</v>
      </c>
      <c r="E1007" s="17">
        <v>3.8234175242378599E-2</v>
      </c>
      <c r="F1007" s="17"/>
      <c r="G1007" s="17">
        <v>8.8438043369557101E-2</v>
      </c>
      <c r="H1007" s="17">
        <v>0.105433019691979</v>
      </c>
      <c r="I1007" s="17">
        <v>4.6934196243665599E-2</v>
      </c>
      <c r="J1007" s="17">
        <v>1.8613925781847899E-2</v>
      </c>
      <c r="K1007" s="17">
        <v>2.76989330095893E-2</v>
      </c>
      <c r="L1007" s="17">
        <v>0</v>
      </c>
      <c r="M1007" s="17"/>
      <c r="N1007" s="17">
        <v>8.5368380260265803E-2</v>
      </c>
      <c r="O1007" s="17">
        <v>5.32714076193989E-2</v>
      </c>
      <c r="P1007" s="17">
        <v>4.1624486565511598E-2</v>
      </c>
      <c r="Q1007" s="17">
        <v>3.2829627894115303E-2</v>
      </c>
      <c r="R1007" s="17">
        <v>6.0857154935380797E-2</v>
      </c>
      <c r="S1007" s="17">
        <v>3.4209809056393398E-2</v>
      </c>
      <c r="T1007" s="17">
        <v>6.9706288497797406E-2</v>
      </c>
      <c r="U1007" s="17">
        <v>4.2623895889730999E-2</v>
      </c>
      <c r="V1007" s="17">
        <v>8.717624919118E-2</v>
      </c>
      <c r="W1007" s="17">
        <v>5.9610077613750798E-2</v>
      </c>
      <c r="X1007" s="17">
        <v>8.2910090879377008E-3</v>
      </c>
      <c r="Y1007" s="17">
        <v>0</v>
      </c>
      <c r="Z1007" s="17"/>
      <c r="AA1007" s="17">
        <v>8.7490699630023303E-2</v>
      </c>
      <c r="AB1007" s="17">
        <v>3.6917932697996897E-2</v>
      </c>
      <c r="AC1007" s="17">
        <v>5.7025143030655999E-2</v>
      </c>
      <c r="AD1007" s="17">
        <v>3.8556238513247201E-2</v>
      </c>
      <c r="AE1007" s="17"/>
      <c r="AF1007" s="17">
        <v>4.2778983610045E-2</v>
      </c>
    </row>
    <row r="1008" spans="2:32" x14ac:dyDescent="0.2">
      <c r="B1008" t="s">
        <v>514</v>
      </c>
      <c r="C1008" s="17">
        <v>4.97009051569786E-2</v>
      </c>
      <c r="D1008" s="17">
        <v>6.3703946705125594E-2</v>
      </c>
      <c r="E1008" s="17">
        <v>3.4809121835891903E-2</v>
      </c>
      <c r="F1008" s="17"/>
      <c r="G1008" s="17">
        <v>5.8924211092938598E-2</v>
      </c>
      <c r="H1008" s="17">
        <v>9.71606672455161E-2</v>
      </c>
      <c r="I1008" s="17">
        <v>5.1240272096390801E-2</v>
      </c>
      <c r="J1008" s="17">
        <v>2.1187318556945101E-2</v>
      </c>
      <c r="K1008" s="17">
        <v>1.1451637941279701E-2</v>
      </c>
      <c r="L1008" s="17">
        <v>0</v>
      </c>
      <c r="M1008" s="17"/>
      <c r="N1008" s="17">
        <v>8.6101774342488197E-2</v>
      </c>
      <c r="O1008" s="17">
        <v>2.5032365785780299E-2</v>
      </c>
      <c r="P1008" s="17">
        <v>4.32759908871517E-2</v>
      </c>
      <c r="Q1008" s="17">
        <v>3.2412719872143697E-2</v>
      </c>
      <c r="R1008" s="17">
        <v>4.3363597605071899E-2</v>
      </c>
      <c r="S1008" s="17">
        <v>4.4758871972691301E-2</v>
      </c>
      <c r="T1008" s="17">
        <v>4.1150603160830503E-2</v>
      </c>
      <c r="U1008" s="17">
        <v>0.109493054647944</v>
      </c>
      <c r="V1008" s="17">
        <v>4.5717312343264302E-2</v>
      </c>
      <c r="W1008" s="17">
        <v>5.2535025655640603E-2</v>
      </c>
      <c r="X1008" s="17">
        <v>2.9259893673862902E-2</v>
      </c>
      <c r="Y1008" s="17">
        <v>3.5161777026172999E-2</v>
      </c>
      <c r="Z1008" s="17"/>
      <c r="AA1008" s="17">
        <v>6.8739136630392703E-2</v>
      </c>
      <c r="AB1008" s="17">
        <v>4.16060795405001E-2</v>
      </c>
      <c r="AC1008" s="17">
        <v>4.2053941132290801E-2</v>
      </c>
      <c r="AD1008" s="17">
        <v>4.5254653418847997E-2</v>
      </c>
      <c r="AE1008" s="17"/>
      <c r="AF1008" s="17">
        <v>8.2459110882848102E-2</v>
      </c>
    </row>
    <row r="1009" spans="2:32" x14ac:dyDescent="0.2">
      <c r="B1009" t="s">
        <v>60</v>
      </c>
      <c r="C1009" s="17">
        <v>0.61328387305997301</v>
      </c>
      <c r="D1009" s="17">
        <v>0.57363798102490504</v>
      </c>
      <c r="E1009" s="17">
        <v>0.65562742031296495</v>
      </c>
      <c r="F1009" s="17"/>
      <c r="G1009" s="17">
        <v>0.41357812993077098</v>
      </c>
      <c r="H1009" s="17">
        <v>0.50951793244792298</v>
      </c>
      <c r="I1009" s="17">
        <v>0.64051207487051298</v>
      </c>
      <c r="J1009" s="17">
        <v>0.72162185788354505</v>
      </c>
      <c r="K1009" s="17">
        <v>0.71121796825198103</v>
      </c>
      <c r="L1009" s="17">
        <v>0.78931476043226001</v>
      </c>
      <c r="M1009" s="17"/>
      <c r="N1009" s="17">
        <v>0.514683908851299</v>
      </c>
      <c r="O1009" s="17">
        <v>0.66066488758617103</v>
      </c>
      <c r="P1009" s="17">
        <v>0.66435573138174997</v>
      </c>
      <c r="Q1009" s="17">
        <v>0.66669884866622997</v>
      </c>
      <c r="R1009" s="17">
        <v>0.60577091035277797</v>
      </c>
      <c r="S1009" s="17">
        <v>0.60721032468214797</v>
      </c>
      <c r="T1009" s="17">
        <v>0.61852493059827396</v>
      </c>
      <c r="U1009" s="17">
        <v>0.584909997573967</v>
      </c>
      <c r="V1009" s="17">
        <v>0.58819845979083096</v>
      </c>
      <c r="W1009" s="17">
        <v>0.57971855047873</v>
      </c>
      <c r="X1009" s="17">
        <v>0.66829933369254202</v>
      </c>
      <c r="Y1009" s="17">
        <v>0.80329335631862497</v>
      </c>
      <c r="Z1009" s="17"/>
      <c r="AA1009" s="17">
        <v>0.51934116910283601</v>
      </c>
      <c r="AB1009" s="17">
        <v>0.64622714503904699</v>
      </c>
      <c r="AC1009" s="17">
        <v>0.64596157742536298</v>
      </c>
      <c r="AD1009" s="17">
        <v>0.65438644755806796</v>
      </c>
      <c r="AE1009" s="17"/>
      <c r="AF1009" s="17">
        <v>0.57341727328978898</v>
      </c>
    </row>
    <row r="1010" spans="2:32" x14ac:dyDescent="0.2">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c r="AB1010" s="17"/>
      <c r="AC1010" s="17"/>
      <c r="AD1010" s="17"/>
      <c r="AE1010" s="17"/>
      <c r="AF1010" s="17"/>
    </row>
    <row r="1011" spans="2:32" x14ac:dyDescent="0.2">
      <c r="B1011" s="6" t="s">
        <v>525</v>
      </c>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c r="AB1011" s="17"/>
      <c r="AC1011" s="17"/>
      <c r="AD1011" s="17"/>
      <c r="AE1011" s="17"/>
      <c r="AF1011" s="17"/>
    </row>
    <row r="1012" spans="2:32" x14ac:dyDescent="0.2">
      <c r="B1012" s="24" t="s">
        <v>526</v>
      </c>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c r="AB1012" s="17"/>
      <c r="AC1012" s="17"/>
      <c r="AD1012" s="17"/>
      <c r="AE1012" s="17"/>
      <c r="AF1012" s="17"/>
    </row>
    <row r="1013" spans="2:32" x14ac:dyDescent="0.2">
      <c r="B1013" t="s">
        <v>517</v>
      </c>
      <c r="C1013" s="17">
        <v>0.48670844815425901</v>
      </c>
      <c r="D1013" s="17">
        <v>0.440782218490821</v>
      </c>
      <c r="E1013" s="17">
        <v>0.52960442055228496</v>
      </c>
      <c r="F1013" s="17"/>
      <c r="G1013" s="17">
        <v>0</v>
      </c>
      <c r="H1013" s="17">
        <v>0.46159899174056501</v>
      </c>
      <c r="I1013" s="17">
        <v>0.48492308059661798</v>
      </c>
      <c r="J1013" s="17">
        <v>0.48803636000021</v>
      </c>
      <c r="K1013" s="17">
        <v>0.59317219144336897</v>
      </c>
      <c r="L1013" s="17">
        <v>0.62868652701720396</v>
      </c>
      <c r="M1013" s="17"/>
      <c r="N1013" s="17">
        <v>0.50309104827055096</v>
      </c>
      <c r="O1013" s="17">
        <v>0.385402400041024</v>
      </c>
      <c r="P1013" s="17">
        <v>0.43515606289974601</v>
      </c>
      <c r="Q1013" s="17">
        <v>0.53403261294999305</v>
      </c>
      <c r="R1013" s="17">
        <v>0.539156196927711</v>
      </c>
      <c r="S1013" s="17">
        <v>0.58214318118033004</v>
      </c>
      <c r="T1013" s="17">
        <v>0.45321877317516401</v>
      </c>
      <c r="U1013" s="17">
        <v>0.373548082057792</v>
      </c>
      <c r="V1013" s="17">
        <v>0.445978123523882</v>
      </c>
      <c r="W1013" s="17">
        <v>0.51047967777927294</v>
      </c>
      <c r="X1013" s="17">
        <v>0.62885641447034202</v>
      </c>
      <c r="Y1013" s="17">
        <v>0.38398693510021098</v>
      </c>
      <c r="Z1013" s="17"/>
      <c r="AA1013" s="17">
        <v>0.54054772042825505</v>
      </c>
      <c r="AB1013" s="17">
        <v>0.469308126764309</v>
      </c>
      <c r="AC1013" s="17">
        <v>0.47908166324136497</v>
      </c>
      <c r="AD1013" s="17">
        <v>0.45508939758020001</v>
      </c>
      <c r="AE1013" s="17"/>
      <c r="AF1013" s="17">
        <v>0.55708494302649803</v>
      </c>
    </row>
    <row r="1014" spans="2:32" x14ac:dyDescent="0.2">
      <c r="B1014" t="s">
        <v>518</v>
      </c>
      <c r="C1014" s="17">
        <v>0.29295689518264301</v>
      </c>
      <c r="D1014" s="17">
        <v>0.327845152518559</v>
      </c>
      <c r="E1014" s="17">
        <v>0.26037059897100201</v>
      </c>
      <c r="F1014" s="17"/>
      <c r="G1014" s="17">
        <v>0</v>
      </c>
      <c r="H1014" s="17">
        <v>0.32519805531139401</v>
      </c>
      <c r="I1014" s="17">
        <v>0.30824220037217998</v>
      </c>
      <c r="J1014" s="17">
        <v>0.272363434884279</v>
      </c>
      <c r="K1014" s="17">
        <v>0.181029557174716</v>
      </c>
      <c r="L1014" s="17">
        <v>8.67520226937296E-2</v>
      </c>
      <c r="M1014" s="17"/>
      <c r="N1014" s="17">
        <v>0.29050070177042597</v>
      </c>
      <c r="O1014" s="17">
        <v>0.28250821447124902</v>
      </c>
      <c r="P1014" s="17">
        <v>0.379702077771091</v>
      </c>
      <c r="Q1014" s="17">
        <v>0.26821082547821401</v>
      </c>
      <c r="R1014" s="17">
        <v>0.33819322597514001</v>
      </c>
      <c r="S1014" s="17">
        <v>0.257356407836206</v>
      </c>
      <c r="T1014" s="17">
        <v>0.28263869214544202</v>
      </c>
      <c r="U1014" s="17">
        <v>0.357218434908955</v>
      </c>
      <c r="V1014" s="17">
        <v>0.24688649603389701</v>
      </c>
      <c r="W1014" s="17">
        <v>0.36289710220582599</v>
      </c>
      <c r="X1014" s="17">
        <v>0.28017419184109499</v>
      </c>
      <c r="Y1014" s="17">
        <v>8.1554278873318495E-2</v>
      </c>
      <c r="Z1014" s="17"/>
      <c r="AA1014" s="17">
        <v>0.391069328167931</v>
      </c>
      <c r="AB1014" s="17">
        <v>0.29739014061069802</v>
      </c>
      <c r="AC1014" s="17">
        <v>0.27804280786723501</v>
      </c>
      <c r="AD1014" s="17">
        <v>0.20821105888969799</v>
      </c>
      <c r="AE1014" s="17"/>
      <c r="AF1014" s="17">
        <v>0.29363365921067602</v>
      </c>
    </row>
    <row r="1015" spans="2:32" x14ac:dyDescent="0.2">
      <c r="B1015" t="s">
        <v>519</v>
      </c>
      <c r="C1015" s="17">
        <v>0.26163221109031298</v>
      </c>
      <c r="D1015" s="17">
        <v>0.313956691406446</v>
      </c>
      <c r="E1015" s="17">
        <v>0.21276015083563199</v>
      </c>
      <c r="F1015" s="17"/>
      <c r="G1015" s="17">
        <v>0</v>
      </c>
      <c r="H1015" s="17">
        <v>0.29108390284670099</v>
      </c>
      <c r="I1015" s="17">
        <v>0.25043639893745601</v>
      </c>
      <c r="J1015" s="17">
        <v>0.26805374386049902</v>
      </c>
      <c r="K1015" s="17">
        <v>0.20569821201595401</v>
      </c>
      <c r="L1015" s="17">
        <v>0.24528473006918899</v>
      </c>
      <c r="M1015" s="17"/>
      <c r="N1015" s="17">
        <v>0.38941186697031999</v>
      </c>
      <c r="O1015" s="17">
        <v>0.224921978887937</v>
      </c>
      <c r="P1015" s="17">
        <v>0.18363324455268501</v>
      </c>
      <c r="Q1015" s="17">
        <v>0.29041059465865099</v>
      </c>
      <c r="R1015" s="17">
        <v>0.231499938850214</v>
      </c>
      <c r="S1015" s="17">
        <v>0.24510173980737099</v>
      </c>
      <c r="T1015" s="17">
        <v>0.228368982257487</v>
      </c>
      <c r="U1015" s="17">
        <v>0.32971495344886298</v>
      </c>
      <c r="V1015" s="17">
        <v>0.31240440769142802</v>
      </c>
      <c r="W1015" s="17">
        <v>0.21812463586914299</v>
      </c>
      <c r="X1015" s="17">
        <v>0.180423650507267</v>
      </c>
      <c r="Y1015" s="17">
        <v>0.24667120970045101</v>
      </c>
      <c r="Z1015" s="17"/>
      <c r="AA1015" s="17">
        <v>0.31926039449360399</v>
      </c>
      <c r="AB1015" s="17">
        <v>0.28138533754460598</v>
      </c>
      <c r="AC1015" s="17">
        <v>0.25394728318251802</v>
      </c>
      <c r="AD1015" s="17">
        <v>0.19745113961708299</v>
      </c>
      <c r="AE1015" s="17"/>
      <c r="AF1015" s="17">
        <v>0.29492594683256801</v>
      </c>
    </row>
    <row r="1016" spans="2:32" x14ac:dyDescent="0.2">
      <c r="B1016" t="s">
        <v>520</v>
      </c>
      <c r="C1016" s="17">
        <v>0.25730900733585599</v>
      </c>
      <c r="D1016" s="17">
        <v>0.27407438438114701</v>
      </c>
      <c r="E1016" s="17">
        <v>0.24164982616101099</v>
      </c>
      <c r="F1016" s="17"/>
      <c r="G1016" s="17">
        <v>0</v>
      </c>
      <c r="H1016" s="17">
        <v>0.32508149301566103</v>
      </c>
      <c r="I1016" s="17">
        <v>0.251592484835574</v>
      </c>
      <c r="J1016" s="17">
        <v>0.22988138599239899</v>
      </c>
      <c r="K1016" s="17">
        <v>0.17139158002743499</v>
      </c>
      <c r="L1016" s="17">
        <v>0.294371170866216</v>
      </c>
      <c r="M1016" s="17"/>
      <c r="N1016" s="17">
        <v>0.31023518204850797</v>
      </c>
      <c r="O1016" s="17">
        <v>0.24544967240358501</v>
      </c>
      <c r="P1016" s="17">
        <v>0.285709686913172</v>
      </c>
      <c r="Q1016" s="17">
        <v>0.22510552765592201</v>
      </c>
      <c r="R1016" s="17">
        <v>0.212113854193027</v>
      </c>
      <c r="S1016" s="17">
        <v>0.31445205297453899</v>
      </c>
      <c r="T1016" s="17">
        <v>0.32177177376633398</v>
      </c>
      <c r="U1016" s="17">
        <v>0.21669466433875001</v>
      </c>
      <c r="V1016" s="17">
        <v>0.25058887262112201</v>
      </c>
      <c r="W1016" s="17">
        <v>0.17386231734561</v>
      </c>
      <c r="X1016" s="17">
        <v>0.21212983398987201</v>
      </c>
      <c r="Y1016" s="17">
        <v>0.20699050754162199</v>
      </c>
      <c r="Z1016" s="17"/>
      <c r="AA1016" s="17">
        <v>0.36441901994384002</v>
      </c>
      <c r="AB1016" s="17">
        <v>0.25573784567553898</v>
      </c>
      <c r="AC1016" s="17">
        <v>0.186075313048855</v>
      </c>
      <c r="AD1016" s="17">
        <v>0.22388539524624099</v>
      </c>
      <c r="AE1016" s="17"/>
      <c r="AF1016" s="17">
        <v>0.245404342887039</v>
      </c>
    </row>
    <row r="1017" spans="2:32" x14ac:dyDescent="0.2">
      <c r="B1017" t="s">
        <v>521</v>
      </c>
      <c r="C1017" s="17">
        <v>0.25339433099780401</v>
      </c>
      <c r="D1017" s="17">
        <v>0.26659795985684398</v>
      </c>
      <c r="E1017" s="17">
        <v>0.24106189040248799</v>
      </c>
      <c r="F1017" s="17"/>
      <c r="G1017" s="17">
        <v>1</v>
      </c>
      <c r="H1017" s="17">
        <v>0.321504313312031</v>
      </c>
      <c r="I1017" s="17">
        <v>0.23254537969893599</v>
      </c>
      <c r="J1017" s="17">
        <v>0.247692515450607</v>
      </c>
      <c r="K1017" s="17">
        <v>0.15816583552622099</v>
      </c>
      <c r="L1017" s="17">
        <v>0.25492664995133801</v>
      </c>
      <c r="M1017" s="17"/>
      <c r="N1017" s="17">
        <v>0.31487063767818702</v>
      </c>
      <c r="O1017" s="17">
        <v>0.20046503849628999</v>
      </c>
      <c r="P1017" s="17">
        <v>0.23281143210306901</v>
      </c>
      <c r="Q1017" s="17">
        <v>0.26981791907021302</v>
      </c>
      <c r="R1017" s="17">
        <v>0.28083530533496798</v>
      </c>
      <c r="S1017" s="17">
        <v>0.245444868277229</v>
      </c>
      <c r="T1017" s="17">
        <v>0.197797748114521</v>
      </c>
      <c r="U1017" s="17">
        <v>0.20900832744565101</v>
      </c>
      <c r="V1017" s="17">
        <v>0.345960811374039</v>
      </c>
      <c r="W1017" s="17">
        <v>0.20281904454246799</v>
      </c>
      <c r="X1017" s="17">
        <v>0.19035855256409101</v>
      </c>
      <c r="Y1017" s="17">
        <v>0.26780778357306101</v>
      </c>
      <c r="Z1017" s="17"/>
      <c r="AA1017" s="17">
        <v>0.31178426599767201</v>
      </c>
      <c r="AB1017" s="17">
        <v>0.28470609786415402</v>
      </c>
      <c r="AC1017" s="17">
        <v>0.257760271775343</v>
      </c>
      <c r="AD1017" s="17">
        <v>0.167608015235854</v>
      </c>
      <c r="AE1017" s="17"/>
      <c r="AF1017" s="17">
        <v>0.32890229394646803</v>
      </c>
    </row>
    <row r="1018" spans="2:32" x14ac:dyDescent="0.2">
      <c r="B1018" t="s">
        <v>522</v>
      </c>
      <c r="C1018" s="17">
        <v>0.20553614400226899</v>
      </c>
      <c r="D1018" s="17">
        <v>0.23294988101730099</v>
      </c>
      <c r="E1018" s="17">
        <v>0.17993119199681901</v>
      </c>
      <c r="F1018" s="17"/>
      <c r="G1018" s="17">
        <v>0</v>
      </c>
      <c r="H1018" s="17">
        <v>0.23054631561217601</v>
      </c>
      <c r="I1018" s="17">
        <v>0.201761929713028</v>
      </c>
      <c r="J1018" s="17">
        <v>0.20684009638147</v>
      </c>
      <c r="K1018" s="17">
        <v>0.14541581848844001</v>
      </c>
      <c r="L1018" s="17">
        <v>0.118925055747683</v>
      </c>
      <c r="M1018" s="17"/>
      <c r="N1018" s="17">
        <v>0.281125492908883</v>
      </c>
      <c r="O1018" s="17">
        <v>0.25476794392709001</v>
      </c>
      <c r="P1018" s="17">
        <v>0.203391024864161</v>
      </c>
      <c r="Q1018" s="17">
        <v>0.20542841605502199</v>
      </c>
      <c r="R1018" s="17">
        <v>0.20381820680286999</v>
      </c>
      <c r="S1018" s="17">
        <v>0.15215631990467399</v>
      </c>
      <c r="T1018" s="17">
        <v>0.14927593755568799</v>
      </c>
      <c r="U1018" s="17">
        <v>0.147311432189073</v>
      </c>
      <c r="V1018" s="17">
        <v>0.220384676145611</v>
      </c>
      <c r="W1018" s="17">
        <v>0.21278842526230099</v>
      </c>
      <c r="X1018" s="17">
        <v>0.135398573744581</v>
      </c>
      <c r="Y1018" s="17">
        <v>0.12543622866830301</v>
      </c>
      <c r="Z1018" s="17"/>
      <c r="AA1018" s="17">
        <v>0.29939703069414397</v>
      </c>
      <c r="AB1018" s="17">
        <v>0.193925994063158</v>
      </c>
      <c r="AC1018" s="17">
        <v>0.20451303214014299</v>
      </c>
      <c r="AD1018" s="17">
        <v>0.12375747972090199</v>
      </c>
      <c r="AE1018" s="17"/>
      <c r="AF1018" s="17">
        <v>0.202179812379156</v>
      </c>
    </row>
    <row r="1019" spans="2:32" x14ac:dyDescent="0.2">
      <c r="B1019" t="s">
        <v>523</v>
      </c>
      <c r="C1019" s="17">
        <v>0.19655727902798401</v>
      </c>
      <c r="D1019" s="17">
        <v>0.182738415318627</v>
      </c>
      <c r="E1019" s="17">
        <v>0.209464360680293</v>
      </c>
      <c r="F1019" s="17"/>
      <c r="G1019" s="17">
        <v>0</v>
      </c>
      <c r="H1019" s="17">
        <v>0.216423594604428</v>
      </c>
      <c r="I1019" s="17">
        <v>0.20870560135508301</v>
      </c>
      <c r="J1019" s="17">
        <v>0.171382263748553</v>
      </c>
      <c r="K1019" s="17">
        <v>0.132368549908288</v>
      </c>
      <c r="L1019" s="17">
        <v>0.25492664995133801</v>
      </c>
      <c r="M1019" s="17"/>
      <c r="N1019" s="17">
        <v>0.24714136302901399</v>
      </c>
      <c r="O1019" s="17">
        <v>0.201513753653011</v>
      </c>
      <c r="P1019" s="17">
        <v>0.202451459474079</v>
      </c>
      <c r="Q1019" s="17">
        <v>0.13254231647513201</v>
      </c>
      <c r="R1019" s="17">
        <v>0.23776409293735501</v>
      </c>
      <c r="S1019" s="17">
        <v>9.1307934800556906E-2</v>
      </c>
      <c r="T1019" s="17">
        <v>0.19266577356195699</v>
      </c>
      <c r="U1019" s="17">
        <v>0.277373408525385</v>
      </c>
      <c r="V1019" s="17">
        <v>0.22719903654236301</v>
      </c>
      <c r="W1019" s="17">
        <v>0.21850129821755501</v>
      </c>
      <c r="X1019" s="17">
        <v>0.19696591405050001</v>
      </c>
      <c r="Y1019" s="17">
        <v>6.4459483363095205E-2</v>
      </c>
      <c r="Z1019" s="17"/>
      <c r="AA1019" s="17">
        <v>0.27448811278655499</v>
      </c>
      <c r="AB1019" s="17">
        <v>0.17090314426874301</v>
      </c>
      <c r="AC1019" s="17">
        <v>0.21910575346213201</v>
      </c>
      <c r="AD1019" s="17">
        <v>0.118083127530468</v>
      </c>
      <c r="AE1019" s="17"/>
      <c r="AF1019" s="17">
        <v>0.209288725601566</v>
      </c>
    </row>
    <row r="1020" spans="2:32" x14ac:dyDescent="0.2">
      <c r="B1020" t="s">
        <v>524</v>
      </c>
      <c r="C1020" s="17">
        <v>0.193005329257769</v>
      </c>
      <c r="D1020" s="17">
        <v>0.228563656918541</v>
      </c>
      <c r="E1020" s="17">
        <v>0.15979317461249501</v>
      </c>
      <c r="F1020" s="17"/>
      <c r="G1020" s="17">
        <v>0</v>
      </c>
      <c r="H1020" s="17">
        <v>0.24961770922337101</v>
      </c>
      <c r="I1020" s="17">
        <v>0.18435142705291399</v>
      </c>
      <c r="J1020" s="17">
        <v>0.168552041604452</v>
      </c>
      <c r="K1020" s="17">
        <v>0.152141216514596</v>
      </c>
      <c r="L1020" s="17">
        <v>0.294371170866216</v>
      </c>
      <c r="M1020" s="17"/>
      <c r="N1020" s="17">
        <v>0.209327408709055</v>
      </c>
      <c r="O1020" s="17">
        <v>0.19310359843239699</v>
      </c>
      <c r="P1020" s="17">
        <v>0.176422785792997</v>
      </c>
      <c r="Q1020" s="17">
        <v>0.24447057117649801</v>
      </c>
      <c r="R1020" s="17">
        <v>0.21632534145811599</v>
      </c>
      <c r="S1020" s="17">
        <v>0.14311777890288699</v>
      </c>
      <c r="T1020" s="17">
        <v>0.20046942728103401</v>
      </c>
      <c r="U1020" s="17">
        <v>0.20185799050321099</v>
      </c>
      <c r="V1020" s="17">
        <v>0.183356244399623</v>
      </c>
      <c r="W1020" s="17">
        <v>0.20030908155565499</v>
      </c>
      <c r="X1020" s="17">
        <v>0.19459190304495799</v>
      </c>
      <c r="Y1020" s="17">
        <v>0.122670073399663</v>
      </c>
      <c r="Z1020" s="17"/>
      <c r="AA1020" s="17">
        <v>0.23964049623464401</v>
      </c>
      <c r="AB1020" s="17">
        <v>0.19793728435425401</v>
      </c>
      <c r="AC1020" s="17">
        <v>0.19151251611386899</v>
      </c>
      <c r="AD1020" s="17">
        <v>0.14501546630923001</v>
      </c>
      <c r="AE1020" s="17"/>
      <c r="AF1020" s="17">
        <v>0.28701263596468701</v>
      </c>
    </row>
    <row r="1021" spans="2:32" x14ac:dyDescent="0.2">
      <c r="B1021" t="s">
        <v>60</v>
      </c>
      <c r="C1021" s="17">
        <v>0.21374911274542599</v>
      </c>
      <c r="D1021" s="17">
        <v>0.21683436432425701</v>
      </c>
      <c r="E1021" s="17">
        <v>0.21086742906408901</v>
      </c>
      <c r="F1021" s="17"/>
      <c r="G1021" s="17">
        <v>0</v>
      </c>
      <c r="H1021" s="17">
        <v>0.198197834433854</v>
      </c>
      <c r="I1021" s="17">
        <v>0.21802597791394299</v>
      </c>
      <c r="J1021" s="17">
        <v>0.21331038581157399</v>
      </c>
      <c r="K1021" s="17">
        <v>0.26463161322489298</v>
      </c>
      <c r="L1021" s="17">
        <v>0.17290788240230801</v>
      </c>
      <c r="M1021" s="17"/>
      <c r="N1021" s="17">
        <v>8.0931853002792098E-2</v>
      </c>
      <c r="O1021" s="17">
        <v>0.22349881381955</v>
      </c>
      <c r="P1021" s="17">
        <v>0.22773107812170801</v>
      </c>
      <c r="Q1021" s="17">
        <v>0.26920374094210697</v>
      </c>
      <c r="R1021" s="17">
        <v>0.238728770642641</v>
      </c>
      <c r="S1021" s="17">
        <v>0.20938168364774001</v>
      </c>
      <c r="T1021" s="17">
        <v>0.22264742969117801</v>
      </c>
      <c r="U1021" s="17">
        <v>0.14334066132319601</v>
      </c>
      <c r="V1021" s="17">
        <v>0.23128279876438801</v>
      </c>
      <c r="W1021" s="17">
        <v>0.27907908258113601</v>
      </c>
      <c r="X1021" s="17">
        <v>0.170358376578788</v>
      </c>
      <c r="Y1021" s="17">
        <v>0.42627682214216001</v>
      </c>
      <c r="Z1021" s="17"/>
      <c r="AA1021" s="17">
        <v>0.130949391844594</v>
      </c>
      <c r="AB1021" s="17">
        <v>0.20655780266370299</v>
      </c>
      <c r="AC1021" s="17">
        <v>0.23920805741364301</v>
      </c>
      <c r="AD1021" s="17">
        <v>0.27527900133973499</v>
      </c>
      <c r="AE1021" s="17"/>
      <c r="AF1021" s="17">
        <v>0.162718014936195</v>
      </c>
    </row>
    <row r="1022" spans="2:32" x14ac:dyDescent="0.2">
      <c r="C1022" s="17"/>
      <c r="D1022" s="17"/>
      <c r="E1022" s="17"/>
      <c r="F1022" s="17"/>
      <c r="G1022" s="17"/>
      <c r="H1022" s="17"/>
      <c r="I1022" s="17"/>
      <c r="J1022" s="17"/>
      <c r="K1022" s="17"/>
      <c r="L1022" s="17"/>
      <c r="M1022" s="17"/>
      <c r="N1022" s="17"/>
      <c r="O1022" s="17"/>
      <c r="P1022" s="17"/>
      <c r="Q1022" s="17"/>
      <c r="R1022" s="17"/>
      <c r="S1022" s="17"/>
      <c r="T1022" s="17"/>
      <c r="U1022" s="17"/>
      <c r="V1022" s="17"/>
      <c r="W1022" s="17"/>
      <c r="X1022" s="17"/>
      <c r="Y1022" s="17"/>
      <c r="Z1022" s="17"/>
      <c r="AA1022" s="17"/>
      <c r="AB1022" s="17"/>
      <c r="AC1022" s="17"/>
      <c r="AD1022" s="17"/>
      <c r="AE1022" s="17"/>
      <c r="AF1022" s="17"/>
    </row>
    <row r="1023" spans="2:32" x14ac:dyDescent="0.2">
      <c r="B1023" s="6" t="s">
        <v>528</v>
      </c>
      <c r="C1023" s="17"/>
      <c r="D1023" s="17"/>
      <c r="E1023" s="17"/>
      <c r="F1023" s="17"/>
      <c r="G1023" s="17"/>
      <c r="H1023" s="17"/>
      <c r="I1023" s="17"/>
      <c r="J1023" s="17"/>
      <c r="K1023" s="17"/>
      <c r="L1023" s="17"/>
      <c r="M1023" s="17"/>
      <c r="N1023" s="17"/>
      <c r="O1023" s="17"/>
      <c r="P1023" s="17"/>
      <c r="Q1023" s="17"/>
      <c r="R1023" s="17"/>
      <c r="S1023" s="17"/>
      <c r="T1023" s="17"/>
      <c r="U1023" s="17"/>
      <c r="V1023" s="17"/>
      <c r="W1023" s="17"/>
      <c r="X1023" s="17"/>
      <c r="Y1023" s="17"/>
      <c r="Z1023" s="17"/>
      <c r="AA1023" s="17"/>
      <c r="AB1023" s="17"/>
      <c r="AC1023" s="17"/>
      <c r="AD1023" s="17"/>
      <c r="AE1023" s="17"/>
      <c r="AF1023" s="17"/>
    </row>
    <row r="1024" spans="2:32" x14ac:dyDescent="0.2">
      <c r="B1024" s="24" t="s">
        <v>526</v>
      </c>
      <c r="C1024" s="17"/>
      <c r="D1024" s="17"/>
      <c r="E1024" s="17"/>
      <c r="F1024" s="17"/>
      <c r="G1024" s="17"/>
      <c r="H1024" s="17"/>
      <c r="I1024" s="17"/>
      <c r="J1024" s="17"/>
      <c r="K1024" s="17"/>
      <c r="L1024" s="17"/>
      <c r="M1024" s="17"/>
      <c r="N1024" s="17"/>
      <c r="O1024" s="17"/>
      <c r="P1024" s="17"/>
      <c r="Q1024" s="17"/>
      <c r="R1024" s="17"/>
      <c r="S1024" s="17"/>
      <c r="T1024" s="17"/>
      <c r="U1024" s="17"/>
      <c r="V1024" s="17"/>
      <c r="W1024" s="17"/>
      <c r="X1024" s="17"/>
      <c r="Y1024" s="17"/>
      <c r="Z1024" s="17"/>
      <c r="AA1024" s="17"/>
      <c r="AB1024" s="17"/>
      <c r="AC1024" s="17"/>
      <c r="AD1024" s="17"/>
      <c r="AE1024" s="17"/>
      <c r="AF1024" s="17"/>
    </row>
    <row r="1025" spans="2:32" x14ac:dyDescent="0.2">
      <c r="B1025" t="s">
        <v>527</v>
      </c>
      <c r="C1025" s="17">
        <v>0.40740344832455</v>
      </c>
      <c r="D1025" s="17">
        <v>0.42045308349529598</v>
      </c>
      <c r="E1025" s="17">
        <v>0.39521484076432101</v>
      </c>
      <c r="F1025" s="17"/>
      <c r="G1025" s="17">
        <v>1</v>
      </c>
      <c r="H1025" s="17">
        <v>0.46187130665651499</v>
      </c>
      <c r="I1025" s="17">
        <v>0.39637587180228001</v>
      </c>
      <c r="J1025" s="17">
        <v>0.39497070306975401</v>
      </c>
      <c r="K1025" s="17">
        <v>0.39183864974628702</v>
      </c>
      <c r="L1025" s="17">
        <v>0.165905327966029</v>
      </c>
      <c r="M1025" s="17"/>
      <c r="N1025" s="17">
        <v>0.35322556100140001</v>
      </c>
      <c r="O1025" s="17">
        <v>0.44459655848409402</v>
      </c>
      <c r="P1025" s="17">
        <v>0.31901189613904801</v>
      </c>
      <c r="Q1025" s="17">
        <v>0.38793556328367801</v>
      </c>
      <c r="R1025" s="17">
        <v>0.46141259759183401</v>
      </c>
      <c r="S1025" s="17">
        <v>0.478479892083367</v>
      </c>
      <c r="T1025" s="17">
        <v>0.45790382901572602</v>
      </c>
      <c r="U1025" s="17">
        <v>0.48034977272804102</v>
      </c>
      <c r="V1025" s="17">
        <v>0.39732354546273801</v>
      </c>
      <c r="W1025" s="17">
        <v>0.42235620943257002</v>
      </c>
      <c r="X1025" s="17">
        <v>0.34175589147318303</v>
      </c>
      <c r="Y1025" s="17">
        <v>0.34322656589640699</v>
      </c>
      <c r="Z1025" s="17"/>
      <c r="AA1025" s="17">
        <v>0.44113428912348901</v>
      </c>
      <c r="AB1025" s="17">
        <v>0.38069834559563698</v>
      </c>
      <c r="AC1025" s="17">
        <v>0.38110833751731499</v>
      </c>
      <c r="AD1025" s="17">
        <v>0.42107738426948199</v>
      </c>
      <c r="AE1025" s="17"/>
      <c r="AF1025" s="17">
        <v>0.33535897831878803</v>
      </c>
    </row>
    <row r="1026" spans="2:32" x14ac:dyDescent="0.2">
      <c r="B1026" t="s">
        <v>43</v>
      </c>
      <c r="C1026" s="17">
        <v>0.35008552063695603</v>
      </c>
      <c r="D1026" s="17">
        <v>0.33004524160667698</v>
      </c>
      <c r="E1026" s="17">
        <v>0.36880352258119098</v>
      </c>
      <c r="F1026" s="17"/>
      <c r="G1026" s="17">
        <v>0</v>
      </c>
      <c r="H1026" s="17">
        <v>0.39764647557711602</v>
      </c>
      <c r="I1026" s="17">
        <v>0.36268908615630702</v>
      </c>
      <c r="J1026" s="17">
        <v>0.32214509186701301</v>
      </c>
      <c r="K1026" s="17">
        <v>0.18007238292452299</v>
      </c>
      <c r="L1026" s="17">
        <v>0.37385170569902099</v>
      </c>
      <c r="M1026" s="17"/>
      <c r="N1026" s="17">
        <v>0.43343019414612899</v>
      </c>
      <c r="O1026" s="17">
        <v>0.33614626862153701</v>
      </c>
      <c r="P1026" s="17">
        <v>0.34587118399075101</v>
      </c>
      <c r="Q1026" s="17">
        <v>0.38249307670085803</v>
      </c>
      <c r="R1026" s="17">
        <v>0.37133498703802698</v>
      </c>
      <c r="S1026" s="17">
        <v>0.280963323548093</v>
      </c>
      <c r="T1026" s="17">
        <v>0.248197811671727</v>
      </c>
      <c r="U1026" s="17">
        <v>0.40737059167365502</v>
      </c>
      <c r="V1026" s="17">
        <v>0.32290255401141899</v>
      </c>
      <c r="W1026" s="17">
        <v>0.368344914590372</v>
      </c>
      <c r="X1026" s="17">
        <v>0.36329697674863198</v>
      </c>
      <c r="Y1026" s="17">
        <v>0.38581237235688998</v>
      </c>
      <c r="Z1026" s="17"/>
      <c r="AA1026" s="17">
        <v>0.37923801603798801</v>
      </c>
      <c r="AB1026" s="17">
        <v>0.365400946029794</v>
      </c>
      <c r="AC1026" s="17">
        <v>0.33490956800868799</v>
      </c>
      <c r="AD1026" s="17">
        <v>0.32459025397480401</v>
      </c>
      <c r="AE1026" s="17"/>
      <c r="AF1026" s="17">
        <v>0.38007492302177598</v>
      </c>
    </row>
    <row r="1027" spans="2:32" x14ac:dyDescent="0.2">
      <c r="B1027" t="s">
        <v>92</v>
      </c>
      <c r="C1027" s="17">
        <v>0.242511031038493</v>
      </c>
      <c r="D1027" s="17">
        <v>0.24950167489802699</v>
      </c>
      <c r="E1027" s="17">
        <v>0.23598163665448799</v>
      </c>
      <c r="F1027" s="17"/>
      <c r="G1027" s="17">
        <v>0</v>
      </c>
      <c r="H1027" s="17">
        <v>0.14048221776636899</v>
      </c>
      <c r="I1027" s="17">
        <v>0.240935042041413</v>
      </c>
      <c r="J1027" s="17">
        <v>0.28288420506323197</v>
      </c>
      <c r="K1027" s="17">
        <v>0.42808896732919</v>
      </c>
      <c r="L1027" s="17">
        <v>0.46024296633494999</v>
      </c>
      <c r="M1027" s="17"/>
      <c r="N1027" s="17">
        <v>0.213344244852472</v>
      </c>
      <c r="O1027" s="17">
        <v>0.219257172894369</v>
      </c>
      <c r="P1027" s="17">
        <v>0.33511691987020098</v>
      </c>
      <c r="Q1027" s="17">
        <v>0.22957136001546499</v>
      </c>
      <c r="R1027" s="17">
        <v>0.16725241537013799</v>
      </c>
      <c r="S1027" s="17">
        <v>0.240556784368541</v>
      </c>
      <c r="T1027" s="17">
        <v>0.29389835931254699</v>
      </c>
      <c r="U1027" s="17">
        <v>0.11227963559830401</v>
      </c>
      <c r="V1027" s="17">
        <v>0.279773900525844</v>
      </c>
      <c r="W1027" s="17">
        <v>0.20929887597705801</v>
      </c>
      <c r="X1027" s="17">
        <v>0.29494713177818599</v>
      </c>
      <c r="Y1027" s="17">
        <v>0.27096106174670298</v>
      </c>
      <c r="Z1027" s="17"/>
      <c r="AA1027" s="17">
        <v>0.179627694838524</v>
      </c>
      <c r="AB1027" s="17">
        <v>0.25390070837456902</v>
      </c>
      <c r="AC1027" s="17">
        <v>0.28398209447399703</v>
      </c>
      <c r="AD1027" s="17">
        <v>0.254332361755714</v>
      </c>
      <c r="AE1027" s="17"/>
      <c r="AF1027" s="17">
        <v>0.284566098659436</v>
      </c>
    </row>
    <row r="1028" spans="2:32" x14ac:dyDescent="0.2">
      <c r="C1028" s="17"/>
      <c r="D1028" s="17"/>
      <c r="E1028" s="17"/>
      <c r="F1028" s="17"/>
      <c r="G1028" s="17"/>
      <c r="H1028" s="17"/>
      <c r="I1028" s="17"/>
      <c r="J1028" s="17"/>
      <c r="K1028" s="17"/>
      <c r="L1028" s="17"/>
      <c r="M1028" s="17"/>
      <c r="N1028" s="17"/>
      <c r="O1028" s="17"/>
      <c r="P1028" s="17"/>
      <c r="Q1028" s="17"/>
      <c r="R1028" s="17"/>
      <c r="S1028" s="17"/>
      <c r="T1028" s="17"/>
      <c r="U1028" s="17"/>
      <c r="V1028" s="17"/>
      <c r="W1028" s="17"/>
      <c r="X1028" s="17"/>
      <c r="Y1028" s="17"/>
      <c r="Z1028" s="17"/>
      <c r="AA1028" s="17"/>
      <c r="AB1028" s="17"/>
      <c r="AC1028" s="17"/>
      <c r="AD1028" s="17"/>
      <c r="AE1028" s="17"/>
      <c r="AF1028" s="17"/>
    </row>
    <row r="1029" spans="2:32" x14ac:dyDescent="0.2">
      <c r="B1029" s="6" t="s">
        <v>538</v>
      </c>
      <c r="C1029" s="17"/>
      <c r="D1029" s="17"/>
      <c r="E1029" s="17"/>
      <c r="F1029" s="17"/>
      <c r="G1029" s="17"/>
      <c r="H1029" s="17"/>
      <c r="I1029" s="17"/>
      <c r="J1029" s="17"/>
      <c r="K1029" s="17"/>
      <c r="L1029" s="17"/>
      <c r="M1029" s="17"/>
      <c r="N1029" s="17"/>
      <c r="O1029" s="17"/>
      <c r="P1029" s="17"/>
      <c r="Q1029" s="17"/>
      <c r="R1029" s="17"/>
      <c r="S1029" s="17"/>
      <c r="T1029" s="17"/>
      <c r="U1029" s="17"/>
      <c r="V1029" s="17"/>
      <c r="W1029" s="17"/>
      <c r="X1029" s="17"/>
      <c r="Y1029" s="17"/>
      <c r="Z1029" s="17"/>
      <c r="AA1029" s="17"/>
      <c r="AB1029" s="17"/>
      <c r="AC1029" s="17"/>
      <c r="AD1029" s="17"/>
      <c r="AE1029" s="17"/>
      <c r="AF1029" s="17"/>
    </row>
    <row r="1030" spans="2:32" x14ac:dyDescent="0.2">
      <c r="B1030" s="24" t="s">
        <v>535</v>
      </c>
      <c r="C1030" s="17"/>
      <c r="D1030" s="17"/>
      <c r="E1030" s="17"/>
      <c r="F1030" s="17"/>
      <c r="G1030" s="17"/>
      <c r="H1030" s="17"/>
      <c r="I1030" s="17"/>
      <c r="J1030" s="17"/>
      <c r="K1030" s="17"/>
      <c r="L1030" s="17"/>
      <c r="M1030" s="17"/>
      <c r="N1030" s="17"/>
      <c r="O1030" s="17"/>
      <c r="P1030" s="17"/>
      <c r="Q1030" s="17"/>
      <c r="R1030" s="17"/>
      <c r="S1030" s="17"/>
      <c r="T1030" s="17"/>
      <c r="U1030" s="17"/>
      <c r="V1030" s="17"/>
      <c r="W1030" s="17"/>
      <c r="X1030" s="17"/>
      <c r="Y1030" s="17"/>
      <c r="Z1030" s="17"/>
      <c r="AA1030" s="17"/>
      <c r="AB1030" s="17"/>
      <c r="AC1030" s="17"/>
      <c r="AD1030" s="17"/>
      <c r="AE1030" s="17"/>
      <c r="AF1030" s="17"/>
    </row>
    <row r="1031" spans="2:32" x14ac:dyDescent="0.2">
      <c r="B1031" t="s">
        <v>532</v>
      </c>
      <c r="C1031" s="17">
        <v>0.77821877838107401</v>
      </c>
      <c r="D1031" s="17">
        <v>0.75669820085860395</v>
      </c>
      <c r="E1031" s="17">
        <v>0.79620699301745101</v>
      </c>
      <c r="F1031" s="17"/>
      <c r="G1031" s="17" t="s">
        <v>537</v>
      </c>
      <c r="H1031" s="17">
        <v>0.73080422694475</v>
      </c>
      <c r="I1031" s="17">
        <v>0.74144685250037301</v>
      </c>
      <c r="J1031" s="17">
        <v>0.85583095869670001</v>
      </c>
      <c r="K1031" s="17">
        <v>1</v>
      </c>
      <c r="L1031" s="17">
        <v>1</v>
      </c>
      <c r="M1031" s="17"/>
      <c r="N1031" s="17">
        <v>0.73435816278020105</v>
      </c>
      <c r="O1031" s="17">
        <v>0.80267132390709095</v>
      </c>
      <c r="P1031" s="17">
        <v>0.85659849046169101</v>
      </c>
      <c r="Q1031" s="17">
        <v>0.79086184737064402</v>
      </c>
      <c r="R1031" s="17">
        <v>0.70671587120500301</v>
      </c>
      <c r="S1031" s="17">
        <v>0.61231895857632701</v>
      </c>
      <c r="T1031" s="17">
        <v>0.95105192800986904</v>
      </c>
      <c r="U1031" s="17">
        <v>1</v>
      </c>
      <c r="V1031" s="17">
        <v>0.72729785261499202</v>
      </c>
      <c r="W1031" s="17">
        <v>0.81421636774517103</v>
      </c>
      <c r="X1031" s="17">
        <v>0.75278507930926097</v>
      </c>
      <c r="Y1031" s="17">
        <v>0.85057101880927399</v>
      </c>
      <c r="Z1031" s="17"/>
      <c r="AA1031" s="17">
        <v>0.71474102336902101</v>
      </c>
      <c r="AB1031" s="17">
        <v>0.883163428910964</v>
      </c>
      <c r="AC1031" s="17">
        <v>0.75495162572264596</v>
      </c>
      <c r="AD1031" s="17">
        <v>0.78247297112638903</v>
      </c>
      <c r="AE1031" s="17"/>
      <c r="AF1031" s="17">
        <v>0.71265654980511495</v>
      </c>
    </row>
    <row r="1032" spans="2:32" x14ac:dyDescent="0.2">
      <c r="B1032" t="s">
        <v>533</v>
      </c>
      <c r="C1032" s="17">
        <v>0.12407440118692301</v>
      </c>
      <c r="D1032" s="17">
        <v>0.120448300419878</v>
      </c>
      <c r="E1032" s="17">
        <v>0.12710531793730401</v>
      </c>
      <c r="F1032" s="17"/>
      <c r="G1032" s="17" t="s">
        <v>537</v>
      </c>
      <c r="H1032" s="17">
        <v>0.101470223599835</v>
      </c>
      <c r="I1032" s="17">
        <v>0.180892907648491</v>
      </c>
      <c r="J1032" s="17">
        <v>6.0701326436302099E-2</v>
      </c>
      <c r="K1032" s="17">
        <v>0</v>
      </c>
      <c r="L1032" s="17">
        <v>0</v>
      </c>
      <c r="M1032" s="17"/>
      <c r="N1032" s="17">
        <v>0.123269307738298</v>
      </c>
      <c r="O1032" s="17">
        <v>0.139256205777368</v>
      </c>
      <c r="P1032" s="17">
        <v>0.108302497076375</v>
      </c>
      <c r="Q1032" s="17">
        <v>0.20913815262935601</v>
      </c>
      <c r="R1032" s="17">
        <v>0.160357419126927</v>
      </c>
      <c r="S1032" s="17">
        <v>0.26833386700560102</v>
      </c>
      <c r="T1032" s="17">
        <v>4.8948071990130897E-2</v>
      </c>
      <c r="U1032" s="17">
        <v>0</v>
      </c>
      <c r="V1032" s="17">
        <v>4.3534840767074201E-2</v>
      </c>
      <c r="W1032" s="17">
        <v>0.14534402668830501</v>
      </c>
      <c r="X1032" s="17">
        <v>0</v>
      </c>
      <c r="Y1032" s="17">
        <v>0.14942898119072601</v>
      </c>
      <c r="Z1032" s="17"/>
      <c r="AA1032" s="17">
        <v>0.141599708471114</v>
      </c>
      <c r="AB1032" s="17">
        <v>0.102133969417856</v>
      </c>
      <c r="AC1032" s="17">
        <v>0.108960148203247</v>
      </c>
      <c r="AD1032" s="17">
        <v>0.13861866570631401</v>
      </c>
      <c r="AE1032" s="17"/>
      <c r="AF1032" s="17">
        <v>0.16332876596923199</v>
      </c>
    </row>
    <row r="1033" spans="2:32" x14ac:dyDescent="0.2">
      <c r="B1033" t="s">
        <v>92</v>
      </c>
      <c r="C1033" s="17">
        <v>9.7706820432003599E-2</v>
      </c>
      <c r="D1033" s="17">
        <v>0.122853498721519</v>
      </c>
      <c r="E1033" s="17">
        <v>7.6687689045244103E-2</v>
      </c>
      <c r="F1033" s="17"/>
      <c r="G1033" s="17" t="s">
        <v>537</v>
      </c>
      <c r="H1033" s="17">
        <v>0.16772554945541501</v>
      </c>
      <c r="I1033" s="17">
        <v>7.7660239851135501E-2</v>
      </c>
      <c r="J1033" s="17">
        <v>8.3467714866998402E-2</v>
      </c>
      <c r="K1033" s="17">
        <v>0</v>
      </c>
      <c r="L1033" s="17">
        <v>0</v>
      </c>
      <c r="M1033" s="17"/>
      <c r="N1033" s="17">
        <v>0.142372529481501</v>
      </c>
      <c r="O1033" s="17">
        <v>5.8072470315541899E-2</v>
      </c>
      <c r="P1033" s="17">
        <v>3.5099012461934101E-2</v>
      </c>
      <c r="Q1033" s="17">
        <v>0</v>
      </c>
      <c r="R1033" s="17">
        <v>0.13292670966806899</v>
      </c>
      <c r="S1033" s="17">
        <v>0.11934717441807199</v>
      </c>
      <c r="T1033" s="17">
        <v>0</v>
      </c>
      <c r="U1033" s="17">
        <v>0</v>
      </c>
      <c r="V1033" s="17">
        <v>0.229167306617933</v>
      </c>
      <c r="W1033" s="17">
        <v>4.0439605566523797E-2</v>
      </c>
      <c r="X1033" s="17">
        <v>0.247214920690739</v>
      </c>
      <c r="Y1033" s="17">
        <v>0</v>
      </c>
      <c r="Z1033" s="17"/>
      <c r="AA1033" s="17">
        <v>0.14365926815986499</v>
      </c>
      <c r="AB1033" s="17">
        <v>1.47026016711797E-2</v>
      </c>
      <c r="AC1033" s="17">
        <v>0.136088226074108</v>
      </c>
      <c r="AD1033" s="17">
        <v>7.8908363167297393E-2</v>
      </c>
      <c r="AE1033" s="17"/>
      <c r="AF1033" s="17">
        <v>0.124014684225653</v>
      </c>
    </row>
    <row r="1034" spans="2:32" x14ac:dyDescent="0.2">
      <c r="C1034" s="17"/>
      <c r="D1034" s="17"/>
      <c r="E1034" s="17"/>
      <c r="F1034" s="17"/>
      <c r="G1034" s="17"/>
      <c r="H1034" s="17"/>
      <c r="I1034" s="17"/>
      <c r="J1034" s="17"/>
      <c r="K1034" s="17"/>
      <c r="L1034" s="17"/>
      <c r="M1034" s="17"/>
      <c r="N1034" s="17"/>
      <c r="O1034" s="17"/>
      <c r="P1034" s="17"/>
      <c r="Q1034" s="17"/>
      <c r="R1034" s="17"/>
      <c r="S1034" s="17"/>
      <c r="T1034" s="17"/>
      <c r="U1034" s="17"/>
      <c r="V1034" s="17"/>
      <c r="W1034" s="17"/>
      <c r="X1034" s="17"/>
      <c r="Y1034" s="17"/>
      <c r="Z1034" s="17"/>
      <c r="AA1034" s="17"/>
      <c r="AB1034" s="17"/>
      <c r="AC1034" s="17"/>
      <c r="AD1034" s="17"/>
      <c r="AE1034" s="17"/>
      <c r="AF1034" s="17"/>
    </row>
    <row r="1035" spans="2:32" x14ac:dyDescent="0.2">
      <c r="B1035" s="6" t="s">
        <v>539</v>
      </c>
      <c r="C1035" s="17"/>
      <c r="D1035" s="17"/>
      <c r="E1035" s="17"/>
      <c r="F1035" s="17"/>
      <c r="G1035" s="17"/>
      <c r="H1035" s="17"/>
      <c r="I1035" s="17"/>
      <c r="J1035" s="17"/>
      <c r="K1035" s="17"/>
      <c r="L1035" s="17"/>
      <c r="M1035" s="17"/>
      <c r="N1035" s="17"/>
      <c r="O1035" s="17"/>
      <c r="P1035" s="17"/>
      <c r="Q1035" s="17"/>
      <c r="R1035" s="17"/>
      <c r="S1035" s="17"/>
      <c r="T1035" s="17"/>
      <c r="U1035" s="17"/>
      <c r="V1035" s="17"/>
      <c r="W1035" s="17"/>
      <c r="X1035" s="17"/>
      <c r="Y1035" s="17"/>
      <c r="Z1035" s="17"/>
      <c r="AA1035" s="17"/>
      <c r="AB1035" s="17"/>
      <c r="AC1035" s="17"/>
      <c r="AD1035" s="17"/>
      <c r="AE1035" s="17"/>
      <c r="AF1035" s="17"/>
    </row>
    <row r="1036" spans="2:32" x14ac:dyDescent="0.2">
      <c r="B1036" s="24" t="s">
        <v>535</v>
      </c>
      <c r="C1036" s="17"/>
      <c r="D1036" s="17"/>
      <c r="E1036" s="17"/>
      <c r="F1036" s="17"/>
      <c r="G1036" s="17"/>
      <c r="H1036" s="17"/>
      <c r="I1036" s="17"/>
      <c r="J1036" s="17"/>
      <c r="K1036" s="17"/>
      <c r="L1036" s="17"/>
      <c r="M1036" s="17"/>
      <c r="N1036" s="17"/>
      <c r="O1036" s="17"/>
      <c r="P1036" s="17"/>
      <c r="Q1036" s="17"/>
      <c r="R1036" s="17"/>
      <c r="S1036" s="17"/>
      <c r="T1036" s="17"/>
      <c r="U1036" s="17"/>
      <c r="V1036" s="17"/>
      <c r="W1036" s="17"/>
      <c r="X1036" s="17"/>
      <c r="Y1036" s="17"/>
      <c r="Z1036" s="17"/>
      <c r="AA1036" s="17"/>
      <c r="AB1036" s="17"/>
      <c r="AC1036" s="17"/>
      <c r="AD1036" s="17"/>
      <c r="AE1036" s="17"/>
      <c r="AF1036" s="17"/>
    </row>
    <row r="1037" spans="2:32" x14ac:dyDescent="0.2">
      <c r="B1037" t="s">
        <v>532</v>
      </c>
      <c r="C1037" s="17">
        <v>0.81376249294654202</v>
      </c>
      <c r="D1037" s="17">
        <v>0.80479994918736397</v>
      </c>
      <c r="E1037" s="17">
        <v>0.82125393506326605</v>
      </c>
      <c r="F1037" s="17"/>
      <c r="G1037" s="17" t="s">
        <v>537</v>
      </c>
      <c r="H1037" s="17">
        <v>0.78052015351868897</v>
      </c>
      <c r="I1037" s="17">
        <v>0.80751390528034594</v>
      </c>
      <c r="J1037" s="17">
        <v>0.844390908778195</v>
      </c>
      <c r="K1037" s="17">
        <v>0.825922705085819</v>
      </c>
      <c r="L1037" s="17">
        <v>1</v>
      </c>
      <c r="M1037" s="17"/>
      <c r="N1037" s="17">
        <v>0.77206121855402299</v>
      </c>
      <c r="O1037" s="17">
        <v>0.77550032434045302</v>
      </c>
      <c r="P1037" s="17">
        <v>0.93344611258935195</v>
      </c>
      <c r="Q1037" s="17">
        <v>0.86585231589684197</v>
      </c>
      <c r="R1037" s="17">
        <v>0.69915875169461505</v>
      </c>
      <c r="S1037" s="17">
        <v>0.81649327435625296</v>
      </c>
      <c r="T1037" s="17">
        <v>0.888254827542587</v>
      </c>
      <c r="U1037" s="17">
        <v>1</v>
      </c>
      <c r="V1037" s="17">
        <v>0.753103063641823</v>
      </c>
      <c r="W1037" s="17">
        <v>0.87778500507963897</v>
      </c>
      <c r="X1037" s="17">
        <v>0.81309035920074402</v>
      </c>
      <c r="Y1037" s="17">
        <v>0.69066601701377395</v>
      </c>
      <c r="Z1037" s="17"/>
      <c r="AA1037" s="17">
        <v>0.78261645073186903</v>
      </c>
      <c r="AB1037" s="17">
        <v>0.88710199936999901</v>
      </c>
      <c r="AC1037" s="17">
        <v>0.82393283173680598</v>
      </c>
      <c r="AD1037" s="17">
        <v>0.77478113004959304</v>
      </c>
      <c r="AE1037" s="17"/>
      <c r="AF1037" s="17">
        <v>0.83027922319189196</v>
      </c>
    </row>
    <row r="1038" spans="2:32" x14ac:dyDescent="0.2">
      <c r="B1038" t="s">
        <v>533</v>
      </c>
      <c r="C1038" s="17">
        <v>9.81252291370803E-2</v>
      </c>
      <c r="D1038" s="17">
        <v>0.123440616600867</v>
      </c>
      <c r="E1038" s="17">
        <v>7.6965080306213698E-2</v>
      </c>
      <c r="F1038" s="17"/>
      <c r="G1038" s="17" t="s">
        <v>537</v>
      </c>
      <c r="H1038" s="17">
        <v>0.12672534399187299</v>
      </c>
      <c r="I1038" s="17">
        <v>9.8388675622199703E-2</v>
      </c>
      <c r="J1038" s="17">
        <v>7.0592800412290505E-2</v>
      </c>
      <c r="K1038" s="17">
        <v>0.174077294914181</v>
      </c>
      <c r="L1038" s="17">
        <v>0</v>
      </c>
      <c r="M1038" s="17"/>
      <c r="N1038" s="17">
        <v>0.15458188850076099</v>
      </c>
      <c r="O1038" s="17">
        <v>0.114855052013034</v>
      </c>
      <c r="P1038" s="17">
        <v>3.1454874948713699E-2</v>
      </c>
      <c r="Q1038" s="17">
        <v>0.134147684103158</v>
      </c>
      <c r="R1038" s="17">
        <v>0.123398317758607</v>
      </c>
      <c r="S1038" s="17">
        <v>5.2024230612936699E-2</v>
      </c>
      <c r="T1038" s="17">
        <v>0</v>
      </c>
      <c r="U1038" s="17">
        <v>0</v>
      </c>
      <c r="V1038" s="17">
        <v>0.17471600059449899</v>
      </c>
      <c r="W1038" s="17">
        <v>8.1775389353836797E-2</v>
      </c>
      <c r="X1038" s="17">
        <v>0</v>
      </c>
      <c r="Y1038" s="17">
        <v>0.14942898119072601</v>
      </c>
      <c r="Z1038" s="17"/>
      <c r="AA1038" s="17">
        <v>0.12672155441361299</v>
      </c>
      <c r="AB1038" s="17">
        <v>6.1230218935200698E-2</v>
      </c>
      <c r="AC1038" s="17">
        <v>7.0704381904628896E-2</v>
      </c>
      <c r="AD1038" s="17">
        <v>0.12561864017469401</v>
      </c>
      <c r="AE1038" s="17"/>
      <c r="AF1038" s="17">
        <v>0.13379128589314099</v>
      </c>
    </row>
    <row r="1039" spans="2:32" x14ac:dyDescent="0.2">
      <c r="B1039" t="s">
        <v>92</v>
      </c>
      <c r="C1039" s="17">
        <v>8.8112277916377296E-2</v>
      </c>
      <c r="D1039" s="17">
        <v>7.1759434211769502E-2</v>
      </c>
      <c r="E1039" s="17">
        <v>0.10178098463052</v>
      </c>
      <c r="F1039" s="17"/>
      <c r="G1039" s="17" t="s">
        <v>537</v>
      </c>
      <c r="H1039" s="17">
        <v>9.2754502489438298E-2</v>
      </c>
      <c r="I1039" s="17">
        <v>9.4097419097454296E-2</v>
      </c>
      <c r="J1039" s="17">
        <v>8.5016290809514894E-2</v>
      </c>
      <c r="K1039" s="17">
        <v>0</v>
      </c>
      <c r="L1039" s="17">
        <v>0</v>
      </c>
      <c r="M1039" s="17"/>
      <c r="N1039" s="17">
        <v>7.3356892945216398E-2</v>
      </c>
      <c r="O1039" s="17">
        <v>0.10964462364651199</v>
      </c>
      <c r="P1039" s="17">
        <v>3.5099012461934101E-2</v>
      </c>
      <c r="Q1039" s="17">
        <v>0</v>
      </c>
      <c r="R1039" s="17">
        <v>0.17744293054677701</v>
      </c>
      <c r="S1039" s="17">
        <v>0.13148249503081</v>
      </c>
      <c r="T1039" s="17">
        <v>0.111745172457413</v>
      </c>
      <c r="U1039" s="17">
        <v>0</v>
      </c>
      <c r="V1039" s="17">
        <v>7.2180935763678594E-2</v>
      </c>
      <c r="W1039" s="17">
        <v>4.0439605566523797E-2</v>
      </c>
      <c r="X1039" s="17">
        <v>0.18690964079925601</v>
      </c>
      <c r="Y1039" s="17">
        <v>0.15990500179549999</v>
      </c>
      <c r="Z1039" s="17"/>
      <c r="AA1039" s="17">
        <v>9.0661994854518702E-2</v>
      </c>
      <c r="AB1039" s="17">
        <v>5.1667781694800699E-2</v>
      </c>
      <c r="AC1039" s="17">
        <v>0.105362786358565</v>
      </c>
      <c r="AD1039" s="17">
        <v>9.9600229775713103E-2</v>
      </c>
      <c r="AE1039" s="17"/>
      <c r="AF1039" s="17">
        <v>3.5929490914966701E-2</v>
      </c>
    </row>
    <row r="1040" spans="2:32" x14ac:dyDescent="0.2">
      <c r="C1040" s="17"/>
      <c r="D1040" s="17"/>
      <c r="E1040" s="17"/>
      <c r="F1040" s="17"/>
      <c r="G1040" s="17"/>
      <c r="H1040" s="17"/>
      <c r="I1040" s="17"/>
      <c r="J1040" s="17"/>
      <c r="K1040" s="17"/>
      <c r="L1040" s="17"/>
      <c r="M1040" s="17"/>
      <c r="N1040" s="17"/>
      <c r="O1040" s="17"/>
      <c r="P1040" s="17"/>
      <c r="Q1040" s="17"/>
      <c r="R1040" s="17"/>
      <c r="S1040" s="17"/>
      <c r="T1040" s="17"/>
      <c r="U1040" s="17"/>
      <c r="V1040" s="17"/>
      <c r="W1040" s="17"/>
      <c r="X1040" s="17"/>
      <c r="Y1040" s="17"/>
      <c r="Z1040" s="17"/>
      <c r="AA1040" s="17"/>
      <c r="AB1040" s="17"/>
      <c r="AC1040" s="17"/>
      <c r="AD1040" s="17"/>
      <c r="AE1040" s="17"/>
      <c r="AF1040" s="17"/>
    </row>
    <row r="1041" spans="2:32" x14ac:dyDescent="0.2">
      <c r="B1041" s="6" t="s">
        <v>540</v>
      </c>
      <c r="C1041" s="17"/>
      <c r="D1041" s="17"/>
      <c r="E1041" s="17"/>
      <c r="F1041" s="17"/>
      <c r="G1041" s="17"/>
      <c r="H1041" s="17"/>
      <c r="I1041" s="17"/>
      <c r="J1041" s="17"/>
      <c r="K1041" s="17"/>
      <c r="L1041" s="17"/>
      <c r="M1041" s="17"/>
      <c r="N1041" s="17"/>
      <c r="O1041" s="17"/>
      <c r="P1041" s="17"/>
      <c r="Q1041" s="17"/>
      <c r="R1041" s="17"/>
      <c r="S1041" s="17"/>
      <c r="T1041" s="17"/>
      <c r="U1041" s="17"/>
      <c r="V1041" s="17"/>
      <c r="W1041" s="17"/>
      <c r="X1041" s="17"/>
      <c r="Y1041" s="17"/>
      <c r="Z1041" s="17"/>
      <c r="AA1041" s="17"/>
      <c r="AB1041" s="17"/>
      <c r="AC1041" s="17"/>
      <c r="AD1041" s="17"/>
      <c r="AE1041" s="17"/>
      <c r="AF1041" s="17"/>
    </row>
    <row r="1042" spans="2:32" x14ac:dyDescent="0.2">
      <c r="B1042" s="24" t="s">
        <v>535</v>
      </c>
      <c r="C1042" s="17"/>
      <c r="D1042" s="17"/>
      <c r="E1042" s="17"/>
      <c r="F1042" s="17"/>
      <c r="G1042" s="17"/>
      <c r="H1042" s="17"/>
      <c r="I1042" s="17"/>
      <c r="J1042" s="17"/>
      <c r="K1042" s="17"/>
      <c r="L1042" s="17"/>
      <c r="M1042" s="17"/>
      <c r="N1042" s="17"/>
      <c r="O1042" s="17"/>
      <c r="P1042" s="17"/>
      <c r="Q1042" s="17"/>
      <c r="R1042" s="17"/>
      <c r="S1042" s="17"/>
      <c r="T1042" s="17"/>
      <c r="U1042" s="17"/>
      <c r="V1042" s="17"/>
      <c r="W1042" s="17"/>
      <c r="X1042" s="17"/>
      <c r="Y1042" s="17"/>
      <c r="Z1042" s="17"/>
      <c r="AA1042" s="17"/>
      <c r="AB1042" s="17"/>
      <c r="AC1042" s="17"/>
      <c r="AD1042" s="17"/>
      <c r="AE1042" s="17"/>
      <c r="AF1042" s="17"/>
    </row>
    <row r="1043" spans="2:32" x14ac:dyDescent="0.2">
      <c r="B1043" t="s">
        <v>532</v>
      </c>
      <c r="C1043" s="17">
        <v>0.37310860656260503</v>
      </c>
      <c r="D1043" s="17">
        <v>0.40277908152768499</v>
      </c>
      <c r="E1043" s="17">
        <v>0.34830820929269701</v>
      </c>
      <c r="F1043" s="17"/>
      <c r="G1043" s="17" t="s">
        <v>537</v>
      </c>
      <c r="H1043" s="17">
        <v>0.47243708554132602</v>
      </c>
      <c r="I1043" s="17">
        <v>0.39389608064711501</v>
      </c>
      <c r="J1043" s="17">
        <v>0.275705067215954</v>
      </c>
      <c r="K1043" s="17">
        <v>0.13707957497891901</v>
      </c>
      <c r="L1043" s="17">
        <v>0.21259909643636299</v>
      </c>
      <c r="M1043" s="17"/>
      <c r="N1043" s="17">
        <v>0.52498692941991898</v>
      </c>
      <c r="O1043" s="17">
        <v>0.24463189032722499</v>
      </c>
      <c r="P1043" s="17">
        <v>0.43696959054784201</v>
      </c>
      <c r="Q1043" s="17">
        <v>0.50623551422341895</v>
      </c>
      <c r="R1043" s="17">
        <v>0.399264712918246</v>
      </c>
      <c r="S1043" s="17">
        <v>0.30753998868427002</v>
      </c>
      <c r="T1043" s="17">
        <v>0.370508753055176</v>
      </c>
      <c r="U1043" s="17">
        <v>0.31754332214713099</v>
      </c>
      <c r="V1043" s="17">
        <v>0.16389003696773599</v>
      </c>
      <c r="W1043" s="17">
        <v>0.488947507020422</v>
      </c>
      <c r="X1043" s="17">
        <v>0.20561664223057999</v>
      </c>
      <c r="Y1043" s="17">
        <v>0.324709025346261</v>
      </c>
      <c r="Z1043" s="17"/>
      <c r="AA1043" s="17">
        <v>0.38721884447270899</v>
      </c>
      <c r="AB1043" s="17">
        <v>0.41872924364258302</v>
      </c>
      <c r="AC1043" s="17">
        <v>0.28815062543888098</v>
      </c>
      <c r="AD1043" s="17">
        <v>0.40332359172347099</v>
      </c>
      <c r="AE1043" s="17"/>
      <c r="AF1043" s="17">
        <v>0.34995530248383699</v>
      </c>
    </row>
    <row r="1044" spans="2:32" x14ac:dyDescent="0.2">
      <c r="B1044" t="s">
        <v>533</v>
      </c>
      <c r="C1044" s="17">
        <v>0.51049600380639903</v>
      </c>
      <c r="D1044" s="17">
        <v>0.48636841566599598</v>
      </c>
      <c r="E1044" s="17">
        <v>0.53066331733107297</v>
      </c>
      <c r="F1044" s="17"/>
      <c r="G1044" s="17" t="s">
        <v>537</v>
      </c>
      <c r="H1044" s="17">
        <v>0.37067867366027601</v>
      </c>
      <c r="I1044" s="17">
        <v>0.49583479086211002</v>
      </c>
      <c r="J1044" s="17">
        <v>0.61788656119472196</v>
      </c>
      <c r="K1044" s="17">
        <v>0.86292042502108102</v>
      </c>
      <c r="L1044" s="17">
        <v>0.78740090356363701</v>
      </c>
      <c r="M1044" s="17"/>
      <c r="N1044" s="17">
        <v>0.41659812041600203</v>
      </c>
      <c r="O1044" s="17">
        <v>0.59639865709858597</v>
      </c>
      <c r="P1044" s="17">
        <v>0.44878677181617299</v>
      </c>
      <c r="Q1044" s="17">
        <v>0.493764485776581</v>
      </c>
      <c r="R1044" s="17">
        <v>0.42329235653497699</v>
      </c>
      <c r="S1044" s="17">
        <v>0.46029150822057502</v>
      </c>
      <c r="T1044" s="17">
        <v>0.52032280652803897</v>
      </c>
      <c r="U1044" s="17">
        <v>0.68245667785286901</v>
      </c>
      <c r="V1044" s="17">
        <v>0.70031729618637995</v>
      </c>
      <c r="W1044" s="17">
        <v>0.47061288741305501</v>
      </c>
      <c r="X1044" s="17">
        <v>0.54716843707868001</v>
      </c>
      <c r="Y1044" s="17">
        <v>0.51538597285823895</v>
      </c>
      <c r="Z1044" s="17"/>
      <c r="AA1044" s="17">
        <v>0.48588769640573798</v>
      </c>
      <c r="AB1044" s="17">
        <v>0.51605563533115895</v>
      </c>
      <c r="AC1044" s="17">
        <v>0.58554402240661396</v>
      </c>
      <c r="AD1044" s="17">
        <v>0.45751146068093401</v>
      </c>
      <c r="AE1044" s="17"/>
      <c r="AF1044" s="17">
        <v>0.56667566101257705</v>
      </c>
    </row>
    <row r="1045" spans="2:32" x14ac:dyDescent="0.2">
      <c r="B1045" t="s">
        <v>92</v>
      </c>
      <c r="C1045" s="17">
        <v>0.11639538963099599</v>
      </c>
      <c r="D1045" s="17">
        <v>0.110852502806319</v>
      </c>
      <c r="E1045" s="17">
        <v>0.121028473376231</v>
      </c>
      <c r="F1045" s="17"/>
      <c r="G1045" s="17" t="s">
        <v>537</v>
      </c>
      <c r="H1045" s="17">
        <v>0.15688424079839799</v>
      </c>
      <c r="I1045" s="17">
        <v>0.110269128490775</v>
      </c>
      <c r="J1045" s="17">
        <v>0.10640837158932399</v>
      </c>
      <c r="K1045" s="17">
        <v>0</v>
      </c>
      <c r="L1045" s="17">
        <v>0</v>
      </c>
      <c r="M1045" s="17"/>
      <c r="N1045" s="17">
        <v>5.8414950164079098E-2</v>
      </c>
      <c r="O1045" s="17">
        <v>0.15896945257418901</v>
      </c>
      <c r="P1045" s="17">
        <v>0.114243637635985</v>
      </c>
      <c r="Q1045" s="17">
        <v>0</v>
      </c>
      <c r="R1045" s="17">
        <v>0.17744293054677701</v>
      </c>
      <c r="S1045" s="17">
        <v>0.23216850309515499</v>
      </c>
      <c r="T1045" s="17">
        <v>0.109168440416785</v>
      </c>
      <c r="U1045" s="17">
        <v>0</v>
      </c>
      <c r="V1045" s="17">
        <v>0.13579266684588401</v>
      </c>
      <c r="W1045" s="17">
        <v>4.0439605566523797E-2</v>
      </c>
      <c r="X1045" s="17">
        <v>0.247214920690739</v>
      </c>
      <c r="Y1045" s="17">
        <v>0.15990500179549999</v>
      </c>
      <c r="Z1045" s="17"/>
      <c r="AA1045" s="17">
        <v>0.126893459121553</v>
      </c>
      <c r="AB1045" s="17">
        <v>6.5215121026258496E-2</v>
      </c>
      <c r="AC1045" s="17">
        <v>0.126305352154506</v>
      </c>
      <c r="AD1045" s="17">
        <v>0.139164947595595</v>
      </c>
      <c r="AE1045" s="17"/>
      <c r="AF1045" s="17">
        <v>8.3369036503586305E-2</v>
      </c>
    </row>
    <row r="1046" spans="2:32" x14ac:dyDescent="0.2">
      <c r="C1046" s="17"/>
      <c r="D1046" s="17"/>
      <c r="E1046" s="17"/>
      <c r="F1046" s="17"/>
      <c r="G1046" s="17"/>
      <c r="H1046" s="17"/>
      <c r="I1046" s="17"/>
      <c r="J1046" s="17"/>
      <c r="K1046" s="17"/>
      <c r="L1046" s="17"/>
      <c r="M1046" s="17"/>
      <c r="N1046" s="17"/>
      <c r="O1046" s="17"/>
      <c r="P1046" s="17"/>
      <c r="Q1046" s="17"/>
      <c r="R1046" s="17"/>
      <c r="S1046" s="17"/>
      <c r="T1046" s="17"/>
      <c r="U1046" s="17"/>
      <c r="V1046" s="17"/>
      <c r="W1046" s="17"/>
      <c r="X1046" s="17"/>
      <c r="Y1046" s="17"/>
      <c r="Z1046" s="17"/>
      <c r="AA1046" s="17"/>
      <c r="AB1046" s="17"/>
      <c r="AC1046" s="17"/>
      <c r="AD1046" s="17"/>
      <c r="AE1046" s="17"/>
      <c r="AF1046" s="17"/>
    </row>
    <row r="1047" spans="2:32" x14ac:dyDescent="0.2">
      <c r="B1047" s="6" t="s">
        <v>541</v>
      </c>
      <c r="C1047" s="17"/>
      <c r="D1047" s="17"/>
      <c r="E1047" s="17"/>
      <c r="F1047" s="17"/>
      <c r="G1047" s="17"/>
      <c r="H1047" s="17"/>
      <c r="I1047" s="17"/>
      <c r="J1047" s="17"/>
      <c r="K1047" s="17"/>
      <c r="L1047" s="17"/>
      <c r="M1047" s="17"/>
      <c r="N1047" s="17"/>
      <c r="O1047" s="17"/>
      <c r="P1047" s="17"/>
      <c r="Q1047" s="17"/>
      <c r="R1047" s="17"/>
      <c r="S1047" s="17"/>
      <c r="T1047" s="17"/>
      <c r="U1047" s="17"/>
      <c r="V1047" s="17"/>
      <c r="W1047" s="17"/>
      <c r="X1047" s="17"/>
      <c r="Y1047" s="17"/>
      <c r="Z1047" s="17"/>
      <c r="AA1047" s="17"/>
      <c r="AB1047" s="17"/>
      <c r="AC1047" s="17"/>
      <c r="AD1047" s="17"/>
      <c r="AE1047" s="17"/>
      <c r="AF1047" s="17"/>
    </row>
    <row r="1048" spans="2:32" x14ac:dyDescent="0.2">
      <c r="B1048" s="24" t="s">
        <v>535</v>
      </c>
      <c r="C1048" s="17"/>
      <c r="D1048" s="17"/>
      <c r="E1048" s="17"/>
      <c r="F1048" s="17"/>
      <c r="G1048" s="17"/>
      <c r="H1048" s="17"/>
      <c r="I1048" s="17"/>
      <c r="J1048" s="17"/>
      <c r="K1048" s="17"/>
      <c r="L1048" s="17"/>
      <c r="M1048" s="17"/>
      <c r="N1048" s="17"/>
      <c r="O1048" s="17"/>
      <c r="P1048" s="17"/>
      <c r="Q1048" s="17"/>
      <c r="R1048" s="17"/>
      <c r="S1048" s="17"/>
      <c r="T1048" s="17"/>
      <c r="U1048" s="17"/>
      <c r="V1048" s="17"/>
      <c r="W1048" s="17"/>
      <c r="X1048" s="17"/>
      <c r="Y1048" s="17"/>
      <c r="Z1048" s="17"/>
      <c r="AA1048" s="17"/>
      <c r="AB1048" s="17"/>
      <c r="AC1048" s="17"/>
      <c r="AD1048" s="17"/>
      <c r="AE1048" s="17"/>
      <c r="AF1048" s="17"/>
    </row>
    <row r="1049" spans="2:32" x14ac:dyDescent="0.2">
      <c r="B1049" t="s">
        <v>532</v>
      </c>
      <c r="C1049" s="17">
        <v>0.79212691412962399</v>
      </c>
      <c r="D1049" s="17">
        <v>0.78748719075408902</v>
      </c>
      <c r="E1049" s="17">
        <v>0.79600507863730996</v>
      </c>
      <c r="F1049" s="17"/>
      <c r="G1049" s="17" t="s">
        <v>537</v>
      </c>
      <c r="H1049" s="17">
        <v>0.72459843480137998</v>
      </c>
      <c r="I1049" s="17">
        <v>0.78262876874623599</v>
      </c>
      <c r="J1049" s="17">
        <v>0.856079520165823</v>
      </c>
      <c r="K1049" s="17">
        <v>0.825922705085819</v>
      </c>
      <c r="L1049" s="17">
        <v>1</v>
      </c>
      <c r="M1049" s="17"/>
      <c r="N1049" s="17">
        <v>0.74949610689775104</v>
      </c>
      <c r="O1049" s="17">
        <v>0.66084345474902095</v>
      </c>
      <c r="P1049" s="17">
        <v>0.93202546708745204</v>
      </c>
      <c r="Q1049" s="17">
        <v>0.88405852425173603</v>
      </c>
      <c r="R1049" s="17">
        <v>0.731827555806011</v>
      </c>
      <c r="S1049" s="17">
        <v>0.71863434404292803</v>
      </c>
      <c r="T1049" s="17">
        <v>0.80005034525748997</v>
      </c>
      <c r="U1049" s="17">
        <v>1</v>
      </c>
      <c r="V1049" s="17">
        <v>0.76898985975714695</v>
      </c>
      <c r="W1049" s="17">
        <v>0.84743547824768894</v>
      </c>
      <c r="X1049" s="17">
        <v>0.81309035920074402</v>
      </c>
      <c r="Y1049" s="17">
        <v>0.85057101880927399</v>
      </c>
      <c r="Z1049" s="17"/>
      <c r="AA1049" s="17">
        <v>0.80501716576842497</v>
      </c>
      <c r="AB1049" s="17">
        <v>0.77777227787512104</v>
      </c>
      <c r="AC1049" s="17">
        <v>0.84240791158057204</v>
      </c>
      <c r="AD1049" s="17">
        <v>0.73888902214464802</v>
      </c>
      <c r="AE1049" s="17"/>
      <c r="AF1049" s="17">
        <v>0.73647599673099695</v>
      </c>
    </row>
    <row r="1050" spans="2:32" x14ac:dyDescent="0.2">
      <c r="B1050" t="s">
        <v>533</v>
      </c>
      <c r="C1050" s="17">
        <v>0.114851660670953</v>
      </c>
      <c r="D1050" s="17">
        <v>0.103966466056487</v>
      </c>
      <c r="E1050" s="17">
        <v>0.123950171939031</v>
      </c>
      <c r="F1050" s="17"/>
      <c r="G1050" s="17" t="s">
        <v>537</v>
      </c>
      <c r="H1050" s="17">
        <v>0.170104145444122</v>
      </c>
      <c r="I1050" s="17">
        <v>0.123664018136832</v>
      </c>
      <c r="J1050" s="17">
        <v>5.0835987068019901E-2</v>
      </c>
      <c r="K1050" s="17">
        <v>0.174077294914181</v>
      </c>
      <c r="L1050" s="17">
        <v>0</v>
      </c>
      <c r="M1050" s="17"/>
      <c r="N1050" s="17">
        <v>0.16273158280343</v>
      </c>
      <c r="O1050" s="17">
        <v>0.21784161810692801</v>
      </c>
      <c r="P1050" s="17">
        <v>0</v>
      </c>
      <c r="Q1050" s="17">
        <v>7.7508375681589706E-2</v>
      </c>
      <c r="R1050" s="17">
        <v>0.14066020313168201</v>
      </c>
      <c r="S1050" s="17">
        <v>0.16296958314280799</v>
      </c>
      <c r="T1050" s="17">
        <v>0.14820587248075101</v>
      </c>
      <c r="U1050" s="17">
        <v>0</v>
      </c>
      <c r="V1050" s="17">
        <v>0.107677237892618</v>
      </c>
      <c r="W1050" s="17">
        <v>7.2155026328367206E-2</v>
      </c>
      <c r="X1050" s="17">
        <v>0</v>
      </c>
      <c r="Y1050" s="17">
        <v>0.14942898119072601</v>
      </c>
      <c r="Z1050" s="17"/>
      <c r="AA1050" s="17">
        <v>0.107381330909842</v>
      </c>
      <c r="AB1050" s="17">
        <v>0.13778503161085101</v>
      </c>
      <c r="AC1050" s="17">
        <v>8.5796485335935799E-2</v>
      </c>
      <c r="AD1050" s="17">
        <v>0.13281633745528801</v>
      </c>
      <c r="AE1050" s="17"/>
      <c r="AF1050" s="17">
        <v>0.22759451235403599</v>
      </c>
    </row>
    <row r="1051" spans="2:32" x14ac:dyDescent="0.2">
      <c r="B1051" t="s">
        <v>92</v>
      </c>
      <c r="C1051" s="17">
        <v>9.3021425199423594E-2</v>
      </c>
      <c r="D1051" s="17">
        <v>0.10854634318942399</v>
      </c>
      <c r="E1051" s="17">
        <v>8.00447494236593E-2</v>
      </c>
      <c r="F1051" s="17"/>
      <c r="G1051" s="17" t="s">
        <v>537</v>
      </c>
      <c r="H1051" s="17">
        <v>0.105297419754498</v>
      </c>
      <c r="I1051" s="17">
        <v>9.3707213116932406E-2</v>
      </c>
      <c r="J1051" s="17">
        <v>9.3084492766157406E-2</v>
      </c>
      <c r="K1051" s="17">
        <v>0</v>
      </c>
      <c r="L1051" s="17">
        <v>0</v>
      </c>
      <c r="M1051" s="17"/>
      <c r="N1051" s="17">
        <v>8.7772310298818296E-2</v>
      </c>
      <c r="O1051" s="17">
        <v>0.121314927144051</v>
      </c>
      <c r="P1051" s="17">
        <v>6.7974532912547597E-2</v>
      </c>
      <c r="Q1051" s="17">
        <v>3.8433100066674303E-2</v>
      </c>
      <c r="R1051" s="17">
        <v>0.12751224106230699</v>
      </c>
      <c r="S1051" s="17">
        <v>0.11839607281426399</v>
      </c>
      <c r="T1051" s="17">
        <v>5.1743782261759103E-2</v>
      </c>
      <c r="U1051" s="17">
        <v>0</v>
      </c>
      <c r="V1051" s="17">
        <v>0.123332902350236</v>
      </c>
      <c r="W1051" s="17">
        <v>8.0409495423943503E-2</v>
      </c>
      <c r="X1051" s="17">
        <v>0.18690964079925601</v>
      </c>
      <c r="Y1051" s="17">
        <v>0</v>
      </c>
      <c r="Z1051" s="17"/>
      <c r="AA1051" s="17">
        <v>8.7601503321732901E-2</v>
      </c>
      <c r="AB1051" s="17">
        <v>8.4442690514027502E-2</v>
      </c>
      <c r="AC1051" s="17">
        <v>7.1795603083492698E-2</v>
      </c>
      <c r="AD1051" s="17">
        <v>0.128294640400064</v>
      </c>
      <c r="AE1051" s="17"/>
      <c r="AF1051" s="17">
        <v>3.5929490914966701E-2</v>
      </c>
    </row>
    <row r="1052" spans="2:32" x14ac:dyDescent="0.2">
      <c r="C1052" s="17"/>
      <c r="D1052" s="17"/>
      <c r="E1052" s="17"/>
      <c r="F1052" s="17"/>
      <c r="G1052" s="17"/>
      <c r="H1052" s="17"/>
      <c r="I1052" s="17"/>
      <c r="J1052" s="17"/>
      <c r="K1052" s="17"/>
      <c r="L1052" s="17"/>
      <c r="M1052" s="17"/>
      <c r="N1052" s="17"/>
      <c r="O1052" s="17"/>
      <c r="P1052" s="17"/>
      <c r="Q1052" s="17"/>
      <c r="R1052" s="17"/>
      <c r="S1052" s="17"/>
      <c r="T1052" s="17"/>
      <c r="U1052" s="17"/>
      <c r="V1052" s="17"/>
      <c r="W1052" s="17"/>
      <c r="X1052" s="17"/>
      <c r="Y1052" s="17"/>
      <c r="Z1052" s="17"/>
      <c r="AA1052" s="17"/>
      <c r="AB1052" s="17"/>
      <c r="AC1052" s="17"/>
      <c r="AD1052" s="17"/>
      <c r="AE1052" s="17"/>
      <c r="AF1052" s="17"/>
    </row>
    <row r="1053" spans="2:32" x14ac:dyDescent="0.2">
      <c r="B1053" s="6" t="s">
        <v>543</v>
      </c>
      <c r="C1053" s="17"/>
      <c r="D1053" s="17"/>
      <c r="E1053" s="17"/>
      <c r="F1053" s="17"/>
      <c r="G1053" s="17"/>
      <c r="H1053" s="17"/>
      <c r="I1053" s="17"/>
      <c r="J1053" s="17"/>
      <c r="K1053" s="17"/>
      <c r="L1053" s="17"/>
      <c r="M1053" s="17"/>
      <c r="N1053" s="17"/>
      <c r="O1053" s="17"/>
      <c r="P1053" s="17"/>
      <c r="Q1053" s="17"/>
      <c r="R1053" s="17"/>
      <c r="S1053" s="17"/>
      <c r="T1053" s="17"/>
      <c r="U1053" s="17"/>
      <c r="V1053" s="17"/>
      <c r="W1053" s="17"/>
      <c r="X1053" s="17"/>
      <c r="Y1053" s="17"/>
      <c r="Z1053" s="17"/>
      <c r="AA1053" s="17"/>
      <c r="AB1053" s="17"/>
      <c r="AC1053" s="17"/>
      <c r="AD1053" s="17"/>
      <c r="AE1053" s="17"/>
      <c r="AF1053" s="17"/>
    </row>
    <row r="1054" spans="2:32" x14ac:dyDescent="0.2">
      <c r="B1054" s="24" t="s">
        <v>526</v>
      </c>
      <c r="C1054" s="17"/>
      <c r="D1054" s="17"/>
      <c r="E1054" s="17"/>
      <c r="F1054" s="17"/>
      <c r="G1054" s="17"/>
      <c r="H1054" s="17"/>
      <c r="I1054" s="17"/>
      <c r="J1054" s="17"/>
      <c r="K1054" s="17"/>
      <c r="L1054" s="17"/>
      <c r="M1054" s="17"/>
      <c r="N1054" s="17"/>
      <c r="O1054" s="17"/>
      <c r="P1054" s="17"/>
      <c r="Q1054" s="17"/>
      <c r="R1054" s="17"/>
      <c r="S1054" s="17"/>
      <c r="T1054" s="17"/>
      <c r="U1054" s="17"/>
      <c r="V1054" s="17"/>
      <c r="W1054" s="17"/>
      <c r="X1054" s="17"/>
      <c r="Y1054" s="17"/>
      <c r="Z1054" s="17"/>
      <c r="AA1054" s="17"/>
      <c r="AB1054" s="17"/>
      <c r="AC1054" s="17"/>
      <c r="AD1054" s="17"/>
      <c r="AE1054" s="17"/>
      <c r="AF1054" s="17"/>
    </row>
    <row r="1055" spans="2:32" x14ac:dyDescent="0.2">
      <c r="B1055" t="s">
        <v>527</v>
      </c>
      <c r="C1055" s="17">
        <v>0.69758163628246495</v>
      </c>
      <c r="D1055" s="17">
        <v>0.69681170630300104</v>
      </c>
      <c r="E1055" s="17">
        <v>0.69830076553364795</v>
      </c>
      <c r="F1055" s="17"/>
      <c r="G1055" s="17">
        <v>1</v>
      </c>
      <c r="H1055" s="17">
        <v>0.69143690347360698</v>
      </c>
      <c r="I1055" s="17">
        <v>0.66250501884777202</v>
      </c>
      <c r="J1055" s="17">
        <v>0.75427880409779902</v>
      </c>
      <c r="K1055" s="17">
        <v>0.69336771268453601</v>
      </c>
      <c r="L1055" s="17">
        <v>0.73838676066619602</v>
      </c>
      <c r="M1055" s="17"/>
      <c r="N1055" s="17">
        <v>0.61238548331408305</v>
      </c>
      <c r="O1055" s="17">
        <v>0.76076661686543401</v>
      </c>
      <c r="P1055" s="17">
        <v>0.67630406473666005</v>
      </c>
      <c r="Q1055" s="17">
        <v>0.79536008768839295</v>
      </c>
      <c r="R1055" s="17">
        <v>0.66960406267351003</v>
      </c>
      <c r="S1055" s="17">
        <v>0.66316565074625999</v>
      </c>
      <c r="T1055" s="17">
        <v>0.67042812499701798</v>
      </c>
      <c r="U1055" s="17">
        <v>0.71025543558445503</v>
      </c>
      <c r="V1055" s="17">
        <v>0.74932154656015004</v>
      </c>
      <c r="W1055" s="17">
        <v>0.73994867786844398</v>
      </c>
      <c r="X1055" s="17">
        <v>0.60990346855246502</v>
      </c>
      <c r="Y1055" s="17">
        <v>0.77426117709097497</v>
      </c>
      <c r="Z1055" s="17"/>
      <c r="AA1055" s="17">
        <v>0.68826090101747095</v>
      </c>
      <c r="AB1055" s="17">
        <v>0.76578208273797999</v>
      </c>
      <c r="AC1055" s="17">
        <v>0.62023067304303503</v>
      </c>
      <c r="AD1055" s="17">
        <v>0.72978530069944303</v>
      </c>
      <c r="AE1055" s="17"/>
      <c r="AF1055" s="17">
        <v>0.69758554994084199</v>
      </c>
    </row>
    <row r="1056" spans="2:32" x14ac:dyDescent="0.2">
      <c r="B1056" t="s">
        <v>43</v>
      </c>
      <c r="C1056" s="17">
        <v>0.148177423729209</v>
      </c>
      <c r="D1056" s="17">
        <v>0.16528612100609999</v>
      </c>
      <c r="E1056" s="17">
        <v>0.13219757492529199</v>
      </c>
      <c r="F1056" s="17"/>
      <c r="G1056" s="17">
        <v>0</v>
      </c>
      <c r="H1056" s="17">
        <v>0.21680753614488199</v>
      </c>
      <c r="I1056" s="17">
        <v>0.16629608154492401</v>
      </c>
      <c r="J1056" s="17">
        <v>9.1900705213046302E-2</v>
      </c>
      <c r="K1056" s="17">
        <v>0</v>
      </c>
      <c r="L1056" s="17">
        <v>0.18245993406150501</v>
      </c>
      <c r="M1056" s="17"/>
      <c r="N1056" s="17">
        <v>0.18854532299716301</v>
      </c>
      <c r="O1056" s="17">
        <v>0.14827564658459999</v>
      </c>
      <c r="P1056" s="17">
        <v>0.17023868950604201</v>
      </c>
      <c r="Q1056" s="17">
        <v>0.144063930910305</v>
      </c>
      <c r="R1056" s="17">
        <v>0.18374170121587899</v>
      </c>
      <c r="S1056" s="17">
        <v>0.11069120811300399</v>
      </c>
      <c r="T1056" s="17">
        <v>0.120435083362465</v>
      </c>
      <c r="U1056" s="17">
        <v>0.164604228236886</v>
      </c>
      <c r="V1056" s="17">
        <v>0.124920707915549</v>
      </c>
      <c r="W1056" s="17">
        <v>9.4655635091972903E-2</v>
      </c>
      <c r="X1056" s="17">
        <v>0.226487901998328</v>
      </c>
      <c r="Y1056" s="17">
        <v>8.7873283346332307E-2</v>
      </c>
      <c r="Z1056" s="17"/>
      <c r="AA1056" s="17">
        <v>0.165912321603497</v>
      </c>
      <c r="AB1056" s="17">
        <v>0.101329579090637</v>
      </c>
      <c r="AC1056" s="17">
        <v>0.18279683066979299</v>
      </c>
      <c r="AD1056" s="17">
        <v>0.133198938109787</v>
      </c>
      <c r="AE1056" s="17"/>
      <c r="AF1056" s="17">
        <v>0.14407917148713201</v>
      </c>
    </row>
    <row r="1057" spans="2:32" x14ac:dyDescent="0.2">
      <c r="B1057" t="s">
        <v>542</v>
      </c>
      <c r="C1057" s="17">
        <v>0.154240939988326</v>
      </c>
      <c r="D1057" s="17">
        <v>0.13790217269089899</v>
      </c>
      <c r="E1057" s="17">
        <v>0.16950165954106</v>
      </c>
      <c r="F1057" s="17"/>
      <c r="G1057" s="17">
        <v>0</v>
      </c>
      <c r="H1057" s="17">
        <v>9.1755560381511295E-2</v>
      </c>
      <c r="I1057" s="17">
        <v>0.171198899607305</v>
      </c>
      <c r="J1057" s="17">
        <v>0.15382049068915399</v>
      </c>
      <c r="K1057" s="17">
        <v>0.30663228731546399</v>
      </c>
      <c r="L1057" s="17">
        <v>7.9153305272299398E-2</v>
      </c>
      <c r="M1057" s="17"/>
      <c r="N1057" s="17">
        <v>0.199069193688754</v>
      </c>
      <c r="O1057" s="17">
        <v>9.09577365499665E-2</v>
      </c>
      <c r="P1057" s="17">
        <v>0.15345724575729799</v>
      </c>
      <c r="Q1057" s="17">
        <v>6.0575981401301798E-2</v>
      </c>
      <c r="R1057" s="17">
        <v>0.14665423611060999</v>
      </c>
      <c r="S1057" s="17">
        <v>0.226143141140735</v>
      </c>
      <c r="T1057" s="17">
        <v>0.20913679164051699</v>
      </c>
      <c r="U1057" s="17">
        <v>0.125140336178659</v>
      </c>
      <c r="V1057" s="17">
        <v>0.125757745524301</v>
      </c>
      <c r="W1057" s="17">
        <v>0.16539568703958299</v>
      </c>
      <c r="X1057" s="17">
        <v>0.16360862944920701</v>
      </c>
      <c r="Y1057" s="17">
        <v>0.13786553956269301</v>
      </c>
      <c r="Z1057" s="17"/>
      <c r="AA1057" s="17">
        <v>0.14582677737903199</v>
      </c>
      <c r="AB1057" s="17">
        <v>0.13288833817138199</v>
      </c>
      <c r="AC1057" s="17">
        <v>0.19697249628717201</v>
      </c>
      <c r="AD1057" s="17">
        <v>0.137015761190769</v>
      </c>
      <c r="AE1057" s="17"/>
      <c r="AF1057" s="17">
        <v>0.15833527857202701</v>
      </c>
    </row>
    <row r="1058" spans="2:32" x14ac:dyDescent="0.2">
      <c r="C1058" s="17"/>
      <c r="D1058" s="17"/>
      <c r="E1058" s="17"/>
      <c r="F1058" s="17"/>
      <c r="G1058" s="17"/>
      <c r="H1058" s="17"/>
      <c r="I1058" s="17"/>
      <c r="J1058" s="17"/>
      <c r="K1058" s="17"/>
      <c r="L1058" s="17"/>
      <c r="M1058" s="17"/>
      <c r="N1058" s="17"/>
      <c r="O1058" s="17"/>
      <c r="P1058" s="17"/>
      <c r="Q1058" s="17"/>
      <c r="R1058" s="17"/>
      <c r="S1058" s="17"/>
      <c r="T1058" s="17"/>
      <c r="U1058" s="17"/>
      <c r="V1058" s="17"/>
      <c r="W1058" s="17"/>
      <c r="X1058" s="17"/>
      <c r="Y1058" s="17"/>
      <c r="Z1058" s="17"/>
      <c r="AA1058" s="17"/>
      <c r="AB1058" s="17"/>
      <c r="AC1058" s="17"/>
      <c r="AD1058" s="17"/>
      <c r="AE1058" s="17"/>
      <c r="AF1058" s="17"/>
    </row>
    <row r="1059" spans="2:32" x14ac:dyDescent="0.2">
      <c r="B1059" s="6" t="s">
        <v>547</v>
      </c>
      <c r="C1059" s="17"/>
      <c r="D1059" s="17"/>
      <c r="E1059" s="17"/>
      <c r="F1059" s="17"/>
      <c r="G1059" s="17"/>
      <c r="H1059" s="17"/>
      <c r="I1059" s="17"/>
      <c r="J1059" s="17"/>
      <c r="K1059" s="17"/>
      <c r="L1059" s="17"/>
      <c r="M1059" s="17"/>
      <c r="N1059" s="17"/>
      <c r="O1059" s="17"/>
      <c r="P1059" s="17"/>
      <c r="Q1059" s="17"/>
      <c r="R1059" s="17"/>
      <c r="S1059" s="17"/>
      <c r="T1059" s="17"/>
      <c r="U1059" s="17"/>
      <c r="V1059" s="17"/>
      <c r="W1059" s="17"/>
      <c r="X1059" s="17"/>
      <c r="Y1059" s="17"/>
      <c r="Z1059" s="17"/>
      <c r="AA1059" s="17"/>
      <c r="AB1059" s="17"/>
      <c r="AC1059" s="17"/>
      <c r="AD1059" s="17"/>
      <c r="AE1059" s="17"/>
      <c r="AF1059" s="17"/>
    </row>
    <row r="1060" spans="2:32" x14ac:dyDescent="0.2">
      <c r="B1060" s="24" t="s">
        <v>548</v>
      </c>
      <c r="C1060" s="17"/>
      <c r="D1060" s="17"/>
      <c r="E1060" s="17"/>
      <c r="F1060" s="17"/>
      <c r="G1060" s="17"/>
      <c r="H1060" s="17"/>
      <c r="I1060" s="17"/>
      <c r="J1060" s="17"/>
      <c r="K1060" s="17"/>
      <c r="L1060" s="17"/>
      <c r="M1060" s="17"/>
      <c r="N1060" s="17"/>
      <c r="O1060" s="17"/>
      <c r="P1060" s="17"/>
      <c r="Q1060" s="17"/>
      <c r="R1060" s="17"/>
      <c r="S1060" s="17"/>
      <c r="T1060" s="17"/>
      <c r="U1060" s="17"/>
      <c r="V1060" s="17"/>
      <c r="W1060" s="17"/>
      <c r="X1060" s="17"/>
      <c r="Y1060" s="17"/>
      <c r="Z1060" s="17"/>
      <c r="AA1060" s="17"/>
      <c r="AB1060" s="17"/>
      <c r="AC1060" s="17"/>
      <c r="AD1060" s="17"/>
      <c r="AE1060" s="17"/>
      <c r="AF1060" s="17"/>
    </row>
    <row r="1061" spans="2:32" x14ac:dyDescent="0.2">
      <c r="B1061" t="s">
        <v>544</v>
      </c>
      <c r="C1061" s="17">
        <v>0.58601905583590597</v>
      </c>
      <c r="D1061" s="17">
        <v>0.65577078691532198</v>
      </c>
      <c r="E1061" s="17">
        <v>0.50456295572836496</v>
      </c>
      <c r="F1061" s="17"/>
      <c r="G1061" s="17" t="s">
        <v>537</v>
      </c>
      <c r="H1061" s="17">
        <v>0.44328666219332502</v>
      </c>
      <c r="I1061" s="17">
        <v>0.64529648052722699</v>
      </c>
      <c r="J1061" s="17">
        <v>0.66292853531527096</v>
      </c>
      <c r="K1061" s="17" t="s">
        <v>537</v>
      </c>
      <c r="L1061" s="17">
        <v>0.564394587548118</v>
      </c>
      <c r="M1061" s="17"/>
      <c r="N1061" s="17">
        <v>0.52326359424014601</v>
      </c>
      <c r="O1061" s="17">
        <v>0.45055123056105101</v>
      </c>
      <c r="P1061" s="17">
        <v>0.58755107159619702</v>
      </c>
      <c r="Q1061" s="17">
        <v>0.69124981565591204</v>
      </c>
      <c r="R1061" s="17">
        <v>0.74858287731904005</v>
      </c>
      <c r="S1061" s="17">
        <v>0.78362870985933597</v>
      </c>
      <c r="T1061" s="17">
        <v>0.54546146496263204</v>
      </c>
      <c r="U1061" s="17">
        <v>0.76938117651208804</v>
      </c>
      <c r="V1061" s="17">
        <v>0.62632683297661895</v>
      </c>
      <c r="W1061" s="17">
        <v>0.75551060176935803</v>
      </c>
      <c r="X1061" s="17">
        <v>0.36537722733200001</v>
      </c>
      <c r="Y1061" s="17">
        <v>0</v>
      </c>
      <c r="Z1061" s="17"/>
      <c r="AA1061" s="17">
        <v>0.69910699713731395</v>
      </c>
      <c r="AB1061" s="17">
        <v>0.710787376825321</v>
      </c>
      <c r="AC1061" s="17">
        <v>0.45349210006656099</v>
      </c>
      <c r="AD1061" s="17">
        <v>0.55342661603038301</v>
      </c>
      <c r="AE1061" s="17"/>
      <c r="AF1061" s="17">
        <v>0.42966155079255097</v>
      </c>
    </row>
    <row r="1062" spans="2:32" x14ac:dyDescent="0.2">
      <c r="B1062" t="s">
        <v>545</v>
      </c>
      <c r="C1062" s="17">
        <v>0.52572924571635604</v>
      </c>
      <c r="D1062" s="17">
        <v>0.53929395468629804</v>
      </c>
      <c r="E1062" s="17">
        <v>0.50988837302851997</v>
      </c>
      <c r="F1062" s="17"/>
      <c r="G1062" s="17" t="s">
        <v>537</v>
      </c>
      <c r="H1062" s="17">
        <v>0.62345541278459105</v>
      </c>
      <c r="I1062" s="17">
        <v>0.41026343724409098</v>
      </c>
      <c r="J1062" s="17">
        <v>0.69274200611644998</v>
      </c>
      <c r="K1062" s="17" t="s">
        <v>537</v>
      </c>
      <c r="L1062" s="17">
        <v>0.435605412451882</v>
      </c>
      <c r="M1062" s="17"/>
      <c r="N1062" s="17">
        <v>0.40035848784977401</v>
      </c>
      <c r="O1062" s="17">
        <v>0.45563852616297001</v>
      </c>
      <c r="P1062" s="17">
        <v>0.41037174718005698</v>
      </c>
      <c r="Q1062" s="17">
        <v>0.32786655351660798</v>
      </c>
      <c r="R1062" s="17">
        <v>0.76113427711289705</v>
      </c>
      <c r="S1062" s="17">
        <v>0.71167126273234804</v>
      </c>
      <c r="T1062" s="17">
        <v>0.405272714183738</v>
      </c>
      <c r="U1062" s="17">
        <v>0.76938117651208804</v>
      </c>
      <c r="V1062" s="17">
        <v>0.92070153190457105</v>
      </c>
      <c r="W1062" s="17">
        <v>0.46457751192783803</v>
      </c>
      <c r="X1062" s="17">
        <v>0.43830951683191699</v>
      </c>
      <c r="Y1062" s="17">
        <v>0</v>
      </c>
      <c r="Z1062" s="17"/>
      <c r="AA1062" s="17">
        <v>0.52065722259706404</v>
      </c>
      <c r="AB1062" s="17">
        <v>0.45455467275853201</v>
      </c>
      <c r="AC1062" s="17">
        <v>0.59524496174765096</v>
      </c>
      <c r="AD1062" s="17">
        <v>0.48011500892216202</v>
      </c>
      <c r="AE1062" s="17"/>
      <c r="AF1062" s="17">
        <v>0.71311679863109201</v>
      </c>
    </row>
    <row r="1063" spans="2:32" x14ac:dyDescent="0.2">
      <c r="B1063" t="s">
        <v>546</v>
      </c>
      <c r="C1063" s="17">
        <v>0.46934676130925201</v>
      </c>
      <c r="D1063" s="17">
        <v>0.48718724984739198</v>
      </c>
      <c r="E1063" s="17">
        <v>0.44851263149137499</v>
      </c>
      <c r="F1063" s="17"/>
      <c r="G1063" s="17" t="s">
        <v>537</v>
      </c>
      <c r="H1063" s="17">
        <v>0.35487555307905899</v>
      </c>
      <c r="I1063" s="17">
        <v>0.51811473896917504</v>
      </c>
      <c r="J1063" s="17">
        <v>0.56430327376683298</v>
      </c>
      <c r="K1063" s="17" t="s">
        <v>537</v>
      </c>
      <c r="L1063" s="17">
        <v>0</v>
      </c>
      <c r="M1063" s="17"/>
      <c r="N1063" s="17">
        <v>0.56736191783427703</v>
      </c>
      <c r="O1063" s="17">
        <v>0.28398065029031699</v>
      </c>
      <c r="P1063" s="17">
        <v>0.53993167335548697</v>
      </c>
      <c r="Q1063" s="17">
        <v>0.47094862699759898</v>
      </c>
      <c r="R1063" s="17">
        <v>0.53372378259588804</v>
      </c>
      <c r="S1063" s="17">
        <v>0.39122959648623901</v>
      </c>
      <c r="T1063" s="17">
        <v>0.59285128128666298</v>
      </c>
      <c r="U1063" s="17">
        <v>0.76938117651208804</v>
      </c>
      <c r="V1063" s="17">
        <v>0.24068612806925099</v>
      </c>
      <c r="W1063" s="17">
        <v>0.75551060176935803</v>
      </c>
      <c r="X1063" s="17">
        <v>0.37705343466552899</v>
      </c>
      <c r="Y1063" s="17">
        <v>0</v>
      </c>
      <c r="Z1063" s="17"/>
      <c r="AA1063" s="17">
        <v>0.52502190932131199</v>
      </c>
      <c r="AB1063" s="17">
        <v>0.50699272199567402</v>
      </c>
      <c r="AC1063" s="17">
        <v>0.55085296702895004</v>
      </c>
      <c r="AD1063" s="17">
        <v>0.26908653373471397</v>
      </c>
      <c r="AE1063" s="17"/>
      <c r="AF1063" s="17">
        <v>0.42024769995347999</v>
      </c>
    </row>
    <row r="1064" spans="2:32" x14ac:dyDescent="0.2">
      <c r="B1064" t="s">
        <v>60</v>
      </c>
      <c r="C1064" s="17">
        <v>0.11802697821000201</v>
      </c>
      <c r="D1064" s="17">
        <v>9.5953862131371997E-2</v>
      </c>
      <c r="E1064" s="17">
        <v>0.14380397220229599</v>
      </c>
      <c r="F1064" s="17"/>
      <c r="G1064" s="17" t="s">
        <v>537</v>
      </c>
      <c r="H1064" s="17">
        <v>0.143393725696186</v>
      </c>
      <c r="I1064" s="17">
        <v>0.113965863807847</v>
      </c>
      <c r="J1064" s="17">
        <v>9.6008802397444901E-2</v>
      </c>
      <c r="K1064" s="17" t="s">
        <v>537</v>
      </c>
      <c r="L1064" s="17">
        <v>0</v>
      </c>
      <c r="M1064" s="17"/>
      <c r="N1064" s="17">
        <v>7.4026053394395094E-2</v>
      </c>
      <c r="O1064" s="17">
        <v>0.24978927497814801</v>
      </c>
      <c r="P1064" s="17">
        <v>8.4819973044612196E-2</v>
      </c>
      <c r="Q1064" s="17">
        <v>9.3133083522824997E-2</v>
      </c>
      <c r="R1064" s="17">
        <v>0</v>
      </c>
      <c r="S1064" s="17">
        <v>0.119698726246737</v>
      </c>
      <c r="T1064" s="17">
        <v>0</v>
      </c>
      <c r="U1064" s="17">
        <v>0.23061882348791199</v>
      </c>
      <c r="V1064" s="17">
        <v>0</v>
      </c>
      <c r="W1064" s="17">
        <v>0</v>
      </c>
      <c r="X1064" s="17">
        <v>0.31676997254131101</v>
      </c>
      <c r="Y1064" s="17">
        <v>1</v>
      </c>
      <c r="Z1064" s="17"/>
      <c r="AA1064" s="17">
        <v>6.0912035555073497E-2</v>
      </c>
      <c r="AB1064" s="17">
        <v>0.18684569440757001</v>
      </c>
      <c r="AC1064" s="17">
        <v>5.1131139721923499E-2</v>
      </c>
      <c r="AD1064" s="17">
        <v>0.237272394938424</v>
      </c>
      <c r="AE1064" s="17"/>
      <c r="AF1064" s="17">
        <v>5.0458662505125103E-2</v>
      </c>
    </row>
    <row r="1065" spans="2:32" x14ac:dyDescent="0.2">
      <c r="C1065" s="17"/>
      <c r="D1065" s="17"/>
      <c r="E1065" s="17"/>
      <c r="F1065" s="17"/>
      <c r="G1065" s="17"/>
      <c r="H1065" s="17"/>
      <c r="I1065" s="17"/>
      <c r="J1065" s="17"/>
      <c r="K1065" s="17"/>
      <c r="L1065" s="17"/>
      <c r="M1065" s="17"/>
      <c r="N1065" s="17"/>
      <c r="O1065" s="17"/>
      <c r="P1065" s="17"/>
      <c r="Q1065" s="17"/>
      <c r="R1065" s="17"/>
      <c r="S1065" s="17"/>
      <c r="T1065" s="17"/>
      <c r="U1065" s="17"/>
      <c r="V1065" s="17"/>
      <c r="W1065" s="17"/>
      <c r="X1065" s="17"/>
      <c r="Y1065" s="17"/>
      <c r="Z1065" s="17"/>
      <c r="AA1065" s="17"/>
      <c r="AB1065" s="17"/>
      <c r="AC1065" s="17"/>
      <c r="AD1065" s="17"/>
      <c r="AE1065" s="17"/>
      <c r="AF1065" s="17"/>
    </row>
    <row r="1066" spans="2:32" x14ac:dyDescent="0.2">
      <c r="B1066" s="6" t="s">
        <v>552</v>
      </c>
      <c r="C1066" s="17"/>
      <c r="D1066" s="17"/>
      <c r="E1066" s="17"/>
      <c r="F1066" s="17"/>
      <c r="G1066" s="17"/>
      <c r="H1066" s="17"/>
      <c r="I1066" s="17"/>
      <c r="J1066" s="17"/>
      <c r="K1066" s="17"/>
      <c r="L1066" s="17"/>
      <c r="M1066" s="17"/>
      <c r="N1066" s="17"/>
      <c r="O1066" s="17"/>
      <c r="P1066" s="17"/>
      <c r="Q1066" s="17"/>
      <c r="R1066" s="17"/>
      <c r="S1066" s="17"/>
      <c r="T1066" s="17"/>
      <c r="U1066" s="17"/>
      <c r="V1066" s="17"/>
      <c r="W1066" s="17"/>
      <c r="X1066" s="17"/>
      <c r="Y1066" s="17"/>
      <c r="Z1066" s="17"/>
      <c r="AA1066" s="17"/>
      <c r="AB1066" s="17"/>
      <c r="AC1066" s="17"/>
      <c r="AD1066" s="17"/>
      <c r="AE1066" s="17"/>
      <c r="AF1066" s="17"/>
    </row>
    <row r="1067" spans="2:32" x14ac:dyDescent="0.2">
      <c r="B1067" s="24" t="s">
        <v>553</v>
      </c>
      <c r="C1067" s="17"/>
      <c r="D1067" s="17"/>
      <c r="E1067" s="17"/>
      <c r="F1067" s="17"/>
      <c r="G1067" s="17"/>
      <c r="H1067" s="17"/>
      <c r="I1067" s="17"/>
      <c r="J1067" s="17"/>
      <c r="K1067" s="17"/>
      <c r="L1067" s="17"/>
      <c r="M1067" s="17"/>
      <c r="N1067" s="17"/>
      <c r="O1067" s="17"/>
      <c r="P1067" s="17"/>
      <c r="Q1067" s="17"/>
      <c r="R1067" s="17"/>
      <c r="S1067" s="17"/>
      <c r="T1067" s="17"/>
      <c r="U1067" s="17"/>
      <c r="V1067" s="17"/>
      <c r="W1067" s="17"/>
      <c r="X1067" s="17"/>
      <c r="Y1067" s="17"/>
      <c r="Z1067" s="17"/>
      <c r="AA1067" s="17"/>
      <c r="AB1067" s="17"/>
      <c r="AC1067" s="17"/>
      <c r="AD1067" s="17"/>
      <c r="AE1067" s="17"/>
      <c r="AF1067" s="17"/>
    </row>
    <row r="1068" spans="2:32" x14ac:dyDescent="0.2">
      <c r="B1068" t="s">
        <v>203</v>
      </c>
      <c r="C1068" s="17">
        <v>0.68863385974822899</v>
      </c>
      <c r="D1068" s="17">
        <v>0.652435604964962</v>
      </c>
      <c r="E1068" s="17">
        <v>0.721568876109284</v>
      </c>
      <c r="F1068" s="17"/>
      <c r="G1068" s="17">
        <v>0.68342103947315902</v>
      </c>
      <c r="H1068" s="17">
        <v>0.721810268703451</v>
      </c>
      <c r="I1068" s="17">
        <v>1</v>
      </c>
      <c r="J1068" s="17">
        <v>0.59492306568466902</v>
      </c>
      <c r="K1068" s="17" t="s">
        <v>537</v>
      </c>
      <c r="L1068" s="17" t="s">
        <v>537</v>
      </c>
      <c r="M1068" s="17"/>
      <c r="N1068" s="17">
        <v>0.694348911211635</v>
      </c>
      <c r="O1068" s="17">
        <v>0.67057395333502701</v>
      </c>
      <c r="P1068" s="17">
        <v>0.78783210080736099</v>
      </c>
      <c r="Q1068" s="17">
        <v>0.77277259393972098</v>
      </c>
      <c r="R1068" s="17">
        <v>0.81938464970800495</v>
      </c>
      <c r="S1068" s="17">
        <v>0.62891703617325601</v>
      </c>
      <c r="T1068" s="17">
        <v>0.47421931907064402</v>
      </c>
      <c r="U1068" s="17">
        <v>0.868708420256881</v>
      </c>
      <c r="V1068" s="17">
        <v>0.681425197062688</v>
      </c>
      <c r="W1068" s="17">
        <v>0.66544202633842298</v>
      </c>
      <c r="X1068" s="17">
        <v>0.74029388161493004</v>
      </c>
      <c r="Y1068" s="17">
        <v>0.83967564772964298</v>
      </c>
      <c r="Z1068" s="17"/>
      <c r="AA1068" s="17">
        <v>0.74435992969630504</v>
      </c>
      <c r="AB1068" s="17">
        <v>0.74997954980355896</v>
      </c>
      <c r="AC1068" s="17">
        <v>0.63166352955260796</v>
      </c>
      <c r="AD1068" s="17">
        <v>0.48962507961799701</v>
      </c>
      <c r="AE1068" s="17"/>
      <c r="AF1068" s="17">
        <v>0.70500667475606205</v>
      </c>
    </row>
    <row r="1069" spans="2:32" x14ac:dyDescent="0.2">
      <c r="B1069" t="s">
        <v>204</v>
      </c>
      <c r="C1069" s="17">
        <v>0.60602007780751099</v>
      </c>
      <c r="D1069" s="17">
        <v>0.67755836300060002</v>
      </c>
      <c r="E1069" s="17">
        <v>0.54025689850848002</v>
      </c>
      <c r="F1069" s="17"/>
      <c r="G1069" s="17">
        <v>0.61395535775750698</v>
      </c>
      <c r="H1069" s="17">
        <v>0.64289229338154297</v>
      </c>
      <c r="I1069" s="17">
        <v>0.35730671897831801</v>
      </c>
      <c r="J1069" s="17">
        <v>0</v>
      </c>
      <c r="K1069" s="17" t="s">
        <v>537</v>
      </c>
      <c r="L1069" s="17" t="s">
        <v>537</v>
      </c>
      <c r="M1069" s="17"/>
      <c r="N1069" s="17">
        <v>0.70316281020101901</v>
      </c>
      <c r="O1069" s="17">
        <v>0.54357251998380696</v>
      </c>
      <c r="P1069" s="17">
        <v>0.42745387605917501</v>
      </c>
      <c r="Q1069" s="17">
        <v>0.41763395524125602</v>
      </c>
      <c r="R1069" s="17">
        <v>0.75456462673428804</v>
      </c>
      <c r="S1069" s="17">
        <v>0.56707924218150996</v>
      </c>
      <c r="T1069" s="17">
        <v>0.61924860744190102</v>
      </c>
      <c r="U1069" s="17">
        <v>0.521720406874287</v>
      </c>
      <c r="V1069" s="17">
        <v>0.58870408082220405</v>
      </c>
      <c r="W1069" s="17">
        <v>0.54503104124095103</v>
      </c>
      <c r="X1069" s="17">
        <v>0.75134264365044401</v>
      </c>
      <c r="Y1069" s="17">
        <v>0.65721466857688504</v>
      </c>
      <c r="Z1069" s="17"/>
      <c r="AA1069" s="17">
        <v>0.67199980444179797</v>
      </c>
      <c r="AB1069" s="17">
        <v>0.56704009433437697</v>
      </c>
      <c r="AC1069" s="17">
        <v>0.61842510573398302</v>
      </c>
      <c r="AD1069" s="17">
        <v>0.52649389342132202</v>
      </c>
      <c r="AE1069" s="17"/>
      <c r="AF1069" s="17">
        <v>0.68126343334011097</v>
      </c>
    </row>
    <row r="1070" spans="2:32" x14ac:dyDescent="0.2">
      <c r="B1070" t="s">
        <v>549</v>
      </c>
      <c r="C1070" s="17">
        <v>0.49788441727419003</v>
      </c>
      <c r="D1070" s="17">
        <v>0.42836561601770201</v>
      </c>
      <c r="E1070" s="17">
        <v>0.55831615908272103</v>
      </c>
      <c r="F1070" s="17"/>
      <c r="G1070" s="17">
        <v>0.48532541769819998</v>
      </c>
      <c r="H1070" s="17">
        <v>0.58545456198472301</v>
      </c>
      <c r="I1070" s="17">
        <v>0.70761432539750202</v>
      </c>
      <c r="J1070" s="17">
        <v>0.57284527854184697</v>
      </c>
      <c r="K1070" s="17" t="s">
        <v>537</v>
      </c>
      <c r="L1070" s="17" t="s">
        <v>537</v>
      </c>
      <c r="M1070" s="17"/>
      <c r="N1070" s="17">
        <v>0.38399244401720201</v>
      </c>
      <c r="O1070" s="17">
        <v>0.73192118599282696</v>
      </c>
      <c r="P1070" s="17">
        <v>0.63188653567038899</v>
      </c>
      <c r="Q1070" s="17">
        <v>0.71204985256098396</v>
      </c>
      <c r="R1070" s="17">
        <v>0.26630256925450502</v>
      </c>
      <c r="S1070" s="17">
        <v>0.47167731126805801</v>
      </c>
      <c r="T1070" s="17">
        <v>0.450320285478569</v>
      </c>
      <c r="U1070" s="17">
        <v>0.69976454133444999</v>
      </c>
      <c r="V1070" s="17">
        <v>0.58687489921943303</v>
      </c>
      <c r="W1070" s="17">
        <v>0.50040351976628406</v>
      </c>
      <c r="X1070" s="17">
        <v>0.35923731758150101</v>
      </c>
      <c r="Y1070" s="17">
        <v>0.38573874968592797</v>
      </c>
      <c r="Z1070" s="17"/>
      <c r="AA1070" s="17">
        <v>0.48369966653593699</v>
      </c>
      <c r="AB1070" s="17">
        <v>0.60843190648873102</v>
      </c>
      <c r="AC1070" s="17">
        <v>0.44538515992216299</v>
      </c>
      <c r="AD1070" s="17">
        <v>0.345019540643553</v>
      </c>
      <c r="AE1070" s="17"/>
      <c r="AF1070" s="17">
        <v>0.54586208209895104</v>
      </c>
    </row>
    <row r="1071" spans="2:32" x14ac:dyDescent="0.2">
      <c r="B1071" t="s">
        <v>550</v>
      </c>
      <c r="C1071" s="17">
        <v>0.34635169204488497</v>
      </c>
      <c r="D1071" s="17">
        <v>0.29413005443807699</v>
      </c>
      <c r="E1071" s="17">
        <v>0.38620887567183798</v>
      </c>
      <c r="F1071" s="17"/>
      <c r="G1071" s="17">
        <v>0.34398420425503101</v>
      </c>
      <c r="H1071" s="17">
        <v>0.39113789073004901</v>
      </c>
      <c r="I1071" s="17">
        <v>0.35730671897831801</v>
      </c>
      <c r="J1071" s="17">
        <v>0.18452966245706301</v>
      </c>
      <c r="K1071" s="17" t="s">
        <v>537</v>
      </c>
      <c r="L1071" s="17" t="s">
        <v>537</v>
      </c>
      <c r="M1071" s="17"/>
      <c r="N1071" s="17">
        <v>0.368844961294852</v>
      </c>
      <c r="O1071" s="17">
        <v>0.33491304448729098</v>
      </c>
      <c r="P1071" s="17">
        <v>0.54412001462868997</v>
      </c>
      <c r="Q1071" s="17">
        <v>0.34564826803697601</v>
      </c>
      <c r="R1071" s="17">
        <v>0.329167750881522</v>
      </c>
      <c r="S1071" s="17">
        <v>0.33292032551751999</v>
      </c>
      <c r="T1071" s="17">
        <v>0.28181765986335</v>
      </c>
      <c r="U1071" s="17">
        <v>0.381153145723163</v>
      </c>
      <c r="V1071" s="17">
        <v>0.332635057039944</v>
      </c>
      <c r="W1071" s="17">
        <v>0.44222902728409502</v>
      </c>
      <c r="X1071" s="17">
        <v>0.235855190964813</v>
      </c>
      <c r="Y1071" s="17">
        <v>0</v>
      </c>
      <c r="Z1071" s="17"/>
      <c r="AA1071" s="17">
        <v>0.418515608805615</v>
      </c>
      <c r="AB1071" s="17">
        <v>0.30237497308142802</v>
      </c>
      <c r="AC1071" s="17">
        <v>0.29098733646396902</v>
      </c>
      <c r="AD1071" s="17">
        <v>0.34702758796142602</v>
      </c>
      <c r="AE1071" s="17"/>
      <c r="AF1071" s="17">
        <v>0.43796811294559101</v>
      </c>
    </row>
    <row r="1072" spans="2:32" x14ac:dyDescent="0.2">
      <c r="B1072" t="s">
        <v>551</v>
      </c>
      <c r="C1072" s="17">
        <v>0.22729782356047301</v>
      </c>
      <c r="D1072" s="17">
        <v>0.20980461251940299</v>
      </c>
      <c r="E1072" s="17">
        <v>0.24118577359422499</v>
      </c>
      <c r="F1072" s="17"/>
      <c r="G1072" s="17">
        <v>0.219847137023713</v>
      </c>
      <c r="H1072" s="17">
        <v>0.35214178455041401</v>
      </c>
      <c r="I1072" s="17">
        <v>0</v>
      </c>
      <c r="J1072" s="17">
        <v>0</v>
      </c>
      <c r="K1072" s="17" t="s">
        <v>537</v>
      </c>
      <c r="L1072" s="17" t="s">
        <v>537</v>
      </c>
      <c r="M1072" s="17"/>
      <c r="N1072" s="17">
        <v>0.21998728682056301</v>
      </c>
      <c r="O1072" s="17">
        <v>0.212284327388543</v>
      </c>
      <c r="P1072" s="17">
        <v>0.25875062461749399</v>
      </c>
      <c r="Q1072" s="17">
        <v>0.22986730779386899</v>
      </c>
      <c r="R1072" s="17">
        <v>0.275960480896069</v>
      </c>
      <c r="S1072" s="17">
        <v>0.19811831779257799</v>
      </c>
      <c r="T1072" s="17">
        <v>0.12590253396289999</v>
      </c>
      <c r="U1072" s="17">
        <v>0.325438730748488</v>
      </c>
      <c r="V1072" s="17">
        <v>0.235138832784765</v>
      </c>
      <c r="W1072" s="17">
        <v>0.28255837410836399</v>
      </c>
      <c r="X1072" s="17">
        <v>0.198364169515438</v>
      </c>
      <c r="Y1072" s="17">
        <v>0.27288351120337601</v>
      </c>
      <c r="Z1072" s="17"/>
      <c r="AA1072" s="17">
        <v>0.27029265378873801</v>
      </c>
      <c r="AB1072" s="17">
        <v>0.216119000677681</v>
      </c>
      <c r="AC1072" s="17">
        <v>0.19392316217196401</v>
      </c>
      <c r="AD1072" s="17">
        <v>0.20442174441441399</v>
      </c>
      <c r="AE1072" s="17"/>
      <c r="AF1072" s="17">
        <v>0.18543303237054401</v>
      </c>
    </row>
    <row r="1073" spans="2:32" x14ac:dyDescent="0.2">
      <c r="B1073" t="s">
        <v>60</v>
      </c>
      <c r="C1073" s="17">
        <v>8.4330061743305901E-2</v>
      </c>
      <c r="D1073" s="17">
        <v>9.9915645661876801E-2</v>
      </c>
      <c r="E1073" s="17">
        <v>7.0994343546855299E-2</v>
      </c>
      <c r="F1073" s="17"/>
      <c r="G1073" s="17">
        <v>9.1557958797339203E-2</v>
      </c>
      <c r="H1073" s="17">
        <v>0</v>
      </c>
      <c r="I1073" s="17">
        <v>0</v>
      </c>
      <c r="J1073" s="17">
        <v>0.25096167861151403</v>
      </c>
      <c r="K1073" s="17" t="s">
        <v>537</v>
      </c>
      <c r="L1073" s="17" t="s">
        <v>537</v>
      </c>
      <c r="M1073" s="17"/>
      <c r="N1073" s="17">
        <v>4.4835235567019197E-2</v>
      </c>
      <c r="O1073" s="17">
        <v>0.112068726995648</v>
      </c>
      <c r="P1073" s="17">
        <v>0.124401378150939</v>
      </c>
      <c r="Q1073" s="17">
        <v>9.0089917344125095E-2</v>
      </c>
      <c r="R1073" s="17">
        <v>0</v>
      </c>
      <c r="S1073" s="17">
        <v>0.195946315919305</v>
      </c>
      <c r="T1073" s="17">
        <v>0.117967682847263</v>
      </c>
      <c r="U1073" s="17">
        <v>0</v>
      </c>
      <c r="V1073" s="17">
        <v>4.30143300696713E-2</v>
      </c>
      <c r="W1073" s="17">
        <v>0.117790293659878</v>
      </c>
      <c r="X1073" s="17">
        <v>9.8832970319006494E-2</v>
      </c>
      <c r="Y1073" s="17">
        <v>0</v>
      </c>
      <c r="Z1073" s="17"/>
      <c r="AA1073" s="17">
        <v>3.68335310998733E-2</v>
      </c>
      <c r="AB1073" s="17">
        <v>9.2394471208786799E-2</v>
      </c>
      <c r="AC1073" s="17">
        <v>0.160821832232491</v>
      </c>
      <c r="AD1073" s="17">
        <v>6.3210237874247996E-2</v>
      </c>
      <c r="AE1073" s="17"/>
      <c r="AF1073" s="17">
        <v>6.2956317206078902E-2</v>
      </c>
    </row>
    <row r="1074" spans="2:32" x14ac:dyDescent="0.2">
      <c r="C1074" s="17"/>
      <c r="D1074" s="17"/>
      <c r="E1074" s="17"/>
      <c r="F1074" s="17"/>
      <c r="G1074" s="17"/>
      <c r="H1074" s="17"/>
      <c r="I1074" s="17"/>
      <c r="J1074" s="17"/>
      <c r="K1074" s="17"/>
      <c r="L1074" s="17"/>
      <c r="M1074" s="17"/>
      <c r="N1074" s="17"/>
      <c r="O1074" s="17"/>
      <c r="P1074" s="17"/>
      <c r="Q1074" s="17"/>
      <c r="R1074" s="17"/>
      <c r="S1074" s="17"/>
      <c r="T1074" s="17"/>
      <c r="U1074" s="17"/>
      <c r="V1074" s="17"/>
      <c r="W1074" s="17"/>
      <c r="X1074" s="17"/>
      <c r="Y1074" s="17"/>
      <c r="Z1074" s="17"/>
      <c r="AA1074" s="17"/>
      <c r="AB1074" s="17"/>
      <c r="AC1074" s="17"/>
      <c r="AD1074" s="17"/>
      <c r="AE1074" s="17"/>
      <c r="AF1074" s="17"/>
    </row>
    <row r="1075" spans="2:32" x14ac:dyDescent="0.2">
      <c r="B1075" s="6" t="s">
        <v>558</v>
      </c>
      <c r="C1075" s="17"/>
      <c r="D1075" s="17"/>
      <c r="E1075" s="17"/>
      <c r="F1075" s="17"/>
      <c r="G1075" s="17"/>
      <c r="H1075" s="17"/>
      <c r="I1075" s="17"/>
      <c r="J1075" s="17"/>
      <c r="K1075" s="17"/>
      <c r="L1075" s="17"/>
      <c r="M1075" s="17"/>
      <c r="N1075" s="17"/>
      <c r="O1075" s="17"/>
      <c r="P1075" s="17"/>
      <c r="Q1075" s="17"/>
      <c r="R1075" s="17"/>
      <c r="S1075" s="17"/>
      <c r="T1075" s="17"/>
      <c r="U1075" s="17"/>
      <c r="V1075" s="17"/>
      <c r="W1075" s="17"/>
      <c r="X1075" s="17"/>
      <c r="Y1075" s="17"/>
      <c r="Z1075" s="17"/>
      <c r="AA1075" s="17"/>
      <c r="AB1075" s="17"/>
      <c r="AC1075" s="17"/>
      <c r="AD1075" s="17"/>
      <c r="AE1075" s="17"/>
      <c r="AF1075" s="17"/>
    </row>
    <row r="1076" spans="2:32" x14ac:dyDescent="0.2">
      <c r="B1076" s="24" t="s">
        <v>559</v>
      </c>
      <c r="C1076" s="17"/>
      <c r="D1076" s="17"/>
      <c r="E1076" s="17"/>
      <c r="F1076" s="17"/>
      <c r="G1076" s="17"/>
      <c r="H1076" s="17"/>
      <c r="I1076" s="17"/>
      <c r="J1076" s="17"/>
      <c r="K1076" s="17"/>
      <c r="L1076" s="17"/>
      <c r="M1076" s="17"/>
      <c r="N1076" s="17"/>
      <c r="O1076" s="17"/>
      <c r="P1076" s="17"/>
      <c r="Q1076" s="17"/>
      <c r="R1076" s="17"/>
      <c r="S1076" s="17"/>
      <c r="T1076" s="17"/>
      <c r="U1076" s="17"/>
      <c r="V1076" s="17"/>
      <c r="W1076" s="17"/>
      <c r="X1076" s="17"/>
      <c r="Y1076" s="17"/>
      <c r="Z1076" s="17"/>
      <c r="AA1076" s="17"/>
      <c r="AB1076" s="17"/>
      <c r="AC1076" s="17"/>
      <c r="AD1076" s="17"/>
      <c r="AE1076" s="17"/>
      <c r="AF1076" s="17"/>
    </row>
    <row r="1077" spans="2:32" x14ac:dyDescent="0.2">
      <c r="B1077" t="s">
        <v>554</v>
      </c>
      <c r="C1077" s="17">
        <v>0.208014307786967</v>
      </c>
      <c r="D1077" s="17">
        <v>0.22517059474138201</v>
      </c>
      <c r="E1077" s="17">
        <v>0.192767530530849</v>
      </c>
      <c r="F1077" s="17"/>
      <c r="G1077" s="17">
        <v>0.207664956566044</v>
      </c>
      <c r="H1077" s="17">
        <v>0.216274150091883</v>
      </c>
      <c r="I1077" s="17">
        <v>0</v>
      </c>
      <c r="J1077" s="17">
        <v>0.39366495247824501</v>
      </c>
      <c r="K1077" s="17" t="s">
        <v>537</v>
      </c>
      <c r="L1077" s="17" t="s">
        <v>537</v>
      </c>
      <c r="M1077" s="17"/>
      <c r="N1077" s="17">
        <v>0.169380539281411</v>
      </c>
      <c r="O1077" s="17">
        <v>3.5841826596289303E-2</v>
      </c>
      <c r="P1077" s="17">
        <v>0.38717360490921898</v>
      </c>
      <c r="Q1077" s="17">
        <v>0</v>
      </c>
      <c r="R1077" s="17">
        <v>0.34627366325360198</v>
      </c>
      <c r="S1077" s="17">
        <v>0.27422826316182403</v>
      </c>
      <c r="T1077" s="17">
        <v>0.19930608204609701</v>
      </c>
      <c r="U1077" s="17">
        <v>0.33557776361789898</v>
      </c>
      <c r="V1077" s="17">
        <v>0.17304590872185199</v>
      </c>
      <c r="W1077" s="17">
        <v>0.19303636738660701</v>
      </c>
      <c r="X1077" s="17">
        <v>0.52966171382313199</v>
      </c>
      <c r="Y1077" s="17">
        <v>0.126996503213991</v>
      </c>
      <c r="Z1077" s="17"/>
      <c r="AA1077" s="17">
        <v>0.21198397791410001</v>
      </c>
      <c r="AB1077" s="17">
        <v>0.215141277329812</v>
      </c>
      <c r="AC1077" s="17">
        <v>0.18804448875215399</v>
      </c>
      <c r="AD1077" s="17">
        <v>0.21613471162529899</v>
      </c>
      <c r="AE1077" s="17"/>
      <c r="AF1077" s="17">
        <v>0.17699197958572199</v>
      </c>
    </row>
    <row r="1078" spans="2:32" x14ac:dyDescent="0.2">
      <c r="B1078" t="s">
        <v>555</v>
      </c>
      <c r="C1078" s="17">
        <v>0.47221011321990702</v>
      </c>
      <c r="D1078" s="17">
        <v>0.40074516044745501</v>
      </c>
      <c r="E1078" s="17">
        <v>0.53621462266258102</v>
      </c>
      <c r="F1078" s="17"/>
      <c r="G1078" s="17">
        <v>0.48772202912405599</v>
      </c>
      <c r="H1078" s="17">
        <v>0.323874043778628</v>
      </c>
      <c r="I1078" s="17">
        <v>0.70761432539750202</v>
      </c>
      <c r="J1078" s="17">
        <v>0.29616105511704499</v>
      </c>
      <c r="K1078" s="17" t="s">
        <v>537</v>
      </c>
      <c r="L1078" s="17" t="s">
        <v>537</v>
      </c>
      <c r="M1078" s="17"/>
      <c r="N1078" s="17">
        <v>0.45056585723257098</v>
      </c>
      <c r="O1078" s="17">
        <v>0.727494983878751</v>
      </c>
      <c r="P1078" s="17">
        <v>0.55469244809837503</v>
      </c>
      <c r="Q1078" s="17">
        <v>0.71622584347331097</v>
      </c>
      <c r="R1078" s="17">
        <v>0.33313708574368101</v>
      </c>
      <c r="S1078" s="17">
        <v>0.37564421519768099</v>
      </c>
      <c r="T1078" s="17">
        <v>0.42858141170488501</v>
      </c>
      <c r="U1078" s="17">
        <v>0.44915323431291998</v>
      </c>
      <c r="V1078" s="17">
        <v>0.42980829891100603</v>
      </c>
      <c r="W1078" s="17">
        <v>0.42757730432540297</v>
      </c>
      <c r="X1078" s="17">
        <v>0.253028441990229</v>
      </c>
      <c r="Y1078" s="17">
        <v>0.59344094349558696</v>
      </c>
      <c r="Z1078" s="17"/>
      <c r="AA1078" s="17">
        <v>0.47232298802504102</v>
      </c>
      <c r="AB1078" s="17">
        <v>0.48132658732538403</v>
      </c>
      <c r="AC1078" s="17">
        <v>0.443789370039191</v>
      </c>
      <c r="AD1078" s="17">
        <v>0.51518972996393197</v>
      </c>
      <c r="AE1078" s="17"/>
      <c r="AF1078" s="17">
        <v>0.426308491109465</v>
      </c>
    </row>
    <row r="1079" spans="2:32" x14ac:dyDescent="0.2">
      <c r="B1079" t="s">
        <v>556</v>
      </c>
      <c r="C1079" s="17">
        <v>0.240432553669022</v>
      </c>
      <c r="D1079" s="17">
        <v>0.29964113564008499</v>
      </c>
      <c r="E1079" s="17">
        <v>0.194105242484369</v>
      </c>
      <c r="F1079" s="17"/>
      <c r="G1079" s="17">
        <v>0.23161175848238599</v>
      </c>
      <c r="H1079" s="17">
        <v>0.30396803340389</v>
      </c>
      <c r="I1079" s="17">
        <v>0.29238567460249798</v>
      </c>
      <c r="J1079" s="17">
        <v>0.310173992404709</v>
      </c>
      <c r="K1079" s="17" t="s">
        <v>537</v>
      </c>
      <c r="L1079" s="17" t="s">
        <v>537</v>
      </c>
      <c r="M1079" s="17"/>
      <c r="N1079" s="17">
        <v>0.299023101857601</v>
      </c>
      <c r="O1079" s="17">
        <v>0.12818125104384401</v>
      </c>
      <c r="P1079" s="17">
        <v>5.8133946992405601E-2</v>
      </c>
      <c r="Q1079" s="17">
        <v>0.116580114319055</v>
      </c>
      <c r="R1079" s="17">
        <v>0.32058925100271701</v>
      </c>
      <c r="S1079" s="17">
        <v>0.204422561731256</v>
      </c>
      <c r="T1079" s="17">
        <v>0.28825464455235</v>
      </c>
      <c r="U1079" s="17">
        <v>0.21526900206918101</v>
      </c>
      <c r="V1079" s="17">
        <v>0.29182866035427302</v>
      </c>
      <c r="W1079" s="17">
        <v>0.33185721115655598</v>
      </c>
      <c r="X1079" s="17">
        <v>0.21730984418663901</v>
      </c>
      <c r="Y1079" s="17">
        <v>0.13978127664521101</v>
      </c>
      <c r="Z1079" s="17"/>
      <c r="AA1079" s="17">
        <v>0.22994130040597599</v>
      </c>
      <c r="AB1079" s="17">
        <v>0.24038467228306101</v>
      </c>
      <c r="AC1079" s="17">
        <v>0.27668297889448701</v>
      </c>
      <c r="AD1079" s="17">
        <v>0.17652491047431801</v>
      </c>
      <c r="AE1079" s="17"/>
      <c r="AF1079" s="17">
        <v>0.31979881065717197</v>
      </c>
    </row>
    <row r="1080" spans="2:32" x14ac:dyDescent="0.2">
      <c r="B1080" t="s">
        <v>557</v>
      </c>
      <c r="C1080" s="17">
        <v>5.7495888856765001E-2</v>
      </c>
      <c r="D1080" s="17">
        <v>6.1714115743979198E-2</v>
      </c>
      <c r="E1080" s="17">
        <v>5.5399790994859401E-2</v>
      </c>
      <c r="F1080" s="17"/>
      <c r="G1080" s="17">
        <v>5.3642306831077603E-2</v>
      </c>
      <c r="H1080" s="17">
        <v>0.10633913237772601</v>
      </c>
      <c r="I1080" s="17">
        <v>0</v>
      </c>
      <c r="J1080" s="17">
        <v>0</v>
      </c>
      <c r="K1080" s="17" t="s">
        <v>537</v>
      </c>
      <c r="L1080" s="17" t="s">
        <v>537</v>
      </c>
      <c r="M1080" s="17"/>
      <c r="N1080" s="17">
        <v>5.4845244965439903E-2</v>
      </c>
      <c r="O1080" s="17">
        <v>5.7837465394058103E-2</v>
      </c>
      <c r="P1080" s="17">
        <v>0</v>
      </c>
      <c r="Q1080" s="17">
        <v>0.16719404220763401</v>
      </c>
      <c r="R1080" s="17">
        <v>0</v>
      </c>
      <c r="S1080" s="17">
        <v>0.14570495990923901</v>
      </c>
      <c r="T1080" s="17">
        <v>8.3857861696667396E-2</v>
      </c>
      <c r="U1080" s="17">
        <v>0</v>
      </c>
      <c r="V1080" s="17">
        <v>6.4473308180354599E-2</v>
      </c>
      <c r="W1080" s="17">
        <v>4.7529117131434803E-2</v>
      </c>
      <c r="X1080" s="17">
        <v>0</v>
      </c>
      <c r="Y1080" s="17">
        <v>0</v>
      </c>
      <c r="Z1080" s="17"/>
      <c r="AA1080" s="17">
        <v>6.8349727727405302E-2</v>
      </c>
      <c r="AB1080" s="17">
        <v>4.5955377131922402E-2</v>
      </c>
      <c r="AC1080" s="17">
        <v>6.6554042966490506E-2</v>
      </c>
      <c r="AD1080" s="17">
        <v>4.2116517193560903E-2</v>
      </c>
      <c r="AE1080" s="17"/>
      <c r="AF1080" s="17">
        <v>4.6361306389061399E-2</v>
      </c>
    </row>
    <row r="1081" spans="2:32" x14ac:dyDescent="0.2">
      <c r="B1081" t="s">
        <v>92</v>
      </c>
      <c r="C1081" s="17">
        <v>2.1847136467339798E-2</v>
      </c>
      <c r="D1081" s="17">
        <v>1.2728993427098699E-2</v>
      </c>
      <c r="E1081" s="17">
        <v>2.15128133273415E-2</v>
      </c>
      <c r="F1081" s="17"/>
      <c r="G1081" s="17">
        <v>1.9358948996436101E-2</v>
      </c>
      <c r="H1081" s="17">
        <v>4.9544640347873099E-2</v>
      </c>
      <c r="I1081" s="17">
        <v>0</v>
      </c>
      <c r="J1081" s="17">
        <v>0</v>
      </c>
      <c r="K1081" s="17" t="s">
        <v>537</v>
      </c>
      <c r="L1081" s="17" t="s">
        <v>537</v>
      </c>
      <c r="M1081" s="17"/>
      <c r="N1081" s="17">
        <v>2.6185256662977802E-2</v>
      </c>
      <c r="O1081" s="17">
        <v>5.0644473087057801E-2</v>
      </c>
      <c r="P1081" s="17">
        <v>0</v>
      </c>
      <c r="Q1081" s="17">
        <v>0</v>
      </c>
      <c r="R1081" s="17">
        <v>0</v>
      </c>
      <c r="S1081" s="17">
        <v>0</v>
      </c>
      <c r="T1081" s="17">
        <v>0</v>
      </c>
      <c r="U1081" s="17">
        <v>0</v>
      </c>
      <c r="V1081" s="17">
        <v>4.0843823832514399E-2</v>
      </c>
      <c r="W1081" s="17">
        <v>0</v>
      </c>
      <c r="X1081" s="17">
        <v>0</v>
      </c>
      <c r="Y1081" s="17">
        <v>0.13978127664521101</v>
      </c>
      <c r="Z1081" s="17"/>
      <c r="AA1081" s="17">
        <v>1.74020059274787E-2</v>
      </c>
      <c r="AB1081" s="17">
        <v>1.7192085929820699E-2</v>
      </c>
      <c r="AC1081" s="17">
        <v>2.4929119347677699E-2</v>
      </c>
      <c r="AD1081" s="17">
        <v>5.0034130742890197E-2</v>
      </c>
      <c r="AE1081" s="17"/>
      <c r="AF1081" s="17">
        <v>3.0539412258579701E-2</v>
      </c>
    </row>
    <row r="1082" spans="2:32" x14ac:dyDescent="0.2">
      <c r="C1082" s="17"/>
      <c r="D1082" s="17"/>
      <c r="E1082" s="17"/>
      <c r="F1082" s="17"/>
      <c r="G1082" s="17"/>
      <c r="H1082" s="17"/>
      <c r="I1082" s="17"/>
      <c r="J1082" s="17"/>
      <c r="K1082" s="17"/>
      <c r="L1082" s="17"/>
      <c r="M1082" s="17"/>
      <c r="N1082" s="17"/>
      <c r="O1082" s="17"/>
      <c r="P1082" s="17"/>
      <c r="Q1082" s="17"/>
      <c r="R1082" s="17"/>
      <c r="S1082" s="17"/>
      <c r="T1082" s="17"/>
      <c r="U1082" s="17"/>
      <c r="V1082" s="17"/>
      <c r="W1082" s="17"/>
      <c r="X1082" s="17"/>
      <c r="Y1082" s="17"/>
      <c r="Z1082" s="17"/>
      <c r="AA1082" s="17"/>
      <c r="AB1082" s="17"/>
      <c r="AC1082" s="17"/>
      <c r="AD1082" s="17"/>
      <c r="AE1082" s="17"/>
      <c r="AF1082" s="17"/>
    </row>
    <row r="1083" spans="2:32" x14ac:dyDescent="0.2">
      <c r="B1083" s="6" t="s">
        <v>560</v>
      </c>
      <c r="C1083" s="17"/>
      <c r="D1083" s="17"/>
      <c r="E1083" s="17"/>
      <c r="F1083" s="17"/>
      <c r="G1083" s="17"/>
      <c r="H1083" s="17"/>
      <c r="I1083" s="17"/>
      <c r="J1083" s="17"/>
      <c r="K1083" s="17"/>
      <c r="L1083" s="17"/>
      <c r="M1083" s="17"/>
      <c r="N1083" s="17"/>
      <c r="O1083" s="17"/>
      <c r="P1083" s="17"/>
      <c r="Q1083" s="17"/>
      <c r="R1083" s="17"/>
      <c r="S1083" s="17"/>
      <c r="T1083" s="17"/>
      <c r="U1083" s="17"/>
      <c r="V1083" s="17"/>
      <c r="W1083" s="17"/>
      <c r="X1083" s="17"/>
      <c r="Y1083" s="17"/>
      <c r="Z1083" s="17"/>
      <c r="AA1083" s="17"/>
      <c r="AB1083" s="17"/>
      <c r="AC1083" s="17"/>
      <c r="AD1083" s="17"/>
      <c r="AE1083" s="17"/>
      <c r="AF1083" s="17"/>
    </row>
    <row r="1084" spans="2:32" x14ac:dyDescent="0.2">
      <c r="B1084" s="24" t="s">
        <v>561</v>
      </c>
      <c r="C1084" s="17"/>
      <c r="D1084" s="17"/>
      <c r="E1084" s="17"/>
      <c r="F1084" s="17"/>
      <c r="G1084" s="17"/>
      <c r="H1084" s="17"/>
      <c r="I1084" s="17"/>
      <c r="J1084" s="17"/>
      <c r="K1084" s="17"/>
      <c r="L1084" s="17"/>
      <c r="M1084" s="17"/>
      <c r="N1084" s="17"/>
      <c r="O1084" s="17"/>
      <c r="P1084" s="17"/>
      <c r="Q1084" s="17"/>
      <c r="R1084" s="17"/>
      <c r="S1084" s="17"/>
      <c r="T1084" s="17"/>
      <c r="U1084" s="17"/>
      <c r="V1084" s="17"/>
      <c r="W1084" s="17"/>
      <c r="X1084" s="17"/>
      <c r="Y1084" s="17"/>
      <c r="Z1084" s="17"/>
      <c r="AA1084" s="17"/>
      <c r="AB1084" s="17"/>
      <c r="AC1084" s="17"/>
      <c r="AD1084" s="17"/>
      <c r="AE1084" s="17"/>
      <c r="AF1084" s="17"/>
    </row>
    <row r="1085" spans="2:32" x14ac:dyDescent="0.2">
      <c r="B1085" t="s">
        <v>554</v>
      </c>
      <c r="C1085" s="17">
        <v>0.16326566341656701</v>
      </c>
      <c r="D1085" s="17">
        <v>0.12412344008208701</v>
      </c>
      <c r="E1085" s="17">
        <v>0.19978888642796899</v>
      </c>
      <c r="F1085" s="17"/>
      <c r="G1085" s="17">
        <v>0.15083458898863</v>
      </c>
      <c r="H1085" s="17">
        <v>0.30235453897237202</v>
      </c>
      <c r="I1085" s="17">
        <v>0</v>
      </c>
      <c r="J1085" s="17">
        <v>0</v>
      </c>
      <c r="K1085" s="17" t="s">
        <v>537</v>
      </c>
      <c r="L1085" s="17" t="s">
        <v>537</v>
      </c>
      <c r="M1085" s="17"/>
      <c r="N1085" s="17">
        <v>0.24626468994857301</v>
      </c>
      <c r="O1085" s="17">
        <v>0.114879709085373</v>
      </c>
      <c r="P1085" s="17">
        <v>0.21670712835265701</v>
      </c>
      <c r="Q1085" s="17">
        <v>0</v>
      </c>
      <c r="R1085" s="17">
        <v>0.14433659595312301</v>
      </c>
      <c r="S1085" s="17">
        <v>0.276911791294987</v>
      </c>
      <c r="T1085" s="17">
        <v>0</v>
      </c>
      <c r="U1085" s="17">
        <v>0.29070182954032903</v>
      </c>
      <c r="V1085" s="17">
        <v>0.22885754851148299</v>
      </c>
      <c r="W1085" s="17">
        <v>0</v>
      </c>
      <c r="X1085" s="17">
        <v>0</v>
      </c>
      <c r="Y1085" s="17">
        <v>0.41562936676933399</v>
      </c>
      <c r="Z1085" s="17"/>
      <c r="AA1085" s="17">
        <v>0.17050478615360101</v>
      </c>
      <c r="AB1085" s="17">
        <v>0.14293092266254101</v>
      </c>
      <c r="AC1085" s="17">
        <v>0.20713225720452599</v>
      </c>
      <c r="AD1085" s="17">
        <v>0.142114937904534</v>
      </c>
      <c r="AE1085" s="17"/>
      <c r="AF1085" s="17">
        <v>0.24892564084409899</v>
      </c>
    </row>
    <row r="1086" spans="2:32" x14ac:dyDescent="0.2">
      <c r="B1086" t="s">
        <v>555</v>
      </c>
      <c r="C1086" s="17">
        <v>0.491560149203012</v>
      </c>
      <c r="D1086" s="17">
        <v>0.54070825468386796</v>
      </c>
      <c r="E1086" s="17">
        <v>0.45254721740818799</v>
      </c>
      <c r="F1086" s="17"/>
      <c r="G1086" s="17">
        <v>0.50685361065371903</v>
      </c>
      <c r="H1086" s="17">
        <v>0.382280792344387</v>
      </c>
      <c r="I1086" s="17">
        <v>0.50494557014176</v>
      </c>
      <c r="J1086" s="17">
        <v>0.408837026600121</v>
      </c>
      <c r="K1086" s="17" t="s">
        <v>537</v>
      </c>
      <c r="L1086" s="17" t="s">
        <v>537</v>
      </c>
      <c r="M1086" s="17"/>
      <c r="N1086" s="17">
        <v>0.54227722660400801</v>
      </c>
      <c r="O1086" s="17">
        <v>0.48722492512819898</v>
      </c>
      <c r="P1086" s="17">
        <v>0.48853386151561501</v>
      </c>
      <c r="Q1086" s="17">
        <v>0.444025107902979</v>
      </c>
      <c r="R1086" s="17">
        <v>0.52932960241402005</v>
      </c>
      <c r="S1086" s="17">
        <v>0.20887713089686799</v>
      </c>
      <c r="T1086" s="17">
        <v>0.75673619062894504</v>
      </c>
      <c r="U1086" s="17">
        <v>0.40068645989554402</v>
      </c>
      <c r="V1086" s="17">
        <v>0.44244731923463698</v>
      </c>
      <c r="W1086" s="17">
        <v>0.64231479341578601</v>
      </c>
      <c r="X1086" s="17">
        <v>0.22390929365177301</v>
      </c>
      <c r="Y1086" s="17">
        <v>0.58437063323066596</v>
      </c>
      <c r="Z1086" s="17"/>
      <c r="AA1086" s="17">
        <v>0.43339822021108798</v>
      </c>
      <c r="AB1086" s="17">
        <v>0.507133570159358</v>
      </c>
      <c r="AC1086" s="17">
        <v>0.59875940784686299</v>
      </c>
      <c r="AD1086" s="17">
        <v>0.43608573752072199</v>
      </c>
      <c r="AE1086" s="17"/>
      <c r="AF1086" s="17">
        <v>0.34100349186673001</v>
      </c>
    </row>
    <row r="1087" spans="2:32" x14ac:dyDescent="0.2">
      <c r="B1087" t="s">
        <v>556</v>
      </c>
      <c r="C1087" s="17">
        <v>0.25737217014812702</v>
      </c>
      <c r="D1087" s="17">
        <v>0.293299296802916</v>
      </c>
      <c r="E1087" s="17">
        <v>0.221141306741544</v>
      </c>
      <c r="F1087" s="17"/>
      <c r="G1087" s="17">
        <v>0.25841419225701501</v>
      </c>
      <c r="H1087" s="17">
        <v>0.31536466868324098</v>
      </c>
      <c r="I1087" s="17">
        <v>0</v>
      </c>
      <c r="J1087" s="17">
        <v>0</v>
      </c>
      <c r="K1087" s="17" t="s">
        <v>537</v>
      </c>
      <c r="L1087" s="17" t="s">
        <v>537</v>
      </c>
      <c r="M1087" s="17"/>
      <c r="N1087" s="17">
        <v>0.14729083825063999</v>
      </c>
      <c r="O1087" s="17">
        <v>0.35721778926210401</v>
      </c>
      <c r="P1087" s="17">
        <v>0.16167127757783101</v>
      </c>
      <c r="Q1087" s="17">
        <v>0.35672195449911898</v>
      </c>
      <c r="R1087" s="17">
        <v>0.32633380163285702</v>
      </c>
      <c r="S1087" s="17">
        <v>0.30740781001267597</v>
      </c>
      <c r="T1087" s="17">
        <v>0.15495551113338599</v>
      </c>
      <c r="U1087" s="17">
        <v>0.30861171056412701</v>
      </c>
      <c r="V1087" s="17">
        <v>0.21718771925333</v>
      </c>
      <c r="W1087" s="17">
        <v>0.30152557084645198</v>
      </c>
      <c r="X1087" s="17">
        <v>0.77609070634822697</v>
      </c>
      <c r="Y1087" s="17">
        <v>0</v>
      </c>
      <c r="Z1087" s="17"/>
      <c r="AA1087" s="17">
        <v>0.32656536241982798</v>
      </c>
      <c r="AB1087" s="17">
        <v>0.22633973255034101</v>
      </c>
      <c r="AC1087" s="17">
        <v>0.12520556956175599</v>
      </c>
      <c r="AD1087" s="17">
        <v>0.37643632815615902</v>
      </c>
      <c r="AE1087" s="17"/>
      <c r="AF1087" s="17">
        <v>0.24584850530226501</v>
      </c>
    </row>
    <row r="1088" spans="2:32" x14ac:dyDescent="0.2">
      <c r="B1088" t="s">
        <v>557</v>
      </c>
      <c r="C1088" s="17">
        <v>8.1699645148751304E-2</v>
      </c>
      <c r="D1088" s="17">
        <v>4.1869008431129298E-2</v>
      </c>
      <c r="E1088" s="17">
        <v>0.115497873843954</v>
      </c>
      <c r="F1088" s="17"/>
      <c r="G1088" s="17">
        <v>7.6813601268143197E-2</v>
      </c>
      <c r="H1088" s="17">
        <v>0</v>
      </c>
      <c r="I1088" s="17">
        <v>0.49505442985824</v>
      </c>
      <c r="J1088" s="17">
        <v>0.591162973399879</v>
      </c>
      <c r="K1088" s="17" t="s">
        <v>537</v>
      </c>
      <c r="L1088" s="17" t="s">
        <v>537</v>
      </c>
      <c r="M1088" s="17"/>
      <c r="N1088" s="17">
        <v>2.9050886277122101E-2</v>
      </c>
      <c r="O1088" s="17">
        <v>4.0677576524324403E-2</v>
      </c>
      <c r="P1088" s="17">
        <v>0.133087732553897</v>
      </c>
      <c r="Q1088" s="17">
        <v>0.199252937597902</v>
      </c>
      <c r="R1088" s="17">
        <v>0</v>
      </c>
      <c r="S1088" s="17">
        <v>0.20680326779546801</v>
      </c>
      <c r="T1088" s="17">
        <v>8.8308298237669502E-2</v>
      </c>
      <c r="U1088" s="17">
        <v>0</v>
      </c>
      <c r="V1088" s="17">
        <v>0.11150741300055</v>
      </c>
      <c r="W1088" s="17">
        <v>5.6159635737761997E-2</v>
      </c>
      <c r="X1088" s="17">
        <v>0</v>
      </c>
      <c r="Y1088" s="17">
        <v>0</v>
      </c>
      <c r="Z1088" s="17"/>
      <c r="AA1088" s="17">
        <v>5.0651195395107602E-2</v>
      </c>
      <c r="AB1088" s="17">
        <v>0.123595774627761</v>
      </c>
      <c r="AC1088" s="17">
        <v>6.8902765386854595E-2</v>
      </c>
      <c r="AD1088" s="17">
        <v>4.5362996418585003E-2</v>
      </c>
      <c r="AE1088" s="17"/>
      <c r="AF1088" s="17">
        <v>0.16422236198690601</v>
      </c>
    </row>
    <row r="1089" spans="2:32" x14ac:dyDescent="0.2">
      <c r="B1089" t="s">
        <v>92</v>
      </c>
      <c r="C1089" s="17">
        <v>6.1023720835425201E-3</v>
      </c>
      <c r="D1089" s="17">
        <v>0</v>
      </c>
      <c r="E1089" s="17">
        <v>1.1024715578345E-2</v>
      </c>
      <c r="F1089" s="17"/>
      <c r="G1089" s="17">
        <v>7.0840068324928302E-3</v>
      </c>
      <c r="H1089" s="17">
        <v>0</v>
      </c>
      <c r="I1089" s="17">
        <v>0</v>
      </c>
      <c r="J1089" s="17">
        <v>0</v>
      </c>
      <c r="K1089" s="17" t="s">
        <v>537</v>
      </c>
      <c r="L1089" s="17" t="s">
        <v>537</v>
      </c>
      <c r="M1089" s="17"/>
      <c r="N1089" s="17">
        <v>3.5116358919656601E-2</v>
      </c>
      <c r="O1089" s="17">
        <v>0</v>
      </c>
      <c r="P1089" s="17">
        <v>0</v>
      </c>
      <c r="Q1089" s="17">
        <v>0</v>
      </c>
      <c r="R1089" s="17">
        <v>0</v>
      </c>
      <c r="S1089" s="17">
        <v>0</v>
      </c>
      <c r="T1089" s="17">
        <v>0</v>
      </c>
      <c r="U1089" s="17">
        <v>0</v>
      </c>
      <c r="V1089" s="17">
        <v>0</v>
      </c>
      <c r="W1089" s="17">
        <v>0</v>
      </c>
      <c r="X1089" s="17">
        <v>0</v>
      </c>
      <c r="Y1089" s="17">
        <v>0</v>
      </c>
      <c r="Z1089" s="17"/>
      <c r="AA1089" s="17">
        <v>1.88804358203758E-2</v>
      </c>
      <c r="AB1089" s="17">
        <v>0</v>
      </c>
      <c r="AC1089" s="17">
        <v>0</v>
      </c>
      <c r="AD1089" s="17">
        <v>0</v>
      </c>
      <c r="AE1089" s="17"/>
      <c r="AF1089" s="17">
        <v>0</v>
      </c>
    </row>
    <row r="1090" spans="2:32" x14ac:dyDescent="0.2">
      <c r="C1090" s="17"/>
      <c r="D1090" s="17"/>
      <c r="E1090" s="17"/>
      <c r="F1090" s="17"/>
      <c r="G1090" s="17"/>
      <c r="H1090" s="17"/>
      <c r="I1090" s="17"/>
      <c r="J1090" s="17"/>
      <c r="K1090" s="17"/>
      <c r="L1090" s="17"/>
      <c r="M1090" s="17"/>
      <c r="N1090" s="17"/>
      <c r="O1090" s="17"/>
      <c r="P1090" s="17"/>
      <c r="Q1090" s="17"/>
      <c r="R1090" s="17"/>
      <c r="S1090" s="17"/>
      <c r="T1090" s="17"/>
      <c r="U1090" s="17"/>
      <c r="V1090" s="17"/>
      <c r="W1090" s="17"/>
      <c r="X1090" s="17"/>
      <c r="Y1090" s="17"/>
      <c r="Z1090" s="17"/>
      <c r="AA1090" s="17"/>
      <c r="AB1090" s="17"/>
      <c r="AC1090" s="17"/>
      <c r="AD1090" s="17"/>
      <c r="AE1090" s="17"/>
      <c r="AF1090" s="17"/>
    </row>
    <row r="1091" spans="2:32" x14ac:dyDescent="0.2">
      <c r="B1091" s="6" t="s">
        <v>562</v>
      </c>
      <c r="C1091" s="17"/>
      <c r="D1091" s="17"/>
      <c r="E1091" s="17"/>
      <c r="F1091" s="17"/>
      <c r="G1091" s="17"/>
      <c r="H1091" s="17"/>
      <c r="I1091" s="17"/>
      <c r="J1091" s="17"/>
      <c r="K1091" s="17"/>
      <c r="L1091" s="17"/>
      <c r="M1091" s="17"/>
      <c r="N1091" s="17"/>
      <c r="O1091" s="17"/>
      <c r="P1091" s="17"/>
      <c r="Q1091" s="17"/>
      <c r="R1091" s="17"/>
      <c r="S1091" s="17"/>
      <c r="T1091" s="17"/>
      <c r="U1091" s="17"/>
      <c r="V1091" s="17"/>
      <c r="W1091" s="17"/>
      <c r="X1091" s="17"/>
      <c r="Y1091" s="17"/>
      <c r="Z1091" s="17"/>
      <c r="AA1091" s="17"/>
      <c r="AB1091" s="17"/>
      <c r="AC1091" s="17"/>
      <c r="AD1091" s="17"/>
      <c r="AE1091" s="17"/>
      <c r="AF1091" s="17"/>
    </row>
    <row r="1092" spans="2:32" x14ac:dyDescent="0.2">
      <c r="B1092" s="24" t="s">
        <v>563</v>
      </c>
      <c r="C1092" s="17"/>
      <c r="D1092" s="17"/>
      <c r="E1092" s="17"/>
      <c r="F1092" s="17"/>
      <c r="G1092" s="17"/>
      <c r="H1092" s="17"/>
      <c r="I1092" s="17"/>
      <c r="J1092" s="17"/>
      <c r="K1092" s="17"/>
      <c r="L1092" s="17"/>
      <c r="M1092" s="17"/>
      <c r="N1092" s="17"/>
      <c r="O1092" s="17"/>
      <c r="P1092" s="17"/>
      <c r="Q1092" s="17"/>
      <c r="R1092" s="17"/>
      <c r="S1092" s="17"/>
      <c r="T1092" s="17"/>
      <c r="U1092" s="17"/>
      <c r="V1092" s="17"/>
      <c r="W1092" s="17"/>
      <c r="X1092" s="17"/>
      <c r="Y1092" s="17"/>
      <c r="Z1092" s="17"/>
      <c r="AA1092" s="17"/>
      <c r="AB1092" s="17"/>
      <c r="AC1092" s="17"/>
      <c r="AD1092" s="17"/>
      <c r="AE1092" s="17"/>
      <c r="AF1092" s="17"/>
    </row>
    <row r="1093" spans="2:32" x14ac:dyDescent="0.2">
      <c r="B1093" t="s">
        <v>554</v>
      </c>
      <c r="C1093" s="17">
        <v>9.8478686716897607E-2</v>
      </c>
      <c r="D1093" s="17">
        <v>9.38667019043085E-2</v>
      </c>
      <c r="E1093" s="17">
        <v>0.10614869598464099</v>
      </c>
      <c r="F1093" s="17"/>
      <c r="G1093" s="17">
        <v>7.9476405479933399E-2</v>
      </c>
      <c r="H1093" s="17">
        <v>0.274732247941608</v>
      </c>
      <c r="I1093" s="17">
        <v>0</v>
      </c>
      <c r="J1093" s="17" t="s">
        <v>537</v>
      </c>
      <c r="K1093" s="17" t="s">
        <v>537</v>
      </c>
      <c r="L1093" s="17" t="s">
        <v>537</v>
      </c>
      <c r="M1093" s="17"/>
      <c r="N1093" s="17">
        <v>0.13635096637003899</v>
      </c>
      <c r="O1093" s="17">
        <v>0</v>
      </c>
      <c r="P1093" s="17">
        <v>0.29385789058176698</v>
      </c>
      <c r="Q1093" s="17">
        <v>0.222036110603477</v>
      </c>
      <c r="R1093" s="17">
        <v>0.16322243084250801</v>
      </c>
      <c r="S1093" s="17">
        <v>5.6999416912894403E-2</v>
      </c>
      <c r="T1093" s="17">
        <v>0</v>
      </c>
      <c r="U1093" s="17">
        <v>0</v>
      </c>
      <c r="V1093" s="17">
        <v>6.9724719010211794E-2</v>
      </c>
      <c r="W1093" s="17">
        <v>6.5477604249935498E-2</v>
      </c>
      <c r="X1093" s="17">
        <v>0.15052120400433799</v>
      </c>
      <c r="Y1093" s="17">
        <v>0.16225424689092</v>
      </c>
      <c r="Z1093" s="17"/>
      <c r="AA1093" s="17">
        <v>9.3896647460709706E-2</v>
      </c>
      <c r="AB1093" s="17">
        <v>0.104566248229592</v>
      </c>
      <c r="AC1093" s="17">
        <v>9.3291155346033994E-2</v>
      </c>
      <c r="AD1093" s="17">
        <v>0.107126872894097</v>
      </c>
      <c r="AE1093" s="17"/>
      <c r="AF1093" s="17">
        <v>0.101595696070512</v>
      </c>
    </row>
    <row r="1094" spans="2:32" x14ac:dyDescent="0.2">
      <c r="B1094" t="s">
        <v>555</v>
      </c>
      <c r="C1094" s="17">
        <v>0.37260197640293502</v>
      </c>
      <c r="D1094" s="17">
        <v>0.41903661090487399</v>
      </c>
      <c r="E1094" s="17">
        <v>0.32155390994508598</v>
      </c>
      <c r="F1094" s="17"/>
      <c r="G1094" s="17">
        <v>0.40190553160690101</v>
      </c>
      <c r="H1094" s="17">
        <v>0.12848697586514299</v>
      </c>
      <c r="I1094" s="17">
        <v>0</v>
      </c>
      <c r="J1094" s="17" t="s">
        <v>537</v>
      </c>
      <c r="K1094" s="17" t="s">
        <v>537</v>
      </c>
      <c r="L1094" s="17" t="s">
        <v>537</v>
      </c>
      <c r="M1094" s="17"/>
      <c r="N1094" s="17">
        <v>0.37998318813020898</v>
      </c>
      <c r="O1094" s="17">
        <v>0.45709227183312001</v>
      </c>
      <c r="P1094" s="17">
        <v>0.42832053988834201</v>
      </c>
      <c r="Q1094" s="17">
        <v>0.62004231907417995</v>
      </c>
      <c r="R1094" s="17">
        <v>0.40771419211534599</v>
      </c>
      <c r="S1094" s="17">
        <v>0.43463974582359599</v>
      </c>
      <c r="T1094" s="17">
        <v>0.35052748385233101</v>
      </c>
      <c r="U1094" s="17">
        <v>0.35844101985233401</v>
      </c>
      <c r="V1094" s="17">
        <v>0.247169642832586</v>
      </c>
      <c r="W1094" s="17">
        <v>0.37348296040482798</v>
      </c>
      <c r="X1094" s="17">
        <v>0.32145294469651597</v>
      </c>
      <c r="Y1094" s="17">
        <v>0.171266960880151</v>
      </c>
      <c r="Z1094" s="17"/>
      <c r="AA1094" s="17">
        <v>0.36888768731614502</v>
      </c>
      <c r="AB1094" s="17">
        <v>0.34228390339468001</v>
      </c>
      <c r="AC1094" s="17">
        <v>0.38216393150117101</v>
      </c>
      <c r="AD1094" s="17">
        <v>0.44388206994873403</v>
      </c>
      <c r="AE1094" s="17"/>
      <c r="AF1094" s="17">
        <v>0.28367721076401398</v>
      </c>
    </row>
    <row r="1095" spans="2:32" x14ac:dyDescent="0.2">
      <c r="B1095" t="s">
        <v>556</v>
      </c>
      <c r="C1095" s="17">
        <v>0.31061642722202099</v>
      </c>
      <c r="D1095" s="17">
        <v>0.27800534672788701</v>
      </c>
      <c r="E1095" s="17">
        <v>0.34813885054738097</v>
      </c>
      <c r="F1095" s="17"/>
      <c r="G1095" s="17">
        <v>0.30071635037598199</v>
      </c>
      <c r="H1095" s="17">
        <v>0.363342035499162</v>
      </c>
      <c r="I1095" s="17">
        <v>1</v>
      </c>
      <c r="J1095" s="17" t="s">
        <v>537</v>
      </c>
      <c r="K1095" s="17" t="s">
        <v>537</v>
      </c>
      <c r="L1095" s="17" t="s">
        <v>537</v>
      </c>
      <c r="M1095" s="17"/>
      <c r="N1095" s="17">
        <v>0.25217596998227298</v>
      </c>
      <c r="O1095" s="17">
        <v>0.42373442121203703</v>
      </c>
      <c r="P1095" s="17">
        <v>0</v>
      </c>
      <c r="Q1095" s="17">
        <v>0.157921570322343</v>
      </c>
      <c r="R1095" s="17">
        <v>0.36996063408663099</v>
      </c>
      <c r="S1095" s="17">
        <v>0.15860755583779701</v>
      </c>
      <c r="T1095" s="17">
        <v>0.55800294503765002</v>
      </c>
      <c r="U1095" s="17">
        <v>0.64155898014766599</v>
      </c>
      <c r="V1095" s="17">
        <v>0.35075984402983801</v>
      </c>
      <c r="W1095" s="17">
        <v>0.30989797102668598</v>
      </c>
      <c r="X1095" s="17">
        <v>0.10705711264068</v>
      </c>
      <c r="Y1095" s="17">
        <v>0.487890365008191</v>
      </c>
      <c r="Z1095" s="17"/>
      <c r="AA1095" s="17">
        <v>0.28428842491922601</v>
      </c>
      <c r="AB1095" s="17">
        <v>0.29808703416228299</v>
      </c>
      <c r="AC1095" s="17">
        <v>0.39933670275101002</v>
      </c>
      <c r="AD1095" s="17">
        <v>0.26050483278250502</v>
      </c>
      <c r="AE1095" s="17"/>
      <c r="AF1095" s="17">
        <v>0.31538437545949</v>
      </c>
    </row>
    <row r="1096" spans="2:32" x14ac:dyDescent="0.2">
      <c r="B1096" t="s">
        <v>557</v>
      </c>
      <c r="C1096" s="17">
        <v>0.194826285603516</v>
      </c>
      <c r="D1096" s="17">
        <v>0.1870608128964</v>
      </c>
      <c r="E1096" s="17">
        <v>0.198419000014876</v>
      </c>
      <c r="F1096" s="17"/>
      <c r="G1096" s="17">
        <v>0.210351178827823</v>
      </c>
      <c r="H1096" s="17">
        <v>6.5359224643413899E-2</v>
      </c>
      <c r="I1096" s="17">
        <v>0</v>
      </c>
      <c r="J1096" s="17" t="s">
        <v>537</v>
      </c>
      <c r="K1096" s="17" t="s">
        <v>537</v>
      </c>
      <c r="L1096" s="17" t="s">
        <v>537</v>
      </c>
      <c r="M1096" s="17"/>
      <c r="N1096" s="17">
        <v>0.20563284185476599</v>
      </c>
      <c r="O1096" s="17">
        <v>0.119173306954843</v>
      </c>
      <c r="P1096" s="17">
        <v>0.27782156952989101</v>
      </c>
      <c r="Q1096" s="17">
        <v>0</v>
      </c>
      <c r="R1096" s="17">
        <v>5.9102742955515597E-2</v>
      </c>
      <c r="S1096" s="17">
        <v>0.29677615595630702</v>
      </c>
      <c r="T1096" s="17">
        <v>9.1469571110018896E-2</v>
      </c>
      <c r="U1096" s="17">
        <v>0</v>
      </c>
      <c r="V1096" s="17">
        <v>0.285069052534213</v>
      </c>
      <c r="W1096" s="17">
        <v>0.19165261875823</v>
      </c>
      <c r="X1096" s="17">
        <v>0.42096873865846601</v>
      </c>
      <c r="Y1096" s="17">
        <v>0.17858842722073701</v>
      </c>
      <c r="Z1096" s="17"/>
      <c r="AA1096" s="17">
        <v>0.25292724030392</v>
      </c>
      <c r="AB1096" s="17">
        <v>0.23232418780120401</v>
      </c>
      <c r="AC1096" s="17">
        <v>9.9745441555906894E-2</v>
      </c>
      <c r="AD1096" s="17">
        <v>9.2504361760906706E-2</v>
      </c>
      <c r="AE1096" s="17"/>
      <c r="AF1096" s="17">
        <v>0.29934271770598397</v>
      </c>
    </row>
    <row r="1097" spans="2:32" x14ac:dyDescent="0.2">
      <c r="B1097" t="s">
        <v>92</v>
      </c>
      <c r="C1097" s="17">
        <v>2.34766240546306E-2</v>
      </c>
      <c r="D1097" s="17">
        <v>2.2030527566530098E-2</v>
      </c>
      <c r="E1097" s="17">
        <v>2.5739543508014901E-2</v>
      </c>
      <c r="F1097" s="17"/>
      <c r="G1097" s="17">
        <v>7.5505337093607896E-3</v>
      </c>
      <c r="H1097" s="17">
        <v>0.168079516050674</v>
      </c>
      <c r="I1097" s="17">
        <v>0</v>
      </c>
      <c r="J1097" s="17" t="s">
        <v>537</v>
      </c>
      <c r="K1097" s="17" t="s">
        <v>537</v>
      </c>
      <c r="L1097" s="17" t="s">
        <v>537</v>
      </c>
      <c r="M1097" s="17"/>
      <c r="N1097" s="17">
        <v>2.5857033662713299E-2</v>
      </c>
      <c r="O1097" s="17">
        <v>0</v>
      </c>
      <c r="P1097" s="17">
        <v>0</v>
      </c>
      <c r="Q1097" s="17">
        <v>0</v>
      </c>
      <c r="R1097" s="17">
        <v>0</v>
      </c>
      <c r="S1097" s="17">
        <v>5.2977125469405299E-2</v>
      </c>
      <c r="T1097" s="17">
        <v>0</v>
      </c>
      <c r="U1097" s="17">
        <v>0</v>
      </c>
      <c r="V1097" s="17">
        <v>4.7276741593150998E-2</v>
      </c>
      <c r="W1097" s="17">
        <v>5.9488845560320497E-2</v>
      </c>
      <c r="X1097" s="17">
        <v>0</v>
      </c>
      <c r="Y1097" s="17">
        <v>0</v>
      </c>
      <c r="Z1097" s="17"/>
      <c r="AA1097" s="17">
        <v>0</v>
      </c>
      <c r="AB1097" s="17">
        <v>2.27386264122405E-2</v>
      </c>
      <c r="AC1097" s="17">
        <v>2.5462768845878302E-2</v>
      </c>
      <c r="AD1097" s="17">
        <v>9.5981862613756297E-2</v>
      </c>
      <c r="AE1097" s="17"/>
      <c r="AF1097" s="17">
        <v>0</v>
      </c>
    </row>
    <row r="1098" spans="2:32" x14ac:dyDescent="0.2">
      <c r="C1098" s="17"/>
      <c r="D1098" s="17"/>
      <c r="E1098" s="17"/>
      <c r="F1098" s="17"/>
      <c r="G1098" s="17"/>
      <c r="H1098" s="17"/>
      <c r="I1098" s="17"/>
      <c r="J1098" s="17"/>
      <c r="K1098" s="17"/>
      <c r="L1098" s="17"/>
      <c r="M1098" s="17"/>
      <c r="N1098" s="17"/>
      <c r="O1098" s="17"/>
      <c r="P1098" s="17"/>
      <c r="Q1098" s="17"/>
      <c r="R1098" s="17"/>
      <c r="S1098" s="17"/>
      <c r="T1098" s="17"/>
      <c r="U1098" s="17"/>
      <c r="V1098" s="17"/>
      <c r="W1098" s="17"/>
      <c r="X1098" s="17"/>
      <c r="Y1098" s="17"/>
      <c r="Z1098" s="17"/>
      <c r="AA1098" s="17"/>
      <c r="AB1098" s="17"/>
      <c r="AC1098" s="17"/>
      <c r="AD1098" s="17"/>
      <c r="AE1098" s="17"/>
      <c r="AF1098" s="17"/>
    </row>
    <row r="1099" spans="2:32" x14ac:dyDescent="0.2">
      <c r="B1099" s="6" t="s">
        <v>564</v>
      </c>
      <c r="C1099" s="17"/>
      <c r="D1099" s="17"/>
      <c r="E1099" s="17"/>
      <c r="F1099" s="17"/>
      <c r="G1099" s="17"/>
      <c r="H1099" s="17"/>
      <c r="I1099" s="17"/>
      <c r="J1099" s="17"/>
      <c r="K1099" s="17"/>
      <c r="L1099" s="17"/>
      <c r="M1099" s="17"/>
      <c r="N1099" s="17"/>
      <c r="O1099" s="17"/>
      <c r="P1099" s="17"/>
      <c r="Q1099" s="17"/>
      <c r="R1099" s="17"/>
      <c r="S1099" s="17"/>
      <c r="T1099" s="17"/>
      <c r="U1099" s="17"/>
      <c r="V1099" s="17"/>
      <c r="W1099" s="17"/>
      <c r="X1099" s="17"/>
      <c r="Y1099" s="17"/>
      <c r="Z1099" s="17"/>
      <c r="AA1099" s="17"/>
      <c r="AB1099" s="17"/>
      <c r="AC1099" s="17"/>
      <c r="AD1099" s="17"/>
      <c r="AE1099" s="17"/>
      <c r="AF1099" s="17"/>
    </row>
    <row r="1100" spans="2:32" x14ac:dyDescent="0.2">
      <c r="B1100" s="24" t="s">
        <v>565</v>
      </c>
      <c r="C1100" s="17"/>
      <c r="D1100" s="17"/>
      <c r="E1100" s="17"/>
      <c r="F1100" s="17"/>
      <c r="G1100" s="17"/>
      <c r="H1100" s="17"/>
      <c r="I1100" s="17"/>
      <c r="J1100" s="17"/>
      <c r="K1100" s="17"/>
      <c r="L1100" s="17"/>
      <c r="M1100" s="17"/>
      <c r="N1100" s="17"/>
      <c r="O1100" s="17"/>
      <c r="P1100" s="17"/>
      <c r="Q1100" s="17"/>
      <c r="R1100" s="17"/>
      <c r="S1100" s="17"/>
      <c r="T1100" s="17"/>
      <c r="U1100" s="17"/>
      <c r="V1100" s="17"/>
      <c r="W1100" s="17"/>
      <c r="X1100" s="17"/>
      <c r="Y1100" s="17"/>
      <c r="Z1100" s="17"/>
      <c r="AA1100" s="17"/>
      <c r="AB1100" s="17"/>
      <c r="AC1100" s="17"/>
      <c r="AD1100" s="17"/>
      <c r="AE1100" s="17"/>
      <c r="AF1100" s="17"/>
    </row>
    <row r="1101" spans="2:32" x14ac:dyDescent="0.2">
      <c r="B1101" t="s">
        <v>554</v>
      </c>
      <c r="C1101" s="17">
        <v>0.12696648261625601</v>
      </c>
      <c r="D1101" s="17">
        <v>0.112682577432732</v>
      </c>
      <c r="E1101" s="17">
        <v>0.14491564814240401</v>
      </c>
      <c r="F1101" s="17"/>
      <c r="G1101" s="17">
        <v>0.124514198347513</v>
      </c>
      <c r="H1101" s="17">
        <v>0.16701463731045901</v>
      </c>
      <c r="I1101" s="17">
        <v>0</v>
      </c>
      <c r="J1101" s="17">
        <v>0</v>
      </c>
      <c r="K1101" s="17" t="s">
        <v>537</v>
      </c>
      <c r="L1101" s="17" t="s">
        <v>537</v>
      </c>
      <c r="M1101" s="17"/>
      <c r="N1101" s="17">
        <v>0.15235005914158101</v>
      </c>
      <c r="O1101" s="17">
        <v>0</v>
      </c>
      <c r="P1101" s="17">
        <v>0.11467652567819001</v>
      </c>
      <c r="Q1101" s="17">
        <v>0</v>
      </c>
      <c r="R1101" s="17">
        <v>0.14464955747580099</v>
      </c>
      <c r="S1101" s="17">
        <v>0.163313331257355</v>
      </c>
      <c r="T1101" s="17">
        <v>0.104653169611513</v>
      </c>
      <c r="U1101" s="17">
        <v>0</v>
      </c>
      <c r="V1101" s="17">
        <v>0.25824208300350598</v>
      </c>
      <c r="W1101" s="17">
        <v>0.12981126076409599</v>
      </c>
      <c r="X1101" s="17">
        <v>0</v>
      </c>
      <c r="Y1101" s="17" t="s">
        <v>537</v>
      </c>
      <c r="Z1101" s="17"/>
      <c r="AA1101" s="17">
        <v>0.18928760565674899</v>
      </c>
      <c r="AB1101" s="17">
        <v>0.14415050351579001</v>
      </c>
      <c r="AC1101" s="17">
        <v>6.08588311536917E-2</v>
      </c>
      <c r="AD1101" s="17">
        <v>0</v>
      </c>
      <c r="AE1101" s="17"/>
      <c r="AF1101" s="17">
        <v>0.15858536332890499</v>
      </c>
    </row>
    <row r="1102" spans="2:32" x14ac:dyDescent="0.2">
      <c r="B1102" t="s">
        <v>555</v>
      </c>
      <c r="C1102" s="17">
        <v>0.35453583517255599</v>
      </c>
      <c r="D1102" s="17">
        <v>0.33652579762012003</v>
      </c>
      <c r="E1102" s="17">
        <v>0.37688878878743998</v>
      </c>
      <c r="F1102" s="17"/>
      <c r="G1102" s="17">
        <v>0.37583955455495399</v>
      </c>
      <c r="H1102" s="17">
        <v>0.23299773783776601</v>
      </c>
      <c r="I1102" s="17">
        <v>0</v>
      </c>
      <c r="J1102" s="17">
        <v>0</v>
      </c>
      <c r="K1102" s="17" t="s">
        <v>537</v>
      </c>
      <c r="L1102" s="17" t="s">
        <v>537</v>
      </c>
      <c r="M1102" s="17"/>
      <c r="N1102" s="17">
        <v>0.34113486332916099</v>
      </c>
      <c r="O1102" s="17">
        <v>0.27240951362562199</v>
      </c>
      <c r="P1102" s="17">
        <v>0.28278696619846</v>
      </c>
      <c r="Q1102" s="17">
        <v>0.85352404911857604</v>
      </c>
      <c r="R1102" s="17">
        <v>0.59134058865276296</v>
      </c>
      <c r="S1102" s="17">
        <v>0.38705424670851302</v>
      </c>
      <c r="T1102" s="17">
        <v>0.24576220476494001</v>
      </c>
      <c r="U1102" s="17">
        <v>0.68888239406266905</v>
      </c>
      <c r="V1102" s="17">
        <v>0.25879783719952298</v>
      </c>
      <c r="W1102" s="17">
        <v>0.33643925832203597</v>
      </c>
      <c r="X1102" s="17">
        <v>0</v>
      </c>
      <c r="Y1102" s="17" t="s">
        <v>537</v>
      </c>
      <c r="Z1102" s="17"/>
      <c r="AA1102" s="17">
        <v>0.38453078718637201</v>
      </c>
      <c r="AB1102" s="17">
        <v>0.31428547692666298</v>
      </c>
      <c r="AC1102" s="17">
        <v>0.41412313974213499</v>
      </c>
      <c r="AD1102" s="17">
        <v>0.28793514109401602</v>
      </c>
      <c r="AE1102" s="17"/>
      <c r="AF1102" s="17">
        <v>0.20866259827098199</v>
      </c>
    </row>
    <row r="1103" spans="2:32" x14ac:dyDescent="0.2">
      <c r="B1103" t="s">
        <v>556</v>
      </c>
      <c r="C1103" s="17">
        <v>0.349692242413426</v>
      </c>
      <c r="D1103" s="17">
        <v>0.42178306595000398</v>
      </c>
      <c r="E1103" s="17">
        <v>0.30074574966758699</v>
      </c>
      <c r="F1103" s="17"/>
      <c r="G1103" s="17">
        <v>0.326329213106898</v>
      </c>
      <c r="H1103" s="17">
        <v>0.51090749224808696</v>
      </c>
      <c r="I1103" s="17">
        <v>1</v>
      </c>
      <c r="J1103" s="17">
        <v>0</v>
      </c>
      <c r="K1103" s="17" t="s">
        <v>537</v>
      </c>
      <c r="L1103" s="17" t="s">
        <v>537</v>
      </c>
      <c r="M1103" s="17"/>
      <c r="N1103" s="17">
        <v>0.37658878153903103</v>
      </c>
      <c r="O1103" s="17">
        <v>0.43131635299280502</v>
      </c>
      <c r="P1103" s="17">
        <v>0.33234747511437601</v>
      </c>
      <c r="Q1103" s="17">
        <v>0.14647595088142401</v>
      </c>
      <c r="R1103" s="17">
        <v>0.128526231743298</v>
      </c>
      <c r="S1103" s="17">
        <v>0.359393929934123</v>
      </c>
      <c r="T1103" s="17">
        <v>0.54493145601203397</v>
      </c>
      <c r="U1103" s="17">
        <v>0</v>
      </c>
      <c r="V1103" s="17">
        <v>0.35364619913614198</v>
      </c>
      <c r="W1103" s="17">
        <v>0.34876866100749399</v>
      </c>
      <c r="X1103" s="17">
        <v>0.5</v>
      </c>
      <c r="Y1103" s="17" t="s">
        <v>537</v>
      </c>
      <c r="Z1103" s="17"/>
      <c r="AA1103" s="17">
        <v>0.25878601417623298</v>
      </c>
      <c r="AB1103" s="17">
        <v>0.40549657416851898</v>
      </c>
      <c r="AC1103" s="17">
        <v>0.46617570420596699</v>
      </c>
      <c r="AD1103" s="17">
        <v>0.315877319428297</v>
      </c>
      <c r="AE1103" s="17"/>
      <c r="AF1103" s="17">
        <v>0.37264466432103499</v>
      </c>
    </row>
    <row r="1104" spans="2:32" x14ac:dyDescent="0.2">
      <c r="B1104" t="s">
        <v>557</v>
      </c>
      <c r="C1104" s="17">
        <v>0.15937400753813799</v>
      </c>
      <c r="D1104" s="17">
        <v>0.106494301895929</v>
      </c>
      <c r="E1104" s="17">
        <v>0.17744981340256999</v>
      </c>
      <c r="F1104" s="17"/>
      <c r="G1104" s="17">
        <v>0.173317033990635</v>
      </c>
      <c r="H1104" s="17">
        <v>0</v>
      </c>
      <c r="I1104" s="17">
        <v>0</v>
      </c>
      <c r="J1104" s="17">
        <v>1</v>
      </c>
      <c r="K1104" s="17" t="s">
        <v>537</v>
      </c>
      <c r="L1104" s="17" t="s">
        <v>537</v>
      </c>
      <c r="M1104" s="17"/>
      <c r="N1104" s="17">
        <v>0.12992629599022801</v>
      </c>
      <c r="O1104" s="17">
        <v>0.29627413338157299</v>
      </c>
      <c r="P1104" s="17">
        <v>0.27018903300897401</v>
      </c>
      <c r="Q1104" s="17">
        <v>0</v>
      </c>
      <c r="R1104" s="17">
        <v>0.135483622128138</v>
      </c>
      <c r="S1104" s="17">
        <v>0</v>
      </c>
      <c r="T1104" s="17">
        <v>0.104653169611513</v>
      </c>
      <c r="U1104" s="17">
        <v>0.31111760593733101</v>
      </c>
      <c r="V1104" s="17">
        <v>0.12931388066082899</v>
      </c>
      <c r="W1104" s="17">
        <v>0.184980819906373</v>
      </c>
      <c r="X1104" s="17">
        <v>0.5</v>
      </c>
      <c r="Y1104" s="17" t="s">
        <v>537</v>
      </c>
      <c r="Z1104" s="17"/>
      <c r="AA1104" s="17">
        <v>0.16739559298064599</v>
      </c>
      <c r="AB1104" s="17">
        <v>0.13606744538902801</v>
      </c>
      <c r="AC1104" s="17">
        <v>5.88423248982059E-2</v>
      </c>
      <c r="AD1104" s="17">
        <v>0.32600649639101398</v>
      </c>
      <c r="AE1104" s="17"/>
      <c r="AF1104" s="17">
        <v>0.26010737407907802</v>
      </c>
    </row>
    <row r="1105" spans="2:32" x14ac:dyDescent="0.2">
      <c r="B1105" t="s">
        <v>92</v>
      </c>
      <c r="C1105" s="17">
        <v>9.4314322596249604E-3</v>
      </c>
      <c r="D1105" s="17">
        <v>2.2514257101216299E-2</v>
      </c>
      <c r="E1105" s="17">
        <v>0</v>
      </c>
      <c r="F1105" s="17"/>
      <c r="G1105" s="17">
        <v>0</v>
      </c>
      <c r="H1105" s="17">
        <v>8.9080132603687801E-2</v>
      </c>
      <c r="I1105" s="17">
        <v>0</v>
      </c>
      <c r="J1105" s="17">
        <v>0</v>
      </c>
      <c r="K1105" s="17" t="s">
        <v>537</v>
      </c>
      <c r="L1105" s="17" t="s">
        <v>537</v>
      </c>
      <c r="M1105" s="17"/>
      <c r="N1105" s="17">
        <v>0</v>
      </c>
      <c r="O1105" s="17">
        <v>0</v>
      </c>
      <c r="P1105" s="17">
        <v>0</v>
      </c>
      <c r="Q1105" s="17">
        <v>0</v>
      </c>
      <c r="R1105" s="17">
        <v>0</v>
      </c>
      <c r="S1105" s="17">
        <v>9.0238492100008894E-2</v>
      </c>
      <c r="T1105" s="17">
        <v>0</v>
      </c>
      <c r="U1105" s="17">
        <v>0</v>
      </c>
      <c r="V1105" s="17">
        <v>0</v>
      </c>
      <c r="W1105" s="17">
        <v>0</v>
      </c>
      <c r="X1105" s="17">
        <v>0</v>
      </c>
      <c r="Y1105" s="17" t="s">
        <v>537</v>
      </c>
      <c r="Z1105" s="17"/>
      <c r="AA1105" s="17">
        <v>0</v>
      </c>
      <c r="AB1105" s="17">
        <v>0</v>
      </c>
      <c r="AC1105" s="17">
        <v>0</v>
      </c>
      <c r="AD1105" s="17">
        <v>7.0181043086673806E-2</v>
      </c>
      <c r="AE1105" s="17"/>
      <c r="AF1105" s="17">
        <v>0</v>
      </c>
    </row>
    <row r="1106" spans="2:32" x14ac:dyDescent="0.2">
      <c r="C1106" s="17"/>
      <c r="D1106" s="17"/>
      <c r="E1106" s="17"/>
      <c r="F1106" s="17"/>
      <c r="G1106" s="17"/>
      <c r="H1106" s="17"/>
      <c r="I1106" s="17"/>
      <c r="J1106" s="17"/>
      <c r="K1106" s="17"/>
      <c r="L1106" s="17"/>
      <c r="M1106" s="17"/>
      <c r="N1106" s="17"/>
      <c r="O1106" s="17"/>
      <c r="P1106" s="17"/>
      <c r="Q1106" s="17"/>
      <c r="R1106" s="17"/>
      <c r="S1106" s="17"/>
      <c r="T1106" s="17"/>
      <c r="U1106" s="17"/>
      <c r="V1106" s="17"/>
      <c r="W1106" s="17"/>
      <c r="X1106" s="17"/>
      <c r="Y1106" s="17"/>
      <c r="Z1106" s="17"/>
      <c r="AA1106" s="17"/>
      <c r="AB1106" s="17"/>
      <c r="AC1106" s="17"/>
      <c r="AD1106" s="17"/>
      <c r="AE1106" s="17"/>
      <c r="AF1106" s="17"/>
    </row>
    <row r="1107" spans="2:32" x14ac:dyDescent="0.2">
      <c r="B1107" s="6" t="s">
        <v>575</v>
      </c>
      <c r="C1107" s="17"/>
      <c r="D1107" s="17"/>
      <c r="E1107" s="17"/>
      <c r="F1107" s="17"/>
      <c r="G1107" s="17"/>
      <c r="H1107" s="17"/>
      <c r="I1107" s="17"/>
      <c r="J1107" s="17"/>
      <c r="K1107" s="17"/>
      <c r="L1107" s="17"/>
      <c r="M1107" s="17"/>
      <c r="N1107" s="17"/>
      <c r="O1107" s="17"/>
      <c r="P1107" s="17"/>
      <c r="Q1107" s="17"/>
      <c r="R1107" s="17"/>
      <c r="S1107" s="17"/>
      <c r="T1107" s="17"/>
      <c r="U1107" s="17"/>
      <c r="V1107" s="17"/>
      <c r="W1107" s="17"/>
      <c r="X1107" s="17"/>
      <c r="Y1107" s="17"/>
      <c r="Z1107" s="17"/>
      <c r="AA1107" s="17"/>
      <c r="AB1107" s="17"/>
      <c r="AC1107" s="17"/>
      <c r="AD1107" s="17"/>
      <c r="AE1107" s="17"/>
      <c r="AF1107" s="17"/>
    </row>
    <row r="1108" spans="2:32" x14ac:dyDescent="0.2">
      <c r="B1108" s="24" t="s">
        <v>62</v>
      </c>
      <c r="C1108" s="17"/>
      <c r="D1108" s="17"/>
      <c r="E1108" s="17"/>
      <c r="F1108" s="17"/>
      <c r="G1108" s="17"/>
      <c r="H1108" s="17"/>
      <c r="I1108" s="17"/>
      <c r="J1108" s="17"/>
      <c r="K1108" s="17"/>
      <c r="L1108" s="17"/>
      <c r="M1108" s="17"/>
      <c r="N1108" s="17"/>
      <c r="O1108" s="17"/>
      <c r="P1108" s="17"/>
      <c r="Q1108" s="17"/>
      <c r="R1108" s="17"/>
      <c r="S1108" s="17"/>
      <c r="T1108" s="17"/>
      <c r="U1108" s="17"/>
      <c r="V1108" s="17"/>
      <c r="W1108" s="17"/>
      <c r="X1108" s="17"/>
      <c r="Y1108" s="17"/>
      <c r="Z1108" s="17"/>
      <c r="AA1108" s="17"/>
      <c r="AB1108" s="17"/>
      <c r="AC1108" s="17"/>
      <c r="AD1108" s="17"/>
      <c r="AE1108" s="17"/>
      <c r="AF1108" s="17"/>
    </row>
    <row r="1109" spans="2:32" x14ac:dyDescent="0.2">
      <c r="B1109" t="s">
        <v>570</v>
      </c>
      <c r="C1109" s="17">
        <v>0.28063279266492602</v>
      </c>
      <c r="D1109" s="17">
        <v>0.25324406652505699</v>
      </c>
      <c r="E1109" s="17">
        <v>0.30750512781829598</v>
      </c>
      <c r="F1109" s="17"/>
      <c r="G1109" s="17">
        <v>0.28776265848385002</v>
      </c>
      <c r="H1109" s="17">
        <v>0.27718378312574399</v>
      </c>
      <c r="I1109" s="17">
        <v>0.24551256989991599</v>
      </c>
      <c r="J1109" s="17">
        <v>0.29040710096294797</v>
      </c>
      <c r="K1109" s="17">
        <v>0.28719980307113002</v>
      </c>
      <c r="L1109" s="17">
        <v>0.29494558731595699</v>
      </c>
      <c r="M1109" s="17"/>
      <c r="N1109" s="17">
        <v>0.33328677480420399</v>
      </c>
      <c r="O1109" s="17">
        <v>0.27438678874660899</v>
      </c>
      <c r="P1109" s="17">
        <v>0.25233709665708498</v>
      </c>
      <c r="Q1109" s="17">
        <v>0.28762579473653599</v>
      </c>
      <c r="R1109" s="17">
        <v>0.272739039503891</v>
      </c>
      <c r="S1109" s="17">
        <v>0.26496682333045102</v>
      </c>
      <c r="T1109" s="17">
        <v>0.280805316172278</v>
      </c>
      <c r="U1109" s="17">
        <v>0.29129154463884599</v>
      </c>
      <c r="V1109" s="17">
        <v>0.27387613936667199</v>
      </c>
      <c r="W1109" s="17">
        <v>0.256945245646304</v>
      </c>
      <c r="X1109" s="17">
        <v>0.27973241851955899</v>
      </c>
      <c r="Y1109" s="17">
        <v>0.26469790113828401</v>
      </c>
      <c r="Z1109" s="17"/>
      <c r="AA1109" s="17">
        <v>0.25453800819095401</v>
      </c>
      <c r="AB1109" s="17">
        <v>0.26880814168467698</v>
      </c>
      <c r="AC1109" s="17">
        <v>0.291729217831943</v>
      </c>
      <c r="AD1109" s="17">
        <v>0.30778467021449402</v>
      </c>
      <c r="AE1109" s="17"/>
      <c r="AF1109" s="17">
        <v>0.31860214675953002</v>
      </c>
    </row>
    <row r="1110" spans="2:32" x14ac:dyDescent="0.2">
      <c r="B1110" t="s">
        <v>571</v>
      </c>
      <c r="C1110" s="17">
        <v>0.45853174785441903</v>
      </c>
      <c r="D1110" s="17">
        <v>0.43221856656725599</v>
      </c>
      <c r="E1110" s="17">
        <v>0.48550596579004801</v>
      </c>
      <c r="F1110" s="17"/>
      <c r="G1110" s="17">
        <v>0.36987233786963902</v>
      </c>
      <c r="H1110" s="17">
        <v>0.43436319316718802</v>
      </c>
      <c r="I1110" s="17">
        <v>0.46519261506077603</v>
      </c>
      <c r="J1110" s="17">
        <v>0.49006667349936101</v>
      </c>
      <c r="K1110" s="17">
        <v>0.49269817372277502</v>
      </c>
      <c r="L1110" s="17">
        <v>0.48322730241203099</v>
      </c>
      <c r="M1110" s="17"/>
      <c r="N1110" s="17">
        <v>0.42495340045153901</v>
      </c>
      <c r="O1110" s="17">
        <v>0.45825300840688199</v>
      </c>
      <c r="P1110" s="17">
        <v>0.49090322696913302</v>
      </c>
      <c r="Q1110" s="17">
        <v>0.45687576622887199</v>
      </c>
      <c r="R1110" s="17">
        <v>0.47627008381352898</v>
      </c>
      <c r="S1110" s="17">
        <v>0.48340593193246001</v>
      </c>
      <c r="T1110" s="17">
        <v>0.45273942310412202</v>
      </c>
      <c r="U1110" s="17">
        <v>0.42628400873386502</v>
      </c>
      <c r="V1110" s="17">
        <v>0.42580424978273002</v>
      </c>
      <c r="W1110" s="17">
        <v>0.46619287362918499</v>
      </c>
      <c r="X1110" s="17">
        <v>0.51735251728611698</v>
      </c>
      <c r="Y1110" s="17">
        <v>0.47652879262203002</v>
      </c>
      <c r="Z1110" s="17"/>
      <c r="AA1110" s="17">
        <v>0.48437223737847801</v>
      </c>
      <c r="AB1110" s="17">
        <v>0.45558302157476699</v>
      </c>
      <c r="AC1110" s="17">
        <v>0.44165770262082399</v>
      </c>
      <c r="AD1110" s="17">
        <v>0.44928976978040702</v>
      </c>
      <c r="AE1110" s="17"/>
      <c r="AF1110" s="17">
        <v>0.45768589070645899</v>
      </c>
    </row>
    <row r="1111" spans="2:32" x14ac:dyDescent="0.2">
      <c r="B1111" t="s">
        <v>572</v>
      </c>
      <c r="C1111" s="17">
        <v>0.20008542695474599</v>
      </c>
      <c r="D1111" s="17">
        <v>0.23930632372969701</v>
      </c>
      <c r="E1111" s="17">
        <v>0.160522955951652</v>
      </c>
      <c r="F1111" s="17"/>
      <c r="G1111" s="17">
        <v>0.25987511551972597</v>
      </c>
      <c r="H1111" s="17">
        <v>0.194018648735897</v>
      </c>
      <c r="I1111" s="17">
        <v>0.214222862814688</v>
      </c>
      <c r="J1111" s="17">
        <v>0.17406892200482099</v>
      </c>
      <c r="K1111" s="17">
        <v>0.17977536812980199</v>
      </c>
      <c r="L1111" s="17">
        <v>0.18852095138521999</v>
      </c>
      <c r="M1111" s="17"/>
      <c r="N1111" s="17">
        <v>0.19413693556859701</v>
      </c>
      <c r="O1111" s="17">
        <v>0.21503311833359401</v>
      </c>
      <c r="P1111" s="17">
        <v>0.17003778618042201</v>
      </c>
      <c r="Q1111" s="17">
        <v>0.19984478016166801</v>
      </c>
      <c r="R1111" s="17">
        <v>0.19816713705727801</v>
      </c>
      <c r="S1111" s="17">
        <v>0.175874563281611</v>
      </c>
      <c r="T1111" s="17">
        <v>0.18943684503904401</v>
      </c>
      <c r="U1111" s="17">
        <v>0.214983603163592</v>
      </c>
      <c r="V1111" s="17">
        <v>0.240444555985592</v>
      </c>
      <c r="W1111" s="17">
        <v>0.21784804876328001</v>
      </c>
      <c r="X1111" s="17">
        <v>0.132195256945978</v>
      </c>
      <c r="Y1111" s="17">
        <v>0.241001388276153</v>
      </c>
      <c r="Z1111" s="17"/>
      <c r="AA1111" s="17">
        <v>0.21365908025586799</v>
      </c>
      <c r="AB1111" s="17">
        <v>0.22145371797167501</v>
      </c>
      <c r="AC1111" s="17">
        <v>0.191236757420672</v>
      </c>
      <c r="AD1111" s="17">
        <v>0.172932630273679</v>
      </c>
      <c r="AE1111" s="17"/>
      <c r="AF1111" s="17">
        <v>0.183581437362977</v>
      </c>
    </row>
    <row r="1112" spans="2:32" x14ac:dyDescent="0.2">
      <c r="B1112" t="s">
        <v>573</v>
      </c>
      <c r="C1112" s="17">
        <v>4.6097433921711797E-2</v>
      </c>
      <c r="D1112" s="17">
        <v>6.0121365586064901E-2</v>
      </c>
      <c r="E1112" s="17">
        <v>3.2172484482616802E-2</v>
      </c>
      <c r="F1112" s="17"/>
      <c r="G1112" s="17">
        <v>6.1260328309783799E-2</v>
      </c>
      <c r="H1112" s="17">
        <v>8.0519061965265704E-2</v>
      </c>
      <c r="I1112" s="17">
        <v>5.5354909646126202E-2</v>
      </c>
      <c r="J1112" s="17">
        <v>2.7553545570959199E-2</v>
      </c>
      <c r="K1112" s="17">
        <v>3.6092250311170297E-2</v>
      </c>
      <c r="L1112" s="17">
        <v>2.2202878081565101E-2</v>
      </c>
      <c r="M1112" s="17"/>
      <c r="N1112" s="17">
        <v>3.4989225736909699E-2</v>
      </c>
      <c r="O1112" s="17">
        <v>4.2747586013278098E-2</v>
      </c>
      <c r="P1112" s="17">
        <v>6.44980417137931E-2</v>
      </c>
      <c r="Q1112" s="17">
        <v>4.7719496240250001E-2</v>
      </c>
      <c r="R1112" s="17">
        <v>4.5957353205778803E-2</v>
      </c>
      <c r="S1112" s="17">
        <v>4.61417485315406E-2</v>
      </c>
      <c r="T1112" s="17">
        <v>5.6860149967706601E-2</v>
      </c>
      <c r="U1112" s="17">
        <v>5.9901904421012599E-2</v>
      </c>
      <c r="V1112" s="17">
        <v>3.70030238300431E-2</v>
      </c>
      <c r="W1112" s="17">
        <v>5.3790151837107697E-2</v>
      </c>
      <c r="X1112" s="17">
        <v>4.86213427360793E-2</v>
      </c>
      <c r="Y1112" s="17">
        <v>1.7771917963533598E-2</v>
      </c>
      <c r="Z1112" s="17"/>
      <c r="AA1112" s="17">
        <v>4.03590297817659E-2</v>
      </c>
      <c r="AB1112" s="17">
        <v>4.0169290171418501E-2</v>
      </c>
      <c r="AC1112" s="17">
        <v>5.2983979242851198E-2</v>
      </c>
      <c r="AD1112" s="17">
        <v>5.3057050633349902E-2</v>
      </c>
      <c r="AE1112" s="17"/>
      <c r="AF1112" s="17">
        <v>3.2823985015600403E-2</v>
      </c>
    </row>
    <row r="1113" spans="2:32" x14ac:dyDescent="0.2">
      <c r="B1113" t="s">
        <v>92</v>
      </c>
      <c r="C1113" s="17">
        <v>1.46525986041971E-2</v>
      </c>
      <c r="D1113" s="17">
        <v>1.5109677591925301E-2</v>
      </c>
      <c r="E1113" s="17">
        <v>1.4293465957386699E-2</v>
      </c>
      <c r="F1113" s="17"/>
      <c r="G1113" s="17">
        <v>2.1229559817000601E-2</v>
      </c>
      <c r="H1113" s="17">
        <v>1.39153130059043E-2</v>
      </c>
      <c r="I1113" s="17">
        <v>1.9717042578493799E-2</v>
      </c>
      <c r="J1113" s="17">
        <v>1.79037579619107E-2</v>
      </c>
      <c r="K1113" s="17">
        <v>4.2344047651228303E-3</v>
      </c>
      <c r="L1113" s="17">
        <v>1.11032808052265E-2</v>
      </c>
      <c r="M1113" s="17"/>
      <c r="N1113" s="17">
        <v>1.26336634387503E-2</v>
      </c>
      <c r="O1113" s="17">
        <v>9.5794984996366503E-3</v>
      </c>
      <c r="P1113" s="17">
        <v>2.2223848479567199E-2</v>
      </c>
      <c r="Q1113" s="17">
        <v>7.9341626326741993E-3</v>
      </c>
      <c r="R1113" s="17">
        <v>6.8663864195224501E-3</v>
      </c>
      <c r="S1113" s="17">
        <v>2.96109329239383E-2</v>
      </c>
      <c r="T1113" s="17">
        <v>2.0158265716849501E-2</v>
      </c>
      <c r="U1113" s="17">
        <v>7.53893904268423E-3</v>
      </c>
      <c r="V1113" s="17">
        <v>2.2872031034963901E-2</v>
      </c>
      <c r="W1113" s="17">
        <v>5.2236801241232096E-3</v>
      </c>
      <c r="X1113" s="17">
        <v>2.2098464512267199E-2</v>
      </c>
      <c r="Y1113" s="17">
        <v>0</v>
      </c>
      <c r="Z1113" s="17"/>
      <c r="AA1113" s="17">
        <v>7.0716443929345002E-3</v>
      </c>
      <c r="AB1113" s="17">
        <v>1.39858285974631E-2</v>
      </c>
      <c r="AC1113" s="17">
        <v>2.2392342883709001E-2</v>
      </c>
      <c r="AD1113" s="17">
        <v>1.6935879098070199E-2</v>
      </c>
      <c r="AE1113" s="17"/>
      <c r="AF1113" s="17">
        <v>7.3065401554339004E-3</v>
      </c>
    </row>
    <row r="1114" spans="2:32" x14ac:dyDescent="0.2">
      <c r="C1114" s="17"/>
      <c r="D1114" s="17"/>
      <c r="E1114" s="17"/>
      <c r="F1114" s="17"/>
      <c r="G1114" s="17"/>
      <c r="H1114" s="17"/>
      <c r="I1114" s="17"/>
      <c r="J1114" s="17"/>
      <c r="K1114" s="17"/>
      <c r="L1114" s="17"/>
      <c r="M1114" s="17"/>
      <c r="N1114" s="17"/>
      <c r="O1114" s="17"/>
      <c r="P1114" s="17"/>
      <c r="Q1114" s="17"/>
      <c r="R1114" s="17"/>
      <c r="S1114" s="17"/>
      <c r="T1114" s="17"/>
      <c r="U1114" s="17"/>
      <c r="V1114" s="17"/>
      <c r="W1114" s="17"/>
      <c r="X1114" s="17"/>
      <c r="Y1114" s="17"/>
      <c r="Z1114" s="17"/>
      <c r="AA1114" s="17"/>
      <c r="AB1114" s="17"/>
      <c r="AC1114" s="17"/>
      <c r="AD1114" s="17"/>
      <c r="AE1114" s="17"/>
      <c r="AF1114" s="17"/>
    </row>
    <row r="1115" spans="2:32" x14ac:dyDescent="0.2">
      <c r="B1115" s="6" t="s">
        <v>576</v>
      </c>
      <c r="C1115" s="17"/>
      <c r="D1115" s="17"/>
      <c r="E1115" s="17"/>
      <c r="F1115" s="17"/>
      <c r="G1115" s="17"/>
      <c r="H1115" s="17"/>
      <c r="I1115" s="17"/>
      <c r="J1115" s="17"/>
      <c r="K1115" s="17"/>
      <c r="L1115" s="17"/>
      <c r="M1115" s="17"/>
      <c r="N1115" s="17"/>
      <c r="O1115" s="17"/>
      <c r="P1115" s="17"/>
      <c r="Q1115" s="17"/>
      <c r="R1115" s="17"/>
      <c r="S1115" s="17"/>
      <c r="T1115" s="17"/>
      <c r="U1115" s="17"/>
      <c r="V1115" s="17"/>
      <c r="W1115" s="17"/>
      <c r="X1115" s="17"/>
      <c r="Y1115" s="17"/>
      <c r="Z1115" s="17"/>
      <c r="AA1115" s="17"/>
      <c r="AB1115" s="17"/>
      <c r="AC1115" s="17"/>
      <c r="AD1115" s="17"/>
      <c r="AE1115" s="17"/>
      <c r="AF1115" s="17"/>
    </row>
    <row r="1116" spans="2:32" x14ac:dyDescent="0.2">
      <c r="B1116" s="24" t="s">
        <v>62</v>
      </c>
      <c r="C1116" s="17"/>
      <c r="D1116" s="17"/>
      <c r="E1116" s="17"/>
      <c r="F1116" s="17"/>
      <c r="G1116" s="17"/>
      <c r="H1116" s="17"/>
      <c r="I1116" s="17"/>
      <c r="J1116" s="17"/>
      <c r="K1116" s="17"/>
      <c r="L1116" s="17"/>
      <c r="M1116" s="17"/>
      <c r="N1116" s="17"/>
      <c r="O1116" s="17"/>
      <c r="P1116" s="17"/>
      <c r="Q1116" s="17"/>
      <c r="R1116" s="17"/>
      <c r="S1116" s="17"/>
      <c r="T1116" s="17"/>
      <c r="U1116" s="17"/>
      <c r="V1116" s="17"/>
      <c r="W1116" s="17"/>
      <c r="X1116" s="17"/>
      <c r="Y1116" s="17"/>
      <c r="Z1116" s="17"/>
      <c r="AA1116" s="17"/>
      <c r="AB1116" s="17"/>
      <c r="AC1116" s="17"/>
      <c r="AD1116" s="17"/>
      <c r="AE1116" s="17"/>
      <c r="AF1116" s="17"/>
    </row>
    <row r="1117" spans="2:32" x14ac:dyDescent="0.2">
      <c r="B1117" t="s">
        <v>570</v>
      </c>
      <c r="C1117" s="17">
        <v>0.26265447504947698</v>
      </c>
      <c r="D1117" s="17">
        <v>0.232978771108692</v>
      </c>
      <c r="E1117" s="17">
        <v>0.29109837532347499</v>
      </c>
      <c r="F1117" s="17"/>
      <c r="G1117" s="17">
        <v>0.24457251962297899</v>
      </c>
      <c r="H1117" s="17">
        <v>0.24595851039313199</v>
      </c>
      <c r="I1117" s="17">
        <v>0.25098240368438901</v>
      </c>
      <c r="J1117" s="17">
        <v>0.27812186259709498</v>
      </c>
      <c r="K1117" s="17">
        <v>0.27805438343684602</v>
      </c>
      <c r="L1117" s="17">
        <v>0.27489129396079698</v>
      </c>
      <c r="M1117" s="17"/>
      <c r="N1117" s="17">
        <v>0.309703630165649</v>
      </c>
      <c r="O1117" s="17">
        <v>0.25548785904752902</v>
      </c>
      <c r="P1117" s="17">
        <v>0.236282705516804</v>
      </c>
      <c r="Q1117" s="17">
        <v>0.26436701734871498</v>
      </c>
      <c r="R1117" s="17">
        <v>0.255173226688304</v>
      </c>
      <c r="S1117" s="17">
        <v>0.27276768430944898</v>
      </c>
      <c r="T1117" s="17">
        <v>0.23943398931211199</v>
      </c>
      <c r="U1117" s="17">
        <v>0.23205014586742401</v>
      </c>
      <c r="V1117" s="17">
        <v>0.265482194921351</v>
      </c>
      <c r="W1117" s="17">
        <v>0.24295379785002499</v>
      </c>
      <c r="X1117" s="17">
        <v>0.28585959047214199</v>
      </c>
      <c r="Y1117" s="17">
        <v>0.239476618186585</v>
      </c>
      <c r="Z1117" s="17"/>
      <c r="AA1117" s="17">
        <v>0.22738937368909001</v>
      </c>
      <c r="AB1117" s="17">
        <v>0.23642875656809401</v>
      </c>
      <c r="AC1117" s="17">
        <v>0.30345209448875399</v>
      </c>
      <c r="AD1117" s="17">
        <v>0.288357679026013</v>
      </c>
      <c r="AE1117" s="17"/>
      <c r="AF1117" s="17">
        <v>0.32284186576274099</v>
      </c>
    </row>
    <row r="1118" spans="2:32" x14ac:dyDescent="0.2">
      <c r="B1118" t="s">
        <v>571</v>
      </c>
      <c r="C1118" s="17">
        <v>0.44630711279715601</v>
      </c>
      <c r="D1118" s="17">
        <v>0.428140697785927</v>
      </c>
      <c r="E1118" s="17">
        <v>0.46628900686436903</v>
      </c>
      <c r="F1118" s="17"/>
      <c r="G1118" s="17">
        <v>0.337516291569678</v>
      </c>
      <c r="H1118" s="17">
        <v>0.42115854800754099</v>
      </c>
      <c r="I1118" s="17">
        <v>0.44944246658529602</v>
      </c>
      <c r="J1118" s="17">
        <v>0.47869941618685902</v>
      </c>
      <c r="K1118" s="17">
        <v>0.47718291198932999</v>
      </c>
      <c r="L1118" s="17">
        <v>0.48956917078964801</v>
      </c>
      <c r="M1118" s="17"/>
      <c r="N1118" s="17">
        <v>0.43554795640565103</v>
      </c>
      <c r="O1118" s="17">
        <v>0.45507980403272502</v>
      </c>
      <c r="P1118" s="17">
        <v>0.46375490107168199</v>
      </c>
      <c r="Q1118" s="17">
        <v>0.46339071847820501</v>
      </c>
      <c r="R1118" s="17">
        <v>0.441985433579063</v>
      </c>
      <c r="S1118" s="17">
        <v>0.40662164243242299</v>
      </c>
      <c r="T1118" s="17">
        <v>0.48395919460357301</v>
      </c>
      <c r="U1118" s="17">
        <v>0.42948222719856699</v>
      </c>
      <c r="V1118" s="17">
        <v>0.418868135622944</v>
      </c>
      <c r="W1118" s="17">
        <v>0.449426573135628</v>
      </c>
      <c r="X1118" s="17">
        <v>0.45333849471940202</v>
      </c>
      <c r="Y1118" s="17">
        <v>0.49133242653497899</v>
      </c>
      <c r="Z1118" s="17"/>
      <c r="AA1118" s="17">
        <v>0.47710677197441698</v>
      </c>
      <c r="AB1118" s="17">
        <v>0.46896092617912899</v>
      </c>
      <c r="AC1118" s="17">
        <v>0.43054643405703702</v>
      </c>
      <c r="AD1118" s="17">
        <v>0.40651328367303602</v>
      </c>
      <c r="AE1118" s="17"/>
      <c r="AF1118" s="17">
        <v>0.40876619807877901</v>
      </c>
    </row>
    <row r="1119" spans="2:32" x14ac:dyDescent="0.2">
      <c r="B1119" t="s">
        <v>572</v>
      </c>
      <c r="C1119" s="17">
        <v>0.22478610315513101</v>
      </c>
      <c r="D1119" s="17">
        <v>0.26453286930658498</v>
      </c>
      <c r="E1119" s="17">
        <v>0.18545988178648601</v>
      </c>
      <c r="F1119" s="17"/>
      <c r="G1119" s="17">
        <v>0.29346401095723601</v>
      </c>
      <c r="H1119" s="17">
        <v>0.24235112613865101</v>
      </c>
      <c r="I1119" s="17">
        <v>0.22557848083262999</v>
      </c>
      <c r="J1119" s="17">
        <v>0.19991715361682999</v>
      </c>
      <c r="K1119" s="17">
        <v>0.206312451623827</v>
      </c>
      <c r="L1119" s="17">
        <v>0.19675129650383399</v>
      </c>
      <c r="M1119" s="17"/>
      <c r="N1119" s="17">
        <v>0.19098128287553201</v>
      </c>
      <c r="O1119" s="17">
        <v>0.22873373854647999</v>
      </c>
      <c r="P1119" s="17">
        <v>0.21978474080118801</v>
      </c>
      <c r="Q1119" s="17">
        <v>0.22240887860683101</v>
      </c>
      <c r="R1119" s="17">
        <v>0.259781430217631</v>
      </c>
      <c r="S1119" s="17">
        <v>0.233658284517129</v>
      </c>
      <c r="T1119" s="17">
        <v>0.205508954216825</v>
      </c>
      <c r="U1119" s="17">
        <v>0.25560799737199902</v>
      </c>
      <c r="V1119" s="17">
        <v>0.249042058625112</v>
      </c>
      <c r="W1119" s="17">
        <v>0.24072682239420301</v>
      </c>
      <c r="X1119" s="17">
        <v>0.178911794032693</v>
      </c>
      <c r="Y1119" s="17">
        <v>0.22743945750651101</v>
      </c>
      <c r="Z1119" s="17"/>
      <c r="AA1119" s="17">
        <v>0.236421661291772</v>
      </c>
      <c r="AB1119" s="17">
        <v>0.237967673666519</v>
      </c>
      <c r="AC1119" s="17">
        <v>0.209397715884765</v>
      </c>
      <c r="AD1119" s="17">
        <v>0.212631507434139</v>
      </c>
      <c r="AE1119" s="17"/>
      <c r="AF1119" s="17">
        <v>0.213541636837043</v>
      </c>
    </row>
    <row r="1120" spans="2:32" x14ac:dyDescent="0.2">
      <c r="B1120" t="s">
        <v>573</v>
      </c>
      <c r="C1120" s="17">
        <v>4.9592179763590698E-2</v>
      </c>
      <c r="D1120" s="17">
        <v>6.21835697766134E-2</v>
      </c>
      <c r="E1120" s="17">
        <v>3.6008113754593299E-2</v>
      </c>
      <c r="F1120" s="17"/>
      <c r="G1120" s="17">
        <v>9.9734839945776005E-2</v>
      </c>
      <c r="H1120" s="17">
        <v>7.4033956002159604E-2</v>
      </c>
      <c r="I1120" s="17">
        <v>5.1042315524850897E-2</v>
      </c>
      <c r="J1120" s="17">
        <v>2.7899044200577001E-2</v>
      </c>
      <c r="K1120" s="17">
        <v>2.9126418561549499E-2</v>
      </c>
      <c r="L1120" s="17">
        <v>2.6499492593057498E-2</v>
      </c>
      <c r="M1120" s="17"/>
      <c r="N1120" s="17">
        <v>5.1927140805913798E-2</v>
      </c>
      <c r="O1120" s="17">
        <v>4.58076135244661E-2</v>
      </c>
      <c r="P1120" s="17">
        <v>6.4453570359333703E-2</v>
      </c>
      <c r="Q1120" s="17">
        <v>3.5690243874766402E-2</v>
      </c>
      <c r="R1120" s="17">
        <v>3.2053379149449598E-2</v>
      </c>
      <c r="S1120" s="17">
        <v>6.2193679838231999E-2</v>
      </c>
      <c r="T1120" s="17">
        <v>4.2306574837430201E-2</v>
      </c>
      <c r="U1120" s="17">
        <v>6.2534641339014999E-2</v>
      </c>
      <c r="V1120" s="17">
        <v>4.4489533879263299E-2</v>
      </c>
      <c r="W1120" s="17">
        <v>5.90428291419016E-2</v>
      </c>
      <c r="X1120" s="17">
        <v>5.6200971220287298E-2</v>
      </c>
      <c r="Y1120" s="17">
        <v>4.1751497771924703E-2</v>
      </c>
      <c r="Z1120" s="17"/>
      <c r="AA1120" s="17">
        <v>5.1407177355851902E-2</v>
      </c>
      <c r="AB1120" s="17">
        <v>4.2226554869064903E-2</v>
      </c>
      <c r="AC1120" s="17">
        <v>3.9456893672239902E-2</v>
      </c>
      <c r="AD1120" s="17">
        <v>6.3983529644282999E-2</v>
      </c>
      <c r="AE1120" s="17"/>
      <c r="AF1120" s="17">
        <v>4.6400443355277397E-2</v>
      </c>
    </row>
    <row r="1121" spans="2:32" x14ac:dyDescent="0.2">
      <c r="B1121" t="s">
        <v>92</v>
      </c>
      <c r="C1121" s="17">
        <v>1.6660129234645198E-2</v>
      </c>
      <c r="D1121" s="17">
        <v>1.21640920221822E-2</v>
      </c>
      <c r="E1121" s="17">
        <v>2.1144622271076701E-2</v>
      </c>
      <c r="F1121" s="17"/>
      <c r="G1121" s="17">
        <v>2.4712337904331701E-2</v>
      </c>
      <c r="H1121" s="17">
        <v>1.6497859458516301E-2</v>
      </c>
      <c r="I1121" s="17">
        <v>2.2954333372833501E-2</v>
      </c>
      <c r="J1121" s="17">
        <v>1.5362523398639199E-2</v>
      </c>
      <c r="K1121" s="17">
        <v>9.3238343884478794E-3</v>
      </c>
      <c r="L1121" s="17">
        <v>1.2288746152662899E-2</v>
      </c>
      <c r="M1121" s="17"/>
      <c r="N1121" s="17">
        <v>1.18399897472539E-2</v>
      </c>
      <c r="O1121" s="17">
        <v>1.4890984848800101E-2</v>
      </c>
      <c r="P1121" s="17">
        <v>1.57240822509923E-2</v>
      </c>
      <c r="Q1121" s="17">
        <v>1.4143141691481301E-2</v>
      </c>
      <c r="R1121" s="17">
        <v>1.10065303655516E-2</v>
      </c>
      <c r="S1121" s="17">
        <v>2.4758708902766699E-2</v>
      </c>
      <c r="T1121" s="17">
        <v>2.8791287030059301E-2</v>
      </c>
      <c r="U1121" s="17">
        <v>2.0324988222994399E-2</v>
      </c>
      <c r="V1121" s="17">
        <v>2.2118076951328801E-2</v>
      </c>
      <c r="W1121" s="17">
        <v>7.8499774782425698E-3</v>
      </c>
      <c r="X1121" s="17">
        <v>2.5689149555475101E-2</v>
      </c>
      <c r="Y1121" s="17">
        <v>0</v>
      </c>
      <c r="Z1121" s="17"/>
      <c r="AA1121" s="17">
        <v>7.6750156888695702E-3</v>
      </c>
      <c r="AB1121" s="17">
        <v>1.4416088717193199E-2</v>
      </c>
      <c r="AC1121" s="17">
        <v>1.7146861897205001E-2</v>
      </c>
      <c r="AD1121" s="17">
        <v>2.8514000222528701E-2</v>
      </c>
      <c r="AE1121" s="17"/>
      <c r="AF1121" s="17">
        <v>8.4498559661595994E-3</v>
      </c>
    </row>
    <row r="1122" spans="2:32" x14ac:dyDescent="0.2">
      <c r="C1122" s="17"/>
      <c r="D1122" s="17"/>
      <c r="E1122" s="17"/>
      <c r="F1122" s="17"/>
      <c r="G1122" s="17"/>
      <c r="H1122" s="17"/>
      <c r="I1122" s="17"/>
      <c r="J1122" s="17"/>
      <c r="K1122" s="17"/>
      <c r="L1122" s="17"/>
      <c r="M1122" s="17"/>
      <c r="N1122" s="17"/>
      <c r="O1122" s="17"/>
      <c r="P1122" s="17"/>
      <c r="Q1122" s="17"/>
      <c r="R1122" s="17"/>
      <c r="S1122" s="17"/>
      <c r="T1122" s="17"/>
      <c r="U1122" s="17"/>
      <c r="V1122" s="17"/>
      <c r="W1122" s="17"/>
      <c r="X1122" s="17"/>
      <c r="Y1122" s="17"/>
      <c r="Z1122" s="17"/>
      <c r="AA1122" s="17"/>
      <c r="AB1122" s="17"/>
      <c r="AC1122" s="17"/>
      <c r="AD1122" s="17"/>
      <c r="AE1122" s="17"/>
      <c r="AF1122" s="17"/>
    </row>
    <row r="1123" spans="2:32" x14ac:dyDescent="0.2">
      <c r="B1123" s="6" t="s">
        <v>577</v>
      </c>
      <c r="C1123" s="17"/>
      <c r="D1123" s="17"/>
      <c r="E1123" s="17"/>
      <c r="F1123" s="17"/>
      <c r="G1123" s="17"/>
      <c r="H1123" s="17"/>
      <c r="I1123" s="17"/>
      <c r="J1123" s="17"/>
      <c r="K1123" s="17"/>
      <c r="L1123" s="17"/>
      <c r="M1123" s="17"/>
      <c r="N1123" s="17"/>
      <c r="O1123" s="17"/>
      <c r="P1123" s="17"/>
      <c r="Q1123" s="17"/>
      <c r="R1123" s="17"/>
      <c r="S1123" s="17"/>
      <c r="T1123" s="17"/>
      <c r="U1123" s="17"/>
      <c r="V1123" s="17"/>
      <c r="W1123" s="17"/>
      <c r="X1123" s="17"/>
      <c r="Y1123" s="17"/>
      <c r="Z1123" s="17"/>
      <c r="AA1123" s="17"/>
      <c r="AB1123" s="17"/>
      <c r="AC1123" s="17"/>
      <c r="AD1123" s="17"/>
      <c r="AE1123" s="17"/>
      <c r="AF1123" s="17"/>
    </row>
    <row r="1124" spans="2:32" x14ac:dyDescent="0.2">
      <c r="B1124" s="24" t="s">
        <v>62</v>
      </c>
      <c r="C1124" s="17"/>
      <c r="D1124" s="17"/>
      <c r="E1124" s="17"/>
      <c r="F1124" s="17"/>
      <c r="G1124" s="17"/>
      <c r="H1124" s="17"/>
      <c r="I1124" s="17"/>
      <c r="J1124" s="17"/>
      <c r="K1124" s="17"/>
      <c r="L1124" s="17"/>
      <c r="M1124" s="17"/>
      <c r="N1124" s="17"/>
      <c r="O1124" s="17"/>
      <c r="P1124" s="17"/>
      <c r="Q1124" s="17"/>
      <c r="R1124" s="17"/>
      <c r="S1124" s="17"/>
      <c r="T1124" s="17"/>
      <c r="U1124" s="17"/>
      <c r="V1124" s="17"/>
      <c r="W1124" s="17"/>
      <c r="X1124" s="17"/>
      <c r="Y1124" s="17"/>
      <c r="Z1124" s="17"/>
      <c r="AA1124" s="17"/>
      <c r="AB1124" s="17"/>
      <c r="AC1124" s="17"/>
      <c r="AD1124" s="17"/>
      <c r="AE1124" s="17"/>
      <c r="AF1124" s="17"/>
    </row>
    <row r="1125" spans="2:32" x14ac:dyDescent="0.2">
      <c r="B1125" t="s">
        <v>570</v>
      </c>
      <c r="C1125" s="17">
        <v>0.25142724552246798</v>
      </c>
      <c r="D1125" s="17">
        <v>0.22637657564157901</v>
      </c>
      <c r="E1125" s="17">
        <v>0.275292980581614</v>
      </c>
      <c r="F1125" s="17"/>
      <c r="G1125" s="17">
        <v>0.21638476261270501</v>
      </c>
      <c r="H1125" s="17">
        <v>0.24804561579466999</v>
      </c>
      <c r="I1125" s="17">
        <v>0.24493394111573699</v>
      </c>
      <c r="J1125" s="17">
        <v>0.26805537420508202</v>
      </c>
      <c r="K1125" s="17">
        <v>0.24839230706945001</v>
      </c>
      <c r="L1125" s="17">
        <v>0.271297951614352</v>
      </c>
      <c r="M1125" s="17"/>
      <c r="N1125" s="17">
        <v>0.29709076366840698</v>
      </c>
      <c r="O1125" s="17">
        <v>0.25606047729852399</v>
      </c>
      <c r="P1125" s="17">
        <v>0.237212503232031</v>
      </c>
      <c r="Q1125" s="17">
        <v>0.25925105184389102</v>
      </c>
      <c r="R1125" s="17">
        <v>0.21896322820578101</v>
      </c>
      <c r="S1125" s="17">
        <v>0.25507664456325702</v>
      </c>
      <c r="T1125" s="17">
        <v>0.25060853395875898</v>
      </c>
      <c r="U1125" s="17">
        <v>0.22605484712541099</v>
      </c>
      <c r="V1125" s="17">
        <v>0.26144454039052401</v>
      </c>
      <c r="W1125" s="17">
        <v>0.176403268033613</v>
      </c>
      <c r="X1125" s="17">
        <v>0.32025090876779999</v>
      </c>
      <c r="Y1125" s="17">
        <v>0.20767185549183101</v>
      </c>
      <c r="Z1125" s="17"/>
      <c r="AA1125" s="17">
        <v>0.21840087452734899</v>
      </c>
      <c r="AB1125" s="17">
        <v>0.232206518708475</v>
      </c>
      <c r="AC1125" s="17">
        <v>0.28021610112518702</v>
      </c>
      <c r="AD1125" s="17">
        <v>0.27957608006847001</v>
      </c>
      <c r="AE1125" s="17"/>
      <c r="AF1125" s="17">
        <v>0.31113900078426099</v>
      </c>
    </row>
    <row r="1126" spans="2:32" x14ac:dyDescent="0.2">
      <c r="B1126" t="s">
        <v>571</v>
      </c>
      <c r="C1126" s="17">
        <v>0.46179810553283102</v>
      </c>
      <c r="D1126" s="17">
        <v>0.441529823676578</v>
      </c>
      <c r="E1126" s="17">
        <v>0.48345459388413697</v>
      </c>
      <c r="F1126" s="17"/>
      <c r="G1126" s="17">
        <v>0.41167389299622498</v>
      </c>
      <c r="H1126" s="17">
        <v>0.45267772776858201</v>
      </c>
      <c r="I1126" s="17">
        <v>0.46082655234641401</v>
      </c>
      <c r="J1126" s="17">
        <v>0.47262647100939198</v>
      </c>
      <c r="K1126" s="17">
        <v>0.48992132480681599</v>
      </c>
      <c r="L1126" s="17">
        <v>0.47569393491661599</v>
      </c>
      <c r="M1126" s="17"/>
      <c r="N1126" s="17">
        <v>0.45639684301598199</v>
      </c>
      <c r="O1126" s="17">
        <v>0.465650435868593</v>
      </c>
      <c r="P1126" s="17">
        <v>0.48303518056008099</v>
      </c>
      <c r="Q1126" s="17">
        <v>0.45532490325627401</v>
      </c>
      <c r="R1126" s="17">
        <v>0.47990920178463597</v>
      </c>
      <c r="S1126" s="17">
        <v>0.45462176044761399</v>
      </c>
      <c r="T1126" s="17">
        <v>0.49503191913546302</v>
      </c>
      <c r="U1126" s="17">
        <v>0.435999800736524</v>
      </c>
      <c r="V1126" s="17">
        <v>0.43025127989911799</v>
      </c>
      <c r="W1126" s="17">
        <v>0.50334103254512796</v>
      </c>
      <c r="X1126" s="17">
        <v>0.40498334697403099</v>
      </c>
      <c r="Y1126" s="17">
        <v>0.44407699761240199</v>
      </c>
      <c r="Z1126" s="17"/>
      <c r="AA1126" s="17">
        <v>0.48026738526376</v>
      </c>
      <c r="AB1126" s="17">
        <v>0.48476373149486501</v>
      </c>
      <c r="AC1126" s="17">
        <v>0.43638823938038102</v>
      </c>
      <c r="AD1126" s="17">
        <v>0.44012635397882699</v>
      </c>
      <c r="AE1126" s="17"/>
      <c r="AF1126" s="17">
        <v>0.45406472415222798</v>
      </c>
    </row>
    <row r="1127" spans="2:32" x14ac:dyDescent="0.2">
      <c r="B1127" t="s">
        <v>572</v>
      </c>
      <c r="C1127" s="17">
        <v>0.215499706314038</v>
      </c>
      <c r="D1127" s="17">
        <v>0.24510423723873101</v>
      </c>
      <c r="E1127" s="17">
        <v>0.18646820984853801</v>
      </c>
      <c r="F1127" s="17"/>
      <c r="G1127" s="17">
        <v>0.25729283722461499</v>
      </c>
      <c r="H1127" s="17">
        <v>0.196919982748439</v>
      </c>
      <c r="I1127" s="17">
        <v>0.22130913391992099</v>
      </c>
      <c r="J1127" s="17">
        <v>0.20179714062808099</v>
      </c>
      <c r="K1127" s="17">
        <v>0.21345001369276301</v>
      </c>
      <c r="L1127" s="17">
        <v>0.21062758511323801</v>
      </c>
      <c r="M1127" s="17"/>
      <c r="N1127" s="17">
        <v>0.18581295079476101</v>
      </c>
      <c r="O1127" s="17">
        <v>0.21248814918813599</v>
      </c>
      <c r="P1127" s="17">
        <v>0.18577003442991299</v>
      </c>
      <c r="Q1127" s="17">
        <v>0.219396873122126</v>
      </c>
      <c r="R1127" s="17">
        <v>0.240263833103944</v>
      </c>
      <c r="S1127" s="17">
        <v>0.18564766561340801</v>
      </c>
      <c r="T1127" s="17">
        <v>0.19160383174756801</v>
      </c>
      <c r="U1127" s="17">
        <v>0.27058162446772199</v>
      </c>
      <c r="V1127" s="17">
        <v>0.24793397697281899</v>
      </c>
      <c r="W1127" s="17">
        <v>0.246446000072684</v>
      </c>
      <c r="X1127" s="17">
        <v>0.202090479944107</v>
      </c>
      <c r="Y1127" s="17">
        <v>0.266507322861257</v>
      </c>
      <c r="Z1127" s="17"/>
      <c r="AA1127" s="17">
        <v>0.23670053859541601</v>
      </c>
      <c r="AB1127" s="17">
        <v>0.22956488650781201</v>
      </c>
      <c r="AC1127" s="17">
        <v>0.19061609824968201</v>
      </c>
      <c r="AD1127" s="17">
        <v>0.201226661871198</v>
      </c>
      <c r="AE1127" s="17"/>
      <c r="AF1127" s="17">
        <v>0.18075858725109101</v>
      </c>
    </row>
    <row r="1128" spans="2:32" x14ac:dyDescent="0.2">
      <c r="B1128" t="s">
        <v>573</v>
      </c>
      <c r="C1128" s="17">
        <v>5.66498820640364E-2</v>
      </c>
      <c r="D1128" s="17">
        <v>7.1906755630890801E-2</v>
      </c>
      <c r="E1128" s="17">
        <v>4.0518907578676301E-2</v>
      </c>
      <c r="F1128" s="17"/>
      <c r="G1128" s="17">
        <v>9.0321943564223406E-2</v>
      </c>
      <c r="H1128" s="17">
        <v>8.7135366373266701E-2</v>
      </c>
      <c r="I1128" s="17">
        <v>5.4347927616546797E-2</v>
      </c>
      <c r="J1128" s="17">
        <v>3.9428262254011102E-2</v>
      </c>
      <c r="K1128" s="17">
        <v>4.4112219890358698E-2</v>
      </c>
      <c r="L1128" s="17">
        <v>3.3688633866931599E-2</v>
      </c>
      <c r="M1128" s="17"/>
      <c r="N1128" s="17">
        <v>4.3715169696516003E-2</v>
      </c>
      <c r="O1128" s="17">
        <v>5.4632918949092203E-2</v>
      </c>
      <c r="P1128" s="17">
        <v>7.2164771779698794E-2</v>
      </c>
      <c r="Q1128" s="17">
        <v>5.7621364440895301E-2</v>
      </c>
      <c r="R1128" s="17">
        <v>5.1895421801826103E-2</v>
      </c>
      <c r="S1128" s="17">
        <v>7.9895220472953596E-2</v>
      </c>
      <c r="T1128" s="17">
        <v>4.8580145716368803E-2</v>
      </c>
      <c r="U1128" s="17">
        <v>4.65979556072297E-2</v>
      </c>
      <c r="V1128" s="17">
        <v>4.6229324588119299E-2</v>
      </c>
      <c r="W1128" s="17">
        <v>6.8514361443375901E-2</v>
      </c>
      <c r="X1128" s="17">
        <v>5.1309728933510199E-2</v>
      </c>
      <c r="Y1128" s="17">
        <v>6.9280025383408994E-2</v>
      </c>
      <c r="Z1128" s="17"/>
      <c r="AA1128" s="17">
        <v>5.7063885082663197E-2</v>
      </c>
      <c r="AB1128" s="17">
        <v>4.0905356317394198E-2</v>
      </c>
      <c r="AC1128" s="17">
        <v>7.0384531881821505E-2</v>
      </c>
      <c r="AD1128" s="17">
        <v>6.1299002612400899E-2</v>
      </c>
      <c r="AE1128" s="17"/>
      <c r="AF1128" s="17">
        <v>4.7281143404525799E-2</v>
      </c>
    </row>
    <row r="1129" spans="2:32" x14ac:dyDescent="0.2">
      <c r="B1129" t="s">
        <v>92</v>
      </c>
      <c r="C1129" s="17">
        <v>1.4625060566626101E-2</v>
      </c>
      <c r="D1129" s="17">
        <v>1.50826078122213E-2</v>
      </c>
      <c r="E1129" s="17">
        <v>1.42653081070347E-2</v>
      </c>
      <c r="F1129" s="17"/>
      <c r="G1129" s="17">
        <v>2.4326563602231299E-2</v>
      </c>
      <c r="H1129" s="17">
        <v>1.52213073150426E-2</v>
      </c>
      <c r="I1129" s="17">
        <v>1.8582445001380898E-2</v>
      </c>
      <c r="J1129" s="17">
        <v>1.8092751903433402E-2</v>
      </c>
      <c r="K1129" s="17">
        <v>4.1241345406122397E-3</v>
      </c>
      <c r="L1129" s="17">
        <v>8.6918944888625897E-3</v>
      </c>
      <c r="M1129" s="17"/>
      <c r="N1129" s="17">
        <v>1.6984272824333901E-2</v>
      </c>
      <c r="O1129" s="17">
        <v>1.11680186956557E-2</v>
      </c>
      <c r="P1129" s="17">
        <v>2.1817509998276599E-2</v>
      </c>
      <c r="Q1129" s="17">
        <v>8.4058073368135193E-3</v>
      </c>
      <c r="R1129" s="17">
        <v>8.9683151038126192E-3</v>
      </c>
      <c r="S1129" s="17">
        <v>2.4758708902766699E-2</v>
      </c>
      <c r="T1129" s="17">
        <v>1.41755694418413E-2</v>
      </c>
      <c r="U1129" s="17">
        <v>2.0765772063112899E-2</v>
      </c>
      <c r="V1129" s="17">
        <v>1.41408781494189E-2</v>
      </c>
      <c r="W1129" s="17">
        <v>5.2953379051990804E-3</v>
      </c>
      <c r="X1129" s="17">
        <v>2.1365535380552102E-2</v>
      </c>
      <c r="Y1129" s="17">
        <v>1.24637986511019E-2</v>
      </c>
      <c r="Z1129" s="17"/>
      <c r="AA1129" s="17">
        <v>7.5673165308115997E-3</v>
      </c>
      <c r="AB1129" s="17">
        <v>1.25595069714533E-2</v>
      </c>
      <c r="AC1129" s="17">
        <v>2.2395029362928399E-2</v>
      </c>
      <c r="AD1129" s="17">
        <v>1.7771901469103301E-2</v>
      </c>
      <c r="AE1129" s="17"/>
      <c r="AF1129" s="17">
        <v>6.7565444078942997E-3</v>
      </c>
    </row>
    <row r="1130" spans="2:32" x14ac:dyDescent="0.2">
      <c r="C1130" s="17"/>
      <c r="D1130" s="17"/>
      <c r="E1130" s="17"/>
      <c r="F1130" s="17"/>
      <c r="G1130" s="17"/>
      <c r="H1130" s="17"/>
      <c r="I1130" s="17"/>
      <c r="J1130" s="17"/>
      <c r="K1130" s="17"/>
      <c r="L1130" s="17"/>
      <c r="M1130" s="17"/>
      <c r="N1130" s="17"/>
      <c r="O1130" s="17"/>
      <c r="P1130" s="17"/>
      <c r="Q1130" s="17"/>
      <c r="R1130" s="17"/>
      <c r="S1130" s="17"/>
      <c r="T1130" s="17"/>
      <c r="U1130" s="17"/>
      <c r="V1130" s="17"/>
      <c r="W1130" s="17"/>
      <c r="X1130" s="17"/>
      <c r="Y1130" s="17"/>
      <c r="Z1130" s="17"/>
      <c r="AA1130" s="17"/>
      <c r="AB1130" s="17"/>
      <c r="AC1130" s="17"/>
      <c r="AD1130" s="17"/>
      <c r="AE1130" s="17"/>
      <c r="AF1130" s="17"/>
    </row>
    <row r="1131" spans="2:32" x14ac:dyDescent="0.2">
      <c r="B1131" s="6" t="s">
        <v>578</v>
      </c>
      <c r="C1131" s="17"/>
      <c r="D1131" s="17"/>
      <c r="E1131" s="17"/>
      <c r="F1131" s="17"/>
      <c r="G1131" s="17"/>
      <c r="H1131" s="17"/>
      <c r="I1131" s="17"/>
      <c r="J1131" s="17"/>
      <c r="K1131" s="17"/>
      <c r="L1131" s="17"/>
      <c r="M1131" s="17"/>
      <c r="N1131" s="17"/>
      <c r="O1131" s="17"/>
      <c r="P1131" s="17"/>
      <c r="Q1131" s="17"/>
      <c r="R1131" s="17"/>
      <c r="S1131" s="17"/>
      <c r="T1131" s="17"/>
      <c r="U1131" s="17"/>
      <c r="V1131" s="17"/>
      <c r="W1131" s="17"/>
      <c r="X1131" s="17"/>
      <c r="Y1131" s="17"/>
      <c r="Z1131" s="17"/>
      <c r="AA1131" s="17"/>
      <c r="AB1131" s="17"/>
      <c r="AC1131" s="17"/>
      <c r="AD1131" s="17"/>
      <c r="AE1131" s="17"/>
      <c r="AF1131" s="17"/>
    </row>
    <row r="1132" spans="2:32" x14ac:dyDescent="0.2">
      <c r="B1132" s="24" t="s">
        <v>62</v>
      </c>
      <c r="C1132" s="17"/>
      <c r="D1132" s="17"/>
      <c r="E1132" s="17"/>
      <c r="F1132" s="17"/>
      <c r="G1132" s="17"/>
      <c r="H1132" s="17"/>
      <c r="I1132" s="17"/>
      <c r="J1132" s="17"/>
      <c r="K1132" s="17"/>
      <c r="L1132" s="17"/>
      <c r="M1132" s="17"/>
      <c r="N1132" s="17"/>
      <c r="O1132" s="17"/>
      <c r="P1132" s="17"/>
      <c r="Q1132" s="17"/>
      <c r="R1132" s="17"/>
      <c r="S1132" s="17"/>
      <c r="T1132" s="17"/>
      <c r="U1132" s="17"/>
      <c r="V1132" s="17"/>
      <c r="W1132" s="17"/>
      <c r="X1132" s="17"/>
      <c r="Y1132" s="17"/>
      <c r="Z1132" s="17"/>
      <c r="AA1132" s="17"/>
      <c r="AB1132" s="17"/>
      <c r="AC1132" s="17"/>
      <c r="AD1132" s="17"/>
      <c r="AE1132" s="17"/>
      <c r="AF1132" s="17"/>
    </row>
    <row r="1133" spans="2:32" x14ac:dyDescent="0.2">
      <c r="B1133" t="s">
        <v>570</v>
      </c>
      <c r="C1133" s="17">
        <v>0.29244788953237399</v>
      </c>
      <c r="D1133" s="17">
        <v>0.25753982558678801</v>
      </c>
      <c r="E1133" s="17">
        <v>0.32672524940852099</v>
      </c>
      <c r="F1133" s="17"/>
      <c r="G1133" s="17">
        <v>0.29863440025086002</v>
      </c>
      <c r="H1133" s="17">
        <v>0.303002697856043</v>
      </c>
      <c r="I1133" s="17">
        <v>0.26344481487247201</v>
      </c>
      <c r="J1133" s="17">
        <v>0.31829248536783</v>
      </c>
      <c r="K1133" s="17">
        <v>0.28768348562031698</v>
      </c>
      <c r="L1133" s="17">
        <v>0.28553930825551099</v>
      </c>
      <c r="M1133" s="17"/>
      <c r="N1133" s="17">
        <v>0.32302858272082002</v>
      </c>
      <c r="O1133" s="17">
        <v>0.30627555309342702</v>
      </c>
      <c r="P1133" s="17">
        <v>0.30142424456251499</v>
      </c>
      <c r="Q1133" s="17">
        <v>0.29400905891712098</v>
      </c>
      <c r="R1133" s="17">
        <v>0.26702505131047599</v>
      </c>
      <c r="S1133" s="17">
        <v>0.30037127445946399</v>
      </c>
      <c r="T1133" s="17">
        <v>0.27373682493726598</v>
      </c>
      <c r="U1133" s="17">
        <v>0.28003893474507402</v>
      </c>
      <c r="V1133" s="17">
        <v>0.28331515318446399</v>
      </c>
      <c r="W1133" s="17">
        <v>0.239454578847722</v>
      </c>
      <c r="X1133" s="17">
        <v>0.30455896956478101</v>
      </c>
      <c r="Y1133" s="17">
        <v>0.33562296780627399</v>
      </c>
      <c r="Z1133" s="17"/>
      <c r="AA1133" s="17">
        <v>0.246137438752423</v>
      </c>
      <c r="AB1133" s="17">
        <v>0.26598803460523501</v>
      </c>
      <c r="AC1133" s="17">
        <v>0.317036889665952</v>
      </c>
      <c r="AD1133" s="17">
        <v>0.34898637817231098</v>
      </c>
      <c r="AE1133" s="17"/>
      <c r="AF1133" s="17">
        <v>0.35638236363928599</v>
      </c>
    </row>
    <row r="1134" spans="2:32" x14ac:dyDescent="0.2">
      <c r="B1134" t="s">
        <v>571</v>
      </c>
      <c r="C1134" s="17">
        <v>0.42277879035998001</v>
      </c>
      <c r="D1134" s="17">
        <v>0.41220923212194699</v>
      </c>
      <c r="E1134" s="17">
        <v>0.43374331738856597</v>
      </c>
      <c r="F1134" s="17"/>
      <c r="G1134" s="17">
        <v>0.38155908241819098</v>
      </c>
      <c r="H1134" s="17">
        <v>0.415210247921877</v>
      </c>
      <c r="I1134" s="17">
        <v>0.448602897665212</v>
      </c>
      <c r="J1134" s="17">
        <v>0.41760776826842599</v>
      </c>
      <c r="K1134" s="17">
        <v>0.44084915233807997</v>
      </c>
      <c r="L1134" s="17">
        <v>0.42741734444790902</v>
      </c>
      <c r="M1134" s="17"/>
      <c r="N1134" s="17">
        <v>0.40810183760992202</v>
      </c>
      <c r="O1134" s="17">
        <v>0.38813780059152903</v>
      </c>
      <c r="P1134" s="17">
        <v>0.39844102456650998</v>
      </c>
      <c r="Q1134" s="17">
        <v>0.41854937590621599</v>
      </c>
      <c r="R1134" s="17">
        <v>0.43989846532697702</v>
      </c>
      <c r="S1134" s="17">
        <v>0.42481873784138202</v>
      </c>
      <c r="T1134" s="17">
        <v>0.46116958004006398</v>
      </c>
      <c r="U1134" s="17">
        <v>0.40600705270147502</v>
      </c>
      <c r="V1134" s="17">
        <v>0.40656174038779802</v>
      </c>
      <c r="W1134" s="17">
        <v>0.45834993930665502</v>
      </c>
      <c r="X1134" s="17">
        <v>0.473612904568257</v>
      </c>
      <c r="Y1134" s="17">
        <v>0.46056848508119203</v>
      </c>
      <c r="Z1134" s="17"/>
      <c r="AA1134" s="17">
        <v>0.43422050665946899</v>
      </c>
      <c r="AB1134" s="17">
        <v>0.458543290759648</v>
      </c>
      <c r="AC1134" s="17">
        <v>0.40583277663894202</v>
      </c>
      <c r="AD1134" s="17">
        <v>0.38528552042761699</v>
      </c>
      <c r="AE1134" s="17"/>
      <c r="AF1134" s="17">
        <v>0.386018512735605</v>
      </c>
    </row>
    <row r="1135" spans="2:32" x14ac:dyDescent="0.2">
      <c r="B1135" t="s">
        <v>572</v>
      </c>
      <c r="C1135" s="17">
        <v>0.218392293594318</v>
      </c>
      <c r="D1135" s="17">
        <v>0.25536958825051498</v>
      </c>
      <c r="E1135" s="17">
        <v>0.181567025078154</v>
      </c>
      <c r="F1135" s="17"/>
      <c r="G1135" s="17">
        <v>0.228930164588204</v>
      </c>
      <c r="H1135" s="17">
        <v>0.203806845035332</v>
      </c>
      <c r="I1135" s="17">
        <v>0.21381193663675699</v>
      </c>
      <c r="J1135" s="17">
        <v>0.21086959320606</v>
      </c>
      <c r="K1135" s="17">
        <v>0.220044217277205</v>
      </c>
      <c r="L1135" s="17">
        <v>0.232003803610387</v>
      </c>
      <c r="M1135" s="17"/>
      <c r="N1135" s="17">
        <v>0.221229775786558</v>
      </c>
      <c r="O1135" s="17">
        <v>0.237784736900265</v>
      </c>
      <c r="P1135" s="17">
        <v>0.21797302231960899</v>
      </c>
      <c r="Q1135" s="17">
        <v>0.23645693493683401</v>
      </c>
      <c r="R1135" s="17">
        <v>0.23357085693943999</v>
      </c>
      <c r="S1135" s="17">
        <v>0.19310073255424601</v>
      </c>
      <c r="T1135" s="17">
        <v>0.20182584633561201</v>
      </c>
      <c r="U1135" s="17">
        <v>0.24102555082799201</v>
      </c>
      <c r="V1135" s="17">
        <v>0.232103044264241</v>
      </c>
      <c r="W1135" s="17">
        <v>0.22448626182101</v>
      </c>
      <c r="X1135" s="17">
        <v>0.14840607473895001</v>
      </c>
      <c r="Y1135" s="17">
        <v>0.170764623655356</v>
      </c>
      <c r="Z1135" s="17"/>
      <c r="AA1135" s="17">
        <v>0.26569070656872901</v>
      </c>
      <c r="AB1135" s="17">
        <v>0.21919537772297501</v>
      </c>
      <c r="AC1135" s="17">
        <v>0.20022264957667599</v>
      </c>
      <c r="AD1135" s="17">
        <v>0.18465016575561199</v>
      </c>
      <c r="AE1135" s="17"/>
      <c r="AF1135" s="17">
        <v>0.205091100897075</v>
      </c>
    </row>
    <row r="1136" spans="2:32" x14ac:dyDescent="0.2">
      <c r="B1136" t="s">
        <v>573</v>
      </c>
      <c r="C1136" s="17">
        <v>4.9597180381214502E-2</v>
      </c>
      <c r="D1136" s="17">
        <v>6.1015865150964202E-2</v>
      </c>
      <c r="E1136" s="17">
        <v>3.8234355677848102E-2</v>
      </c>
      <c r="F1136" s="17"/>
      <c r="G1136" s="17">
        <v>6.8526177085863102E-2</v>
      </c>
      <c r="H1136" s="17">
        <v>6.73934982764995E-2</v>
      </c>
      <c r="I1136" s="17">
        <v>5.2489092086829503E-2</v>
      </c>
      <c r="J1136" s="17">
        <v>3.3308052279436402E-2</v>
      </c>
      <c r="K1136" s="17">
        <v>4.2625547680226999E-2</v>
      </c>
      <c r="L1136" s="17">
        <v>3.8062399067108697E-2</v>
      </c>
      <c r="M1136" s="17"/>
      <c r="N1136" s="17">
        <v>3.2713410638231799E-2</v>
      </c>
      <c r="O1136" s="17">
        <v>4.9185321894869703E-2</v>
      </c>
      <c r="P1136" s="17">
        <v>6.0779369928419202E-2</v>
      </c>
      <c r="Q1136" s="17">
        <v>4.3435288331536197E-2</v>
      </c>
      <c r="R1136" s="17">
        <v>5.18683789297473E-2</v>
      </c>
      <c r="S1136" s="17">
        <v>5.2628109714428398E-2</v>
      </c>
      <c r="T1136" s="17">
        <v>3.7079805304623799E-2</v>
      </c>
      <c r="U1136" s="17">
        <v>5.9873707633881702E-2</v>
      </c>
      <c r="V1136" s="17">
        <v>5.9923076932593702E-2</v>
      </c>
      <c r="W1136" s="17">
        <v>6.8581147029244602E-2</v>
      </c>
      <c r="X1136" s="17">
        <v>4.7292285033474199E-2</v>
      </c>
      <c r="Y1136" s="17">
        <v>3.3043923457177903E-2</v>
      </c>
      <c r="Z1136" s="17"/>
      <c r="AA1136" s="17">
        <v>4.60865729288958E-2</v>
      </c>
      <c r="AB1136" s="17">
        <v>4.2038723650687698E-2</v>
      </c>
      <c r="AC1136" s="17">
        <v>5.5970484166297303E-2</v>
      </c>
      <c r="AD1136" s="17">
        <v>5.5418758173759901E-2</v>
      </c>
      <c r="AE1136" s="17"/>
      <c r="AF1136" s="17">
        <v>4.0484557339810497E-2</v>
      </c>
    </row>
    <row r="1137" spans="2:32" x14ac:dyDescent="0.2">
      <c r="B1137" t="s">
        <v>92</v>
      </c>
      <c r="C1137" s="17">
        <v>1.6783846132112899E-2</v>
      </c>
      <c r="D1137" s="17">
        <v>1.38654888897864E-2</v>
      </c>
      <c r="E1137" s="17">
        <v>1.9730052446910999E-2</v>
      </c>
      <c r="F1137" s="17"/>
      <c r="G1137" s="17">
        <v>2.23501756568814E-2</v>
      </c>
      <c r="H1137" s="17">
        <v>1.05867109102492E-2</v>
      </c>
      <c r="I1137" s="17">
        <v>2.1651258738729199E-2</v>
      </c>
      <c r="J1137" s="17">
        <v>1.9922100878248399E-2</v>
      </c>
      <c r="K1137" s="17">
        <v>8.7975970841701404E-3</v>
      </c>
      <c r="L1137" s="17">
        <v>1.69771446190848E-2</v>
      </c>
      <c r="M1137" s="17"/>
      <c r="N1137" s="17">
        <v>1.49263932444681E-2</v>
      </c>
      <c r="O1137" s="17">
        <v>1.8616587519909501E-2</v>
      </c>
      <c r="P1137" s="17">
        <v>2.1382338622947E-2</v>
      </c>
      <c r="Q1137" s="17">
        <v>7.5493419082930703E-3</v>
      </c>
      <c r="R1137" s="17">
        <v>7.6372474933599404E-3</v>
      </c>
      <c r="S1137" s="17">
        <v>2.90811454304792E-2</v>
      </c>
      <c r="T1137" s="17">
        <v>2.6187943382434398E-2</v>
      </c>
      <c r="U1137" s="17">
        <v>1.30547540915773E-2</v>
      </c>
      <c r="V1137" s="17">
        <v>1.8096985230903799E-2</v>
      </c>
      <c r="W1137" s="17">
        <v>9.1280729953694805E-3</v>
      </c>
      <c r="X1137" s="17">
        <v>2.61297660945383E-2</v>
      </c>
      <c r="Y1137" s="17">
        <v>0</v>
      </c>
      <c r="Z1137" s="17"/>
      <c r="AA1137" s="17">
        <v>7.8647750904841593E-3</v>
      </c>
      <c r="AB1137" s="17">
        <v>1.4234573261455099E-2</v>
      </c>
      <c r="AC1137" s="17">
        <v>2.0937199952132599E-2</v>
      </c>
      <c r="AD1137" s="17">
        <v>2.56591774707003E-2</v>
      </c>
      <c r="AE1137" s="17"/>
      <c r="AF1137" s="17">
        <v>1.2023465388223201E-2</v>
      </c>
    </row>
    <row r="1138" spans="2:32" x14ac:dyDescent="0.2">
      <c r="C1138" s="17"/>
      <c r="D1138" s="17"/>
      <c r="E1138" s="17"/>
      <c r="F1138" s="17"/>
      <c r="G1138" s="17"/>
      <c r="H1138" s="17"/>
      <c r="I1138" s="17"/>
      <c r="J1138" s="17"/>
      <c r="K1138" s="17"/>
      <c r="L1138" s="17"/>
      <c r="M1138" s="17"/>
      <c r="N1138" s="17"/>
      <c r="O1138" s="17"/>
      <c r="P1138" s="17"/>
      <c r="Q1138" s="17"/>
      <c r="R1138" s="17"/>
      <c r="S1138" s="17"/>
      <c r="T1138" s="17"/>
      <c r="U1138" s="17"/>
      <c r="V1138" s="17"/>
      <c r="W1138" s="17"/>
      <c r="X1138" s="17"/>
      <c r="Y1138" s="17"/>
      <c r="Z1138" s="17"/>
      <c r="AA1138" s="17"/>
      <c r="AB1138" s="17"/>
      <c r="AC1138" s="17"/>
      <c r="AD1138" s="17"/>
      <c r="AE1138" s="17"/>
      <c r="AF1138" s="17"/>
    </row>
    <row r="1139" spans="2:32" x14ac:dyDescent="0.2">
      <c r="B1139" s="6" t="s">
        <v>584</v>
      </c>
      <c r="C1139" s="17"/>
      <c r="D1139" s="17"/>
      <c r="E1139" s="17"/>
      <c r="F1139" s="17"/>
      <c r="G1139" s="17"/>
      <c r="H1139" s="17"/>
      <c r="I1139" s="17"/>
      <c r="J1139" s="17"/>
      <c r="K1139" s="17"/>
      <c r="L1139" s="17"/>
      <c r="M1139" s="17"/>
      <c r="N1139" s="17"/>
      <c r="O1139" s="17"/>
      <c r="P1139" s="17"/>
      <c r="Q1139" s="17"/>
      <c r="R1139" s="17"/>
      <c r="S1139" s="17"/>
      <c r="T1139" s="17"/>
      <c r="U1139" s="17"/>
      <c r="V1139" s="17"/>
      <c r="W1139" s="17"/>
      <c r="X1139" s="17"/>
      <c r="Y1139" s="17"/>
      <c r="Z1139" s="17"/>
      <c r="AA1139" s="17"/>
      <c r="AB1139" s="17"/>
      <c r="AC1139" s="17"/>
      <c r="AD1139" s="17"/>
      <c r="AE1139" s="17"/>
      <c r="AF1139" s="17"/>
    </row>
    <row r="1140" spans="2:32" x14ac:dyDescent="0.2">
      <c r="B1140" s="24" t="s">
        <v>62</v>
      </c>
      <c r="C1140" s="17"/>
      <c r="D1140" s="17"/>
      <c r="E1140" s="17"/>
      <c r="F1140" s="17"/>
      <c r="G1140" s="17"/>
      <c r="H1140" s="17"/>
      <c r="I1140" s="17"/>
      <c r="J1140" s="17"/>
      <c r="K1140" s="17"/>
      <c r="L1140" s="17"/>
      <c r="M1140" s="17"/>
      <c r="N1140" s="17"/>
      <c r="O1140" s="17"/>
      <c r="P1140" s="17"/>
      <c r="Q1140" s="17"/>
      <c r="R1140" s="17"/>
      <c r="S1140" s="17"/>
      <c r="T1140" s="17"/>
      <c r="U1140" s="17"/>
      <c r="V1140" s="17"/>
      <c r="W1140" s="17"/>
      <c r="X1140" s="17"/>
      <c r="Y1140" s="17"/>
      <c r="Z1140" s="17"/>
      <c r="AA1140" s="17"/>
      <c r="AB1140" s="17"/>
      <c r="AC1140" s="17"/>
      <c r="AD1140" s="17"/>
      <c r="AE1140" s="17"/>
      <c r="AF1140" s="17"/>
    </row>
    <row r="1141" spans="2:32" x14ac:dyDescent="0.2">
      <c r="B1141" t="s">
        <v>579</v>
      </c>
      <c r="C1141" s="17">
        <v>0.15342646046689501</v>
      </c>
      <c r="D1141" s="17">
        <v>0.18066743859573001</v>
      </c>
      <c r="E1141" s="17">
        <v>0.127289818058379</v>
      </c>
      <c r="F1141" s="17"/>
      <c r="G1141" s="17">
        <v>0.19704022713283501</v>
      </c>
      <c r="H1141" s="17">
        <v>0.201551019760221</v>
      </c>
      <c r="I1141" s="17">
        <v>0.16993466858706799</v>
      </c>
      <c r="J1141" s="17">
        <v>0.14100435933423699</v>
      </c>
      <c r="K1141" s="17">
        <v>0.120280148286228</v>
      </c>
      <c r="L1141" s="17">
        <v>0.104089623204701</v>
      </c>
      <c r="M1141" s="17"/>
      <c r="N1141" s="17">
        <v>0.18306396074643599</v>
      </c>
      <c r="O1141" s="17">
        <v>0.12733615453232999</v>
      </c>
      <c r="P1141" s="17">
        <v>0.141181158534263</v>
      </c>
      <c r="Q1141" s="17">
        <v>0.115372182877575</v>
      </c>
      <c r="R1141" s="17">
        <v>0.12690248348980501</v>
      </c>
      <c r="S1141" s="17">
        <v>0.156215176695429</v>
      </c>
      <c r="T1141" s="17">
        <v>0.156222799285342</v>
      </c>
      <c r="U1141" s="17">
        <v>0.16564183760482401</v>
      </c>
      <c r="V1141" s="17">
        <v>0.18239250262172199</v>
      </c>
      <c r="W1141" s="17">
        <v>0.172971850323974</v>
      </c>
      <c r="X1141" s="17">
        <v>0.15741476510467001</v>
      </c>
      <c r="Y1141" s="17">
        <v>0.133045720626081</v>
      </c>
      <c r="Z1141" s="17"/>
      <c r="AA1141" s="17">
        <v>0.151127771607101</v>
      </c>
      <c r="AB1141" s="17">
        <v>0.152041040098746</v>
      </c>
      <c r="AC1141" s="17">
        <v>0.14278488489166599</v>
      </c>
      <c r="AD1141" s="17">
        <v>0.16723913727730999</v>
      </c>
      <c r="AE1141" s="17"/>
      <c r="AF1141" s="17">
        <v>0.153449592251966</v>
      </c>
    </row>
    <row r="1142" spans="2:32" x14ac:dyDescent="0.2">
      <c r="B1142" t="s">
        <v>580</v>
      </c>
      <c r="C1142" s="17">
        <v>0.62213043673550095</v>
      </c>
      <c r="D1142" s="17">
        <v>0.62051704772611904</v>
      </c>
      <c r="E1142" s="17">
        <v>0.62406826592258402</v>
      </c>
      <c r="F1142" s="17"/>
      <c r="G1142" s="17">
        <v>0.53821180921627698</v>
      </c>
      <c r="H1142" s="17">
        <v>0.52260920288702495</v>
      </c>
      <c r="I1142" s="17">
        <v>0.61665192937400504</v>
      </c>
      <c r="J1142" s="17">
        <v>0.64308709596190405</v>
      </c>
      <c r="K1142" s="17">
        <v>0.69078112528601299</v>
      </c>
      <c r="L1142" s="17">
        <v>0.70043024163196599</v>
      </c>
      <c r="M1142" s="17"/>
      <c r="N1142" s="17">
        <v>0.58036913058537598</v>
      </c>
      <c r="O1142" s="17">
        <v>0.62122090457317702</v>
      </c>
      <c r="P1142" s="17">
        <v>0.66746625557329198</v>
      </c>
      <c r="Q1142" s="17">
        <v>0.65266378723182905</v>
      </c>
      <c r="R1142" s="17">
        <v>0.68511679242557399</v>
      </c>
      <c r="S1142" s="17">
        <v>0.63850300287067296</v>
      </c>
      <c r="T1142" s="17">
        <v>0.603730302216269</v>
      </c>
      <c r="U1142" s="17">
        <v>0.63767161334828204</v>
      </c>
      <c r="V1142" s="17">
        <v>0.59913618464729201</v>
      </c>
      <c r="W1142" s="17">
        <v>0.61171264686551996</v>
      </c>
      <c r="X1142" s="17">
        <v>0.58873911587068495</v>
      </c>
      <c r="Y1142" s="17">
        <v>0.612302915936771</v>
      </c>
      <c r="Z1142" s="17"/>
      <c r="AA1142" s="17">
        <v>0.65474638163256604</v>
      </c>
      <c r="AB1142" s="17">
        <v>0.64297260992782101</v>
      </c>
      <c r="AC1142" s="17">
        <v>0.60797292267077796</v>
      </c>
      <c r="AD1142" s="17">
        <v>0.580090708825308</v>
      </c>
      <c r="AE1142" s="17"/>
      <c r="AF1142" s="17">
        <v>0.59284676187013696</v>
      </c>
    </row>
    <row r="1143" spans="2:32" x14ac:dyDescent="0.2">
      <c r="B1143" t="s">
        <v>581</v>
      </c>
      <c r="C1143" s="17">
        <v>0.166673044466978</v>
      </c>
      <c r="D1143" s="17">
        <v>0.13944832505218399</v>
      </c>
      <c r="E1143" s="17">
        <v>0.19421735657224901</v>
      </c>
      <c r="F1143" s="17"/>
      <c r="G1143" s="17">
        <v>0.18529808099266801</v>
      </c>
      <c r="H1143" s="17">
        <v>0.202685421744041</v>
      </c>
      <c r="I1143" s="17">
        <v>0.15192975795886099</v>
      </c>
      <c r="J1143" s="17">
        <v>0.155922642376874</v>
      </c>
      <c r="K1143" s="17">
        <v>0.14848289996014999</v>
      </c>
      <c r="L1143" s="17">
        <v>0.157875185476545</v>
      </c>
      <c r="M1143" s="17"/>
      <c r="N1143" s="17">
        <v>0.16802900897350001</v>
      </c>
      <c r="O1143" s="17">
        <v>0.18565187239800099</v>
      </c>
      <c r="P1143" s="17">
        <v>0.12701915424834101</v>
      </c>
      <c r="Q1143" s="17">
        <v>0.172559940464518</v>
      </c>
      <c r="R1143" s="17">
        <v>0.13765021487434501</v>
      </c>
      <c r="S1143" s="17">
        <v>0.13682204314909499</v>
      </c>
      <c r="T1143" s="17">
        <v>0.19595590014297301</v>
      </c>
      <c r="U1143" s="17">
        <v>0.117137400751418</v>
      </c>
      <c r="V1143" s="17">
        <v>0.17126076609437901</v>
      </c>
      <c r="W1143" s="17">
        <v>0.184357936818526</v>
      </c>
      <c r="X1143" s="17">
        <v>0.17401207711380601</v>
      </c>
      <c r="Y1143" s="17">
        <v>0.228957224631685</v>
      </c>
      <c r="Z1143" s="17"/>
      <c r="AA1143" s="17">
        <v>0.15221639900801601</v>
      </c>
      <c r="AB1143" s="17">
        <v>0.14966702298342599</v>
      </c>
      <c r="AC1143" s="17">
        <v>0.18413748085503301</v>
      </c>
      <c r="AD1143" s="17">
        <v>0.18084927825106001</v>
      </c>
      <c r="AE1143" s="17"/>
      <c r="AF1143" s="17">
        <v>0.183717031902182</v>
      </c>
    </row>
    <row r="1144" spans="2:32" x14ac:dyDescent="0.2">
      <c r="B1144" t="s">
        <v>582</v>
      </c>
      <c r="C1144" s="17">
        <v>2.6270077103326201E-2</v>
      </c>
      <c r="D1144" s="17">
        <v>3.1078370075490601E-2</v>
      </c>
      <c r="E1144" s="17">
        <v>2.0197145496006399E-2</v>
      </c>
      <c r="F1144" s="17"/>
      <c r="G1144" s="17">
        <v>3.43185849069262E-2</v>
      </c>
      <c r="H1144" s="17">
        <v>4.3219324572586801E-2</v>
      </c>
      <c r="I1144" s="17">
        <v>2.30326460135372E-2</v>
      </c>
      <c r="J1144" s="17">
        <v>2.56628015019035E-2</v>
      </c>
      <c r="K1144" s="17">
        <v>2.0210817099829002E-2</v>
      </c>
      <c r="L1144" s="17">
        <v>1.42976686568575E-2</v>
      </c>
      <c r="M1144" s="17"/>
      <c r="N1144" s="17">
        <v>4.4428329064903897E-2</v>
      </c>
      <c r="O1144" s="17">
        <v>2.9440917549418199E-2</v>
      </c>
      <c r="P1144" s="17">
        <v>4.1882135051061101E-2</v>
      </c>
      <c r="Q1144" s="17">
        <v>2.5483643780562799E-2</v>
      </c>
      <c r="R1144" s="17">
        <v>1.51188433440587E-2</v>
      </c>
      <c r="S1144" s="17">
        <v>2.52863937880725E-2</v>
      </c>
      <c r="T1144" s="17">
        <v>1.13305810960067E-2</v>
      </c>
      <c r="U1144" s="17">
        <v>3.2660654815873498E-2</v>
      </c>
      <c r="V1144" s="17">
        <v>1.4796507572683699E-2</v>
      </c>
      <c r="W1144" s="17">
        <v>1.53282661299437E-2</v>
      </c>
      <c r="X1144" s="17">
        <v>4.0589021867937398E-2</v>
      </c>
      <c r="Y1144" s="17">
        <v>0</v>
      </c>
      <c r="Z1144" s="17"/>
      <c r="AA1144" s="17">
        <v>2.10013987555174E-2</v>
      </c>
      <c r="AB1144" s="17">
        <v>1.9997794188662502E-2</v>
      </c>
      <c r="AC1144" s="17">
        <v>3.4405438233854897E-2</v>
      </c>
      <c r="AD1144" s="17">
        <v>3.17036281960539E-2</v>
      </c>
      <c r="AE1144" s="17"/>
      <c r="AF1144" s="17">
        <v>3.0820994680012301E-2</v>
      </c>
    </row>
    <row r="1145" spans="2:32" x14ac:dyDescent="0.2">
      <c r="B1145" t="s">
        <v>92</v>
      </c>
      <c r="C1145" s="17">
        <v>3.1499981227299703E-2</v>
      </c>
      <c r="D1145" s="17">
        <v>2.82888185504752E-2</v>
      </c>
      <c r="E1145" s="17">
        <v>3.4227413950781202E-2</v>
      </c>
      <c r="F1145" s="17"/>
      <c r="G1145" s="17">
        <v>4.5131297751293202E-2</v>
      </c>
      <c r="H1145" s="17">
        <v>2.99350310361251E-2</v>
      </c>
      <c r="I1145" s="17">
        <v>3.8450998066528498E-2</v>
      </c>
      <c r="J1145" s="17">
        <v>3.43231008250807E-2</v>
      </c>
      <c r="K1145" s="17">
        <v>2.0245009367780599E-2</v>
      </c>
      <c r="L1145" s="17">
        <v>2.3307281029929999E-2</v>
      </c>
      <c r="M1145" s="17"/>
      <c r="N1145" s="17">
        <v>2.4109570629784201E-2</v>
      </c>
      <c r="O1145" s="17">
        <v>3.6350150947073501E-2</v>
      </c>
      <c r="P1145" s="17">
        <v>2.2451296593042399E-2</v>
      </c>
      <c r="Q1145" s="17">
        <v>3.39204456455156E-2</v>
      </c>
      <c r="R1145" s="17">
        <v>3.5211665866216497E-2</v>
      </c>
      <c r="S1145" s="17">
        <v>4.3173383496730902E-2</v>
      </c>
      <c r="T1145" s="17">
        <v>3.27604172594093E-2</v>
      </c>
      <c r="U1145" s="17">
        <v>4.6888493479602097E-2</v>
      </c>
      <c r="V1145" s="17">
        <v>3.2414039063923601E-2</v>
      </c>
      <c r="W1145" s="17">
        <v>1.5629299862036899E-2</v>
      </c>
      <c r="X1145" s="17">
        <v>3.9245020042902201E-2</v>
      </c>
      <c r="Y1145" s="17">
        <v>2.56941388054636E-2</v>
      </c>
      <c r="Z1145" s="17"/>
      <c r="AA1145" s="17">
        <v>2.0908048996799801E-2</v>
      </c>
      <c r="AB1145" s="17">
        <v>3.5321532801345097E-2</v>
      </c>
      <c r="AC1145" s="17">
        <v>3.0699273348668E-2</v>
      </c>
      <c r="AD1145" s="17">
        <v>4.0117247450266999E-2</v>
      </c>
      <c r="AE1145" s="17"/>
      <c r="AF1145" s="17">
        <v>3.9165619295702503E-2</v>
      </c>
    </row>
    <row r="1146" spans="2:32" x14ac:dyDescent="0.2">
      <c r="B1146" t="s">
        <v>583</v>
      </c>
      <c r="C1146" s="17">
        <v>0.77555689720239596</v>
      </c>
      <c r="D1146" s="17">
        <v>0.80118448632185002</v>
      </c>
      <c r="E1146" s="17">
        <v>0.75135808398096404</v>
      </c>
      <c r="F1146" s="17"/>
      <c r="G1146" s="17">
        <v>0.73525203634911196</v>
      </c>
      <c r="H1146" s="17">
        <v>0.724160222647247</v>
      </c>
      <c r="I1146" s="17">
        <v>0.786586597961073</v>
      </c>
      <c r="J1146" s="17">
        <v>0.78409145529614199</v>
      </c>
      <c r="K1146" s="17">
        <v>0.811061273572241</v>
      </c>
      <c r="L1146" s="17">
        <v>0.80451986483666704</v>
      </c>
      <c r="M1146" s="17"/>
      <c r="N1146" s="17">
        <v>0.76343309133181203</v>
      </c>
      <c r="O1146" s="17">
        <v>0.74855705910550696</v>
      </c>
      <c r="P1146" s="17">
        <v>0.80864741410755503</v>
      </c>
      <c r="Q1146" s="17">
        <v>0.76803597010940405</v>
      </c>
      <c r="R1146" s="17">
        <v>0.81201927591537904</v>
      </c>
      <c r="S1146" s="17">
        <v>0.79471817956610202</v>
      </c>
      <c r="T1146" s="17">
        <v>0.75995310150161099</v>
      </c>
      <c r="U1146" s="17">
        <v>0.80331345095310602</v>
      </c>
      <c r="V1146" s="17">
        <v>0.78152868726901403</v>
      </c>
      <c r="W1146" s="17">
        <v>0.78468449718949396</v>
      </c>
      <c r="X1146" s="17">
        <v>0.74615388097535496</v>
      </c>
      <c r="Y1146" s="17">
        <v>0.745348636562851</v>
      </c>
      <c r="Z1146" s="17"/>
      <c r="AA1146" s="17">
        <v>0.80587415323966605</v>
      </c>
      <c r="AB1146" s="17">
        <v>0.79501365002656699</v>
      </c>
      <c r="AC1146" s="17">
        <v>0.75075780756244404</v>
      </c>
      <c r="AD1146" s="17">
        <v>0.74732984610261899</v>
      </c>
      <c r="AE1146" s="17"/>
      <c r="AF1146" s="17">
        <v>0.74629635412210305</v>
      </c>
    </row>
    <row r="1147" spans="2:32" x14ac:dyDescent="0.2">
      <c r="B1147" t="s">
        <v>135</v>
      </c>
      <c r="C1147" s="17">
        <v>-0.74405691597509704</v>
      </c>
      <c r="D1147" s="17">
        <v>-0.77289566777137497</v>
      </c>
      <c r="E1147" s="17">
        <v>-0.71713067003018205</v>
      </c>
      <c r="F1147" s="17"/>
      <c r="G1147" s="17">
        <v>-0.69012073859781897</v>
      </c>
      <c r="H1147" s="17">
        <v>-0.69422519161112195</v>
      </c>
      <c r="I1147" s="17">
        <v>-0.74813559989454503</v>
      </c>
      <c r="J1147" s="17">
        <v>-0.74976835447106105</v>
      </c>
      <c r="K1147" s="17">
        <v>-0.79081626420446005</v>
      </c>
      <c r="L1147" s="17">
        <v>-0.78121258380673697</v>
      </c>
      <c r="M1147" s="17"/>
      <c r="N1147" s="17">
        <v>-0.739323520702028</v>
      </c>
      <c r="O1147" s="17">
        <v>-0.71220690815843302</v>
      </c>
      <c r="P1147" s="17">
        <v>-0.78619611751451302</v>
      </c>
      <c r="Q1147" s="17">
        <v>-0.73411552446388795</v>
      </c>
      <c r="R1147" s="17">
        <v>-0.77680761004916299</v>
      </c>
      <c r="S1147" s="17">
        <v>-0.75154479606937097</v>
      </c>
      <c r="T1147" s="17">
        <v>-0.72719268424220196</v>
      </c>
      <c r="U1147" s="17">
        <v>-0.75642495747350402</v>
      </c>
      <c r="V1147" s="17">
        <v>-0.74911464820508999</v>
      </c>
      <c r="W1147" s="17">
        <v>-0.76905519732745697</v>
      </c>
      <c r="X1147" s="17">
        <v>-0.70690886093245298</v>
      </c>
      <c r="Y1147" s="17">
        <v>-0.71965449775738799</v>
      </c>
      <c r="Z1147" s="17"/>
      <c r="AA1147" s="17">
        <v>-0.78496610424286695</v>
      </c>
      <c r="AB1147" s="17">
        <v>-0.75969211722522201</v>
      </c>
      <c r="AC1147" s="17">
        <v>-0.72005853421377597</v>
      </c>
      <c r="AD1147" s="17">
        <v>-0.70721259865235198</v>
      </c>
      <c r="AE1147" s="17"/>
      <c r="AF1147" s="17">
        <v>-0.70713073482640099</v>
      </c>
    </row>
    <row r="1148" spans="2:32" x14ac:dyDescent="0.2">
      <c r="C1148" s="17"/>
      <c r="D1148" s="17"/>
      <c r="E1148" s="17"/>
      <c r="F1148" s="17"/>
      <c r="G1148" s="17"/>
      <c r="H1148" s="17"/>
      <c r="I1148" s="17"/>
      <c r="J1148" s="17"/>
      <c r="K1148" s="17"/>
      <c r="L1148" s="17"/>
      <c r="M1148" s="17"/>
      <c r="N1148" s="17"/>
      <c r="O1148" s="17"/>
      <c r="P1148" s="17"/>
      <c r="Q1148" s="17"/>
      <c r="R1148" s="17"/>
      <c r="S1148" s="17"/>
      <c r="T1148" s="17"/>
      <c r="U1148" s="17"/>
      <c r="V1148" s="17"/>
      <c r="W1148" s="17"/>
      <c r="X1148" s="17"/>
      <c r="Y1148" s="17"/>
      <c r="Z1148" s="17"/>
      <c r="AA1148" s="17"/>
      <c r="AB1148" s="17"/>
      <c r="AC1148" s="17"/>
      <c r="AD1148" s="17"/>
      <c r="AE1148" s="17"/>
      <c r="AF1148" s="17"/>
    </row>
    <row r="1149" spans="2:32" x14ac:dyDescent="0.2">
      <c r="B1149" s="6" t="s">
        <v>591</v>
      </c>
      <c r="C1149" s="17"/>
      <c r="D1149" s="17"/>
      <c r="E1149" s="17"/>
      <c r="F1149" s="17"/>
      <c r="G1149" s="17"/>
      <c r="H1149" s="17"/>
      <c r="I1149" s="17"/>
      <c r="J1149" s="17"/>
      <c r="K1149" s="17"/>
      <c r="L1149" s="17"/>
      <c r="M1149" s="17"/>
      <c r="N1149" s="17"/>
      <c r="O1149" s="17"/>
      <c r="P1149" s="17"/>
      <c r="Q1149" s="17"/>
      <c r="R1149" s="17"/>
      <c r="S1149" s="17"/>
      <c r="T1149" s="17"/>
      <c r="U1149" s="17"/>
      <c r="V1149" s="17"/>
      <c r="W1149" s="17"/>
      <c r="X1149" s="17"/>
      <c r="Y1149" s="17"/>
      <c r="Z1149" s="17"/>
      <c r="AA1149" s="17"/>
      <c r="AB1149" s="17"/>
      <c r="AC1149" s="17"/>
      <c r="AD1149" s="17"/>
      <c r="AE1149" s="17"/>
      <c r="AF1149" s="17"/>
    </row>
    <row r="1150" spans="2:32" x14ac:dyDescent="0.2">
      <c r="B1150" s="24" t="s">
        <v>62</v>
      </c>
      <c r="C1150" s="17"/>
      <c r="D1150" s="17"/>
      <c r="E1150" s="17"/>
      <c r="F1150" s="17"/>
      <c r="G1150" s="17"/>
      <c r="H1150" s="17"/>
      <c r="I1150" s="17"/>
      <c r="J1150" s="17"/>
      <c r="K1150" s="17"/>
      <c r="L1150" s="17"/>
      <c r="M1150" s="17"/>
      <c r="N1150" s="17"/>
      <c r="O1150" s="17"/>
      <c r="P1150" s="17"/>
      <c r="Q1150" s="17"/>
      <c r="R1150" s="17"/>
      <c r="S1150" s="17"/>
      <c r="T1150" s="17"/>
      <c r="U1150" s="17"/>
      <c r="V1150" s="17"/>
      <c r="W1150" s="17"/>
      <c r="X1150" s="17"/>
      <c r="Y1150" s="17"/>
      <c r="Z1150" s="17"/>
      <c r="AA1150" s="17"/>
      <c r="AB1150" s="17"/>
      <c r="AC1150" s="17"/>
      <c r="AD1150" s="17"/>
      <c r="AE1150" s="17"/>
      <c r="AF1150" s="17"/>
    </row>
    <row r="1151" spans="2:32" x14ac:dyDescent="0.2">
      <c r="B1151" t="s">
        <v>585</v>
      </c>
      <c r="C1151" s="17">
        <v>0.57156896509353605</v>
      </c>
      <c r="D1151" s="17">
        <v>0.57481387869914502</v>
      </c>
      <c r="E1151" s="17">
        <v>0.56940089650315695</v>
      </c>
      <c r="F1151" s="17"/>
      <c r="G1151" s="17">
        <v>0.53013886518890196</v>
      </c>
      <c r="H1151" s="17">
        <v>0.58728825370633297</v>
      </c>
      <c r="I1151" s="17">
        <v>0.56156857026720597</v>
      </c>
      <c r="J1151" s="17">
        <v>0.58044082027916399</v>
      </c>
      <c r="K1151" s="17">
        <v>0.606323057523946</v>
      </c>
      <c r="L1151" s="17">
        <v>0.56393183687650705</v>
      </c>
      <c r="M1151" s="17"/>
      <c r="N1151" s="17">
        <v>0.56457908085986996</v>
      </c>
      <c r="O1151" s="17">
        <v>0.57393786324638296</v>
      </c>
      <c r="P1151" s="17">
        <v>0.62747590632067696</v>
      </c>
      <c r="Q1151" s="17">
        <v>0.57925579049417097</v>
      </c>
      <c r="R1151" s="17">
        <v>0.54222500024305498</v>
      </c>
      <c r="S1151" s="17">
        <v>0.55807529004853096</v>
      </c>
      <c r="T1151" s="17">
        <v>0.54047038231317701</v>
      </c>
      <c r="U1151" s="17">
        <v>0.61871284249493996</v>
      </c>
      <c r="V1151" s="17">
        <v>0.55410088461907603</v>
      </c>
      <c r="W1151" s="17">
        <v>0.60732292127140097</v>
      </c>
      <c r="X1151" s="17">
        <v>0.54400811687542105</v>
      </c>
      <c r="Y1151" s="17">
        <v>0.55337524777340796</v>
      </c>
      <c r="Z1151" s="17"/>
      <c r="AA1151" s="17">
        <v>0.64663674541618099</v>
      </c>
      <c r="AB1151" s="17">
        <v>0.59530288395178899</v>
      </c>
      <c r="AC1151" s="17">
        <v>0.53322891968569597</v>
      </c>
      <c r="AD1151" s="17">
        <v>0.49727057329499302</v>
      </c>
      <c r="AE1151" s="17"/>
      <c r="AF1151" s="17">
        <v>0.55692008197702503</v>
      </c>
    </row>
    <row r="1152" spans="2:32" x14ac:dyDescent="0.2">
      <c r="B1152" t="s">
        <v>586</v>
      </c>
      <c r="C1152" s="17">
        <v>0.56298241875324595</v>
      </c>
      <c r="D1152" s="17">
        <v>0.59227504711137602</v>
      </c>
      <c r="E1152" s="17">
        <v>0.53391804471108395</v>
      </c>
      <c r="F1152" s="17"/>
      <c r="G1152" s="17">
        <v>0.52032071516007505</v>
      </c>
      <c r="H1152" s="17">
        <v>0.53637833740937302</v>
      </c>
      <c r="I1152" s="17">
        <v>0.60066350641698396</v>
      </c>
      <c r="J1152" s="17">
        <v>0.60241804442721703</v>
      </c>
      <c r="K1152" s="17">
        <v>0.59515772017922297</v>
      </c>
      <c r="L1152" s="17">
        <v>0.52873885923458297</v>
      </c>
      <c r="M1152" s="17"/>
      <c r="N1152" s="17">
        <v>0.56323048118937302</v>
      </c>
      <c r="O1152" s="17">
        <v>0.56010309200869601</v>
      </c>
      <c r="P1152" s="17">
        <v>0.57642621430666197</v>
      </c>
      <c r="Q1152" s="17">
        <v>0.57898158335474204</v>
      </c>
      <c r="R1152" s="17">
        <v>0.60681938906658195</v>
      </c>
      <c r="S1152" s="17">
        <v>0.54655252134221599</v>
      </c>
      <c r="T1152" s="17">
        <v>0.52610153112512004</v>
      </c>
      <c r="U1152" s="17">
        <v>0.50090052589870804</v>
      </c>
      <c r="V1152" s="17">
        <v>0.51958812837923596</v>
      </c>
      <c r="W1152" s="17">
        <v>0.623190364527615</v>
      </c>
      <c r="X1152" s="17">
        <v>0.589703959451362</v>
      </c>
      <c r="Y1152" s="17">
        <v>0.55249937141385996</v>
      </c>
      <c r="Z1152" s="17"/>
      <c r="AA1152" s="17">
        <v>0.61625010614332099</v>
      </c>
      <c r="AB1152" s="17">
        <v>0.55968841673328595</v>
      </c>
      <c r="AC1152" s="17">
        <v>0.53265510402203398</v>
      </c>
      <c r="AD1152" s="17">
        <v>0.53374385527924995</v>
      </c>
      <c r="AE1152" s="17"/>
      <c r="AF1152" s="17">
        <v>0.53596884224031405</v>
      </c>
    </row>
    <row r="1153" spans="2:32" x14ac:dyDescent="0.2">
      <c r="B1153" t="s">
        <v>587</v>
      </c>
      <c r="C1153" s="17">
        <v>0.55025112849673996</v>
      </c>
      <c r="D1153" s="17">
        <v>0.53170089607294302</v>
      </c>
      <c r="E1153" s="17">
        <v>0.56848229159715902</v>
      </c>
      <c r="F1153" s="17"/>
      <c r="G1153" s="17">
        <v>0.40866558923016999</v>
      </c>
      <c r="H1153" s="17">
        <v>0.43932129026880701</v>
      </c>
      <c r="I1153" s="17">
        <v>0.48474890219809602</v>
      </c>
      <c r="J1153" s="17">
        <v>0.55925239242964098</v>
      </c>
      <c r="K1153" s="17">
        <v>0.67593430424048295</v>
      </c>
      <c r="L1153" s="17">
        <v>0.69651970691133303</v>
      </c>
      <c r="M1153" s="17"/>
      <c r="N1153" s="17">
        <v>0.49269639218372202</v>
      </c>
      <c r="O1153" s="17">
        <v>0.55971768579090797</v>
      </c>
      <c r="P1153" s="17">
        <v>0.55635946629965904</v>
      </c>
      <c r="Q1153" s="17">
        <v>0.58647206026241805</v>
      </c>
      <c r="R1153" s="17">
        <v>0.56295169689150903</v>
      </c>
      <c r="S1153" s="17">
        <v>0.56244349766982604</v>
      </c>
      <c r="T1153" s="17">
        <v>0.53871325530999503</v>
      </c>
      <c r="U1153" s="17">
        <v>0.53309855195933098</v>
      </c>
      <c r="V1153" s="17">
        <v>0.56241373943825002</v>
      </c>
      <c r="W1153" s="17">
        <v>0.57901292332328502</v>
      </c>
      <c r="X1153" s="17">
        <v>0.59377074749258096</v>
      </c>
      <c r="Y1153" s="17">
        <v>0.43723320657826797</v>
      </c>
      <c r="Z1153" s="17"/>
      <c r="AA1153" s="17">
        <v>0.57288394530339304</v>
      </c>
      <c r="AB1153" s="17">
        <v>0.56517314916620198</v>
      </c>
      <c r="AC1153" s="17">
        <v>0.53452972281851396</v>
      </c>
      <c r="AD1153" s="17">
        <v>0.52480111523418904</v>
      </c>
      <c r="AE1153" s="17"/>
      <c r="AF1153" s="17">
        <v>0.55279162922898994</v>
      </c>
    </row>
    <row r="1154" spans="2:32" x14ac:dyDescent="0.2">
      <c r="B1154" t="s">
        <v>588</v>
      </c>
      <c r="C1154" s="17">
        <v>0.30404657202347402</v>
      </c>
      <c r="D1154" s="17">
        <v>0.31762408455591501</v>
      </c>
      <c r="E1154" s="17">
        <v>0.290713589948489</v>
      </c>
      <c r="F1154" s="17"/>
      <c r="G1154" s="17">
        <v>0.30021685080035898</v>
      </c>
      <c r="H1154" s="17">
        <v>0.26909889251591801</v>
      </c>
      <c r="I1154" s="17">
        <v>0.29408340655050402</v>
      </c>
      <c r="J1154" s="17">
        <v>0.299508321997424</v>
      </c>
      <c r="K1154" s="17">
        <v>0.34406303069350103</v>
      </c>
      <c r="L1154" s="17">
        <v>0.32003226042634197</v>
      </c>
      <c r="M1154" s="17"/>
      <c r="N1154" s="17">
        <v>0.28274101632896698</v>
      </c>
      <c r="O1154" s="17">
        <v>0.33354272311302502</v>
      </c>
      <c r="P1154" s="17">
        <v>0.297247123326153</v>
      </c>
      <c r="Q1154" s="17">
        <v>0.30336839617777001</v>
      </c>
      <c r="R1154" s="17">
        <v>0.315613867931615</v>
      </c>
      <c r="S1154" s="17">
        <v>0.28715714088455802</v>
      </c>
      <c r="T1154" s="17">
        <v>0.301547146302724</v>
      </c>
      <c r="U1154" s="17">
        <v>0.29515847825194902</v>
      </c>
      <c r="V1154" s="17">
        <v>0.29946369480345397</v>
      </c>
      <c r="W1154" s="17">
        <v>0.344940684447053</v>
      </c>
      <c r="X1154" s="17">
        <v>0.31131630617407902</v>
      </c>
      <c r="Y1154" s="17">
        <v>0.220106491823756</v>
      </c>
      <c r="Z1154" s="17"/>
      <c r="AA1154" s="17">
        <v>0.33132479810617499</v>
      </c>
      <c r="AB1154" s="17">
        <v>0.29082112606570498</v>
      </c>
      <c r="AC1154" s="17">
        <v>0.314683883698188</v>
      </c>
      <c r="AD1154" s="17">
        <v>0.27889487491472198</v>
      </c>
      <c r="AE1154" s="17"/>
      <c r="AF1154" s="17">
        <v>0.325945782271995</v>
      </c>
    </row>
    <row r="1155" spans="2:32" x14ac:dyDescent="0.2">
      <c r="B1155" t="s">
        <v>589</v>
      </c>
      <c r="C1155" s="17">
        <v>0.28759607640906698</v>
      </c>
      <c r="D1155" s="17">
        <v>0.30941066175167897</v>
      </c>
      <c r="E1155" s="17">
        <v>0.26659628541267499</v>
      </c>
      <c r="F1155" s="17"/>
      <c r="G1155" s="17">
        <v>0.34826450676040899</v>
      </c>
      <c r="H1155" s="17">
        <v>0.32736342911708699</v>
      </c>
      <c r="I1155" s="17">
        <v>0.299678057642011</v>
      </c>
      <c r="J1155" s="17">
        <v>0.30017912204973601</v>
      </c>
      <c r="K1155" s="17">
        <v>0.27921691178999097</v>
      </c>
      <c r="L1155" s="17">
        <v>0.200403977186736</v>
      </c>
      <c r="M1155" s="17"/>
      <c r="N1155" s="17">
        <v>0.33575145262726702</v>
      </c>
      <c r="O1155" s="17">
        <v>0.24084852131753401</v>
      </c>
      <c r="P1155" s="17">
        <v>0.274896841036118</v>
      </c>
      <c r="Q1155" s="17">
        <v>0.29673262140601703</v>
      </c>
      <c r="R1155" s="17">
        <v>0.32919239283156199</v>
      </c>
      <c r="S1155" s="17">
        <v>0.29119221008636598</v>
      </c>
      <c r="T1155" s="17">
        <v>0.283651963979558</v>
      </c>
      <c r="U1155" s="17">
        <v>0.247685630949043</v>
      </c>
      <c r="V1155" s="17">
        <v>0.28336185887760301</v>
      </c>
      <c r="W1155" s="17">
        <v>0.32269237132824902</v>
      </c>
      <c r="X1155" s="17">
        <v>0.25384295493555098</v>
      </c>
      <c r="Y1155" s="17">
        <v>0.19480469498803901</v>
      </c>
      <c r="Z1155" s="17"/>
      <c r="AA1155" s="17">
        <v>0.33149471090985599</v>
      </c>
      <c r="AB1155" s="17">
        <v>0.26913782988101798</v>
      </c>
      <c r="AC1155" s="17">
        <v>0.273562523324127</v>
      </c>
      <c r="AD1155" s="17">
        <v>0.27290885860126901</v>
      </c>
      <c r="AE1155" s="17"/>
      <c r="AF1155" s="17">
        <v>0.29017483873757299</v>
      </c>
    </row>
    <row r="1156" spans="2:32" x14ac:dyDescent="0.2">
      <c r="B1156" t="s">
        <v>590</v>
      </c>
      <c r="C1156" s="17">
        <v>0.22679133652067299</v>
      </c>
      <c r="D1156" s="17">
        <v>0.23990462680792399</v>
      </c>
      <c r="E1156" s="17">
        <v>0.214846498061911</v>
      </c>
      <c r="F1156" s="17"/>
      <c r="G1156" s="17">
        <v>0.23277850277961401</v>
      </c>
      <c r="H1156" s="17">
        <v>0.22241922774766401</v>
      </c>
      <c r="I1156" s="17">
        <v>0.225083175421492</v>
      </c>
      <c r="J1156" s="17">
        <v>0.238726045582521</v>
      </c>
      <c r="K1156" s="17">
        <v>0.24698665687726601</v>
      </c>
      <c r="L1156" s="17">
        <v>0.20452146358457099</v>
      </c>
      <c r="M1156" s="17"/>
      <c r="N1156" s="17">
        <v>0.21527177361602601</v>
      </c>
      <c r="O1156" s="17">
        <v>0.215592080099336</v>
      </c>
      <c r="P1156" s="17">
        <v>0.25927904570336402</v>
      </c>
      <c r="Q1156" s="17">
        <v>0.20063478964345499</v>
      </c>
      <c r="R1156" s="17">
        <v>0.17832595374448201</v>
      </c>
      <c r="S1156" s="17">
        <v>0.21391794561035599</v>
      </c>
      <c r="T1156" s="17">
        <v>0.23943790931890699</v>
      </c>
      <c r="U1156" s="17">
        <v>0.22913910673454899</v>
      </c>
      <c r="V1156" s="17">
        <v>0.248093171040009</v>
      </c>
      <c r="W1156" s="17">
        <v>0.26367553856034198</v>
      </c>
      <c r="X1156" s="17">
        <v>0.241012555493271</v>
      </c>
      <c r="Y1156" s="17">
        <v>0.222962905953834</v>
      </c>
      <c r="Z1156" s="17"/>
      <c r="AA1156" s="17">
        <v>0.23153006102887699</v>
      </c>
      <c r="AB1156" s="17">
        <v>0.212621208615665</v>
      </c>
      <c r="AC1156" s="17">
        <v>0.22858693677706901</v>
      </c>
      <c r="AD1156" s="17">
        <v>0.23312833028799501</v>
      </c>
      <c r="AE1156" s="17"/>
      <c r="AF1156" s="17">
        <v>0.234954578263875</v>
      </c>
    </row>
    <row r="1157" spans="2:32" x14ac:dyDescent="0.2">
      <c r="B1157" t="s">
        <v>60</v>
      </c>
      <c r="C1157" s="17">
        <v>7.9481817010117098E-2</v>
      </c>
      <c r="D1157" s="17">
        <v>7.4882677982584397E-2</v>
      </c>
      <c r="E1157" s="17">
        <v>8.3485606169648202E-2</v>
      </c>
      <c r="F1157" s="17"/>
      <c r="G1157" s="17">
        <v>8.81115324414284E-2</v>
      </c>
      <c r="H1157" s="17">
        <v>7.5185460498321796E-2</v>
      </c>
      <c r="I1157" s="17">
        <v>8.6995232419978002E-2</v>
      </c>
      <c r="J1157" s="17">
        <v>9.1749347091595698E-2</v>
      </c>
      <c r="K1157" s="17">
        <v>6.1053352731428798E-2</v>
      </c>
      <c r="L1157" s="17">
        <v>7.3521416627142303E-2</v>
      </c>
      <c r="M1157" s="17"/>
      <c r="N1157" s="17">
        <v>7.1017062070354797E-2</v>
      </c>
      <c r="O1157" s="17">
        <v>8.0176859912711396E-2</v>
      </c>
      <c r="P1157" s="17">
        <v>7.0445315044652901E-2</v>
      </c>
      <c r="Q1157" s="17">
        <v>9.2391211687376504E-2</v>
      </c>
      <c r="R1157" s="17">
        <v>7.2022442105028395E-2</v>
      </c>
      <c r="S1157" s="17">
        <v>7.9492121991869003E-2</v>
      </c>
      <c r="T1157" s="17">
        <v>9.6599677981685797E-2</v>
      </c>
      <c r="U1157" s="17">
        <v>9.1365255991071995E-2</v>
      </c>
      <c r="V1157" s="17">
        <v>7.7432001674941797E-2</v>
      </c>
      <c r="W1157" s="17">
        <v>5.9464162365375002E-2</v>
      </c>
      <c r="X1157" s="17">
        <v>7.9474005222965396E-2</v>
      </c>
      <c r="Y1157" s="17">
        <v>0.12471775111738399</v>
      </c>
      <c r="Z1157" s="17"/>
      <c r="AA1157" s="17">
        <v>4.6474751277449898E-2</v>
      </c>
      <c r="AB1157" s="17">
        <v>8.7250020860395405E-2</v>
      </c>
      <c r="AC1157" s="17">
        <v>8.5263115727958097E-2</v>
      </c>
      <c r="AD1157" s="17">
        <v>0.103100957425432</v>
      </c>
      <c r="AE1157" s="17"/>
      <c r="AF1157" s="17">
        <v>8.3843619625584107E-2</v>
      </c>
    </row>
    <row r="1158" spans="2:32" x14ac:dyDescent="0.2">
      <c r="C1158" s="17"/>
      <c r="D1158" s="17"/>
      <c r="E1158" s="17"/>
      <c r="F1158" s="17"/>
      <c r="G1158" s="17"/>
      <c r="H1158" s="17"/>
      <c r="I1158" s="17"/>
      <c r="J1158" s="17"/>
      <c r="K1158" s="17"/>
      <c r="L1158" s="17"/>
      <c r="M1158" s="17"/>
      <c r="N1158" s="17"/>
      <c r="O1158" s="17"/>
      <c r="P1158" s="17"/>
      <c r="Q1158" s="17"/>
      <c r="R1158" s="17"/>
      <c r="S1158" s="17"/>
      <c r="T1158" s="17"/>
      <c r="U1158" s="17"/>
      <c r="V1158" s="17"/>
      <c r="W1158" s="17"/>
      <c r="X1158" s="17"/>
      <c r="Y1158" s="17"/>
      <c r="Z1158" s="17"/>
      <c r="AA1158" s="17"/>
      <c r="AB1158" s="17"/>
      <c r="AC1158" s="17"/>
      <c r="AD1158" s="17"/>
      <c r="AE1158" s="17"/>
      <c r="AF1158" s="17"/>
    </row>
    <row r="1159" spans="2:32" x14ac:dyDescent="0.2">
      <c r="B1159" s="6" t="s">
        <v>594</v>
      </c>
      <c r="C1159" s="17"/>
      <c r="D1159" s="17"/>
      <c r="E1159" s="17"/>
      <c r="F1159" s="17"/>
      <c r="G1159" s="17"/>
      <c r="H1159" s="17"/>
      <c r="I1159" s="17"/>
      <c r="J1159" s="17"/>
      <c r="K1159" s="17"/>
      <c r="L1159" s="17"/>
      <c r="M1159" s="17"/>
      <c r="N1159" s="17"/>
      <c r="O1159" s="17"/>
      <c r="P1159" s="17"/>
      <c r="Q1159" s="17"/>
      <c r="R1159" s="17"/>
      <c r="S1159" s="17"/>
      <c r="T1159" s="17"/>
      <c r="U1159" s="17"/>
      <c r="V1159" s="17"/>
      <c r="W1159" s="17"/>
      <c r="X1159" s="17"/>
      <c r="Y1159" s="17"/>
      <c r="Z1159" s="17"/>
      <c r="AA1159" s="17"/>
      <c r="AB1159" s="17"/>
      <c r="AC1159" s="17"/>
      <c r="AD1159" s="17"/>
      <c r="AE1159" s="17"/>
      <c r="AF1159" s="17"/>
    </row>
    <row r="1160" spans="2:32" x14ac:dyDescent="0.2">
      <c r="B1160" s="24" t="s">
        <v>595</v>
      </c>
      <c r="C1160" s="17"/>
      <c r="D1160" s="17"/>
      <c r="E1160" s="17"/>
      <c r="F1160" s="17"/>
      <c r="G1160" s="17"/>
      <c r="H1160" s="17"/>
      <c r="I1160" s="17"/>
      <c r="J1160" s="17"/>
      <c r="K1160" s="17"/>
      <c r="L1160" s="17"/>
      <c r="M1160" s="17"/>
      <c r="N1160" s="17"/>
      <c r="O1160" s="17"/>
      <c r="P1160" s="17"/>
      <c r="Q1160" s="17"/>
      <c r="R1160" s="17"/>
      <c r="S1160" s="17"/>
      <c r="T1160" s="17"/>
      <c r="U1160" s="17"/>
      <c r="V1160" s="17"/>
      <c r="W1160" s="17"/>
      <c r="X1160" s="17"/>
      <c r="Y1160" s="17"/>
      <c r="Z1160" s="17"/>
      <c r="AA1160" s="17"/>
      <c r="AB1160" s="17"/>
      <c r="AC1160" s="17"/>
      <c r="AD1160" s="17"/>
      <c r="AE1160" s="17"/>
      <c r="AF1160" s="17"/>
    </row>
    <row r="1161" spans="2:32" x14ac:dyDescent="0.2">
      <c r="B1161" t="s">
        <v>592</v>
      </c>
      <c r="C1161" s="17">
        <v>0.129236500597533</v>
      </c>
      <c r="D1161" s="17">
        <v>0.131991848046247</v>
      </c>
      <c r="E1161" s="17">
        <v>0.122051364903009</v>
      </c>
      <c r="F1161" s="17"/>
      <c r="G1161" s="17">
        <v>0.18196802454926</v>
      </c>
      <c r="H1161" s="17">
        <v>0.12785968638272499</v>
      </c>
      <c r="I1161" s="17">
        <v>0.14757873056465201</v>
      </c>
      <c r="J1161" s="17">
        <v>0.17965904249918099</v>
      </c>
      <c r="K1161" s="17">
        <v>9.5507047857621499E-2</v>
      </c>
      <c r="L1161" s="17">
        <v>6.74709924690753E-2</v>
      </c>
      <c r="M1161" s="17"/>
      <c r="N1161" s="17">
        <v>0.161496828701089</v>
      </c>
      <c r="O1161" s="17">
        <v>0.12526927732822599</v>
      </c>
      <c r="P1161" s="17">
        <v>0.15577455911372001</v>
      </c>
      <c r="Q1161" s="17">
        <v>0.174925473146848</v>
      </c>
      <c r="R1161" s="17">
        <v>3.65038625558817E-2</v>
      </c>
      <c r="S1161" s="17">
        <v>0.25451514228425198</v>
      </c>
      <c r="T1161" s="17">
        <v>6.7513186769199499E-2</v>
      </c>
      <c r="U1161" s="17">
        <v>0</v>
      </c>
      <c r="V1161" s="17">
        <v>0.14849094413171801</v>
      </c>
      <c r="W1161" s="17">
        <v>0.14685152136694599</v>
      </c>
      <c r="X1161" s="17">
        <v>0.12133843366189</v>
      </c>
      <c r="Y1161" s="17">
        <v>0</v>
      </c>
      <c r="Z1161" s="17"/>
      <c r="AA1161" s="17">
        <v>0.105093820396204</v>
      </c>
      <c r="AB1161" s="17">
        <v>9.5577467832623497E-2</v>
      </c>
      <c r="AC1161" s="17">
        <v>0.216515367109051</v>
      </c>
      <c r="AD1161" s="17">
        <v>0.115543682226214</v>
      </c>
      <c r="AE1161" s="17"/>
      <c r="AF1161" s="17">
        <v>9.69181562759866E-2</v>
      </c>
    </row>
    <row r="1162" spans="2:32" x14ac:dyDescent="0.2">
      <c r="B1162" t="s">
        <v>593</v>
      </c>
      <c r="C1162" s="17">
        <v>0.75248479215445696</v>
      </c>
      <c r="D1162" s="17">
        <v>0.78136376963418797</v>
      </c>
      <c r="E1162" s="17">
        <v>0.72538506372588496</v>
      </c>
      <c r="F1162" s="17"/>
      <c r="G1162" s="17">
        <v>0.75092911234322801</v>
      </c>
      <c r="H1162" s="17">
        <v>0.74829017436498302</v>
      </c>
      <c r="I1162" s="17">
        <v>0.67949461699177804</v>
      </c>
      <c r="J1162" s="17">
        <v>0.78351497484771304</v>
      </c>
      <c r="K1162" s="17">
        <v>0.73880382888784202</v>
      </c>
      <c r="L1162" s="17">
        <v>0.799396050395901</v>
      </c>
      <c r="M1162" s="17"/>
      <c r="N1162" s="17">
        <v>0.764670299474004</v>
      </c>
      <c r="O1162" s="17">
        <v>0.74440986778528595</v>
      </c>
      <c r="P1162" s="17">
        <v>0.62010975397861401</v>
      </c>
      <c r="Q1162" s="17">
        <v>0.68802545585104402</v>
      </c>
      <c r="R1162" s="17">
        <v>0.77370243865514199</v>
      </c>
      <c r="S1162" s="17">
        <v>0.61339184285414805</v>
      </c>
      <c r="T1162" s="17">
        <v>0.79887245752303604</v>
      </c>
      <c r="U1162" s="17">
        <v>0.84064166839439503</v>
      </c>
      <c r="V1162" s="17">
        <v>0.79576682697805001</v>
      </c>
      <c r="W1162" s="17">
        <v>0.85314847863305399</v>
      </c>
      <c r="X1162" s="17">
        <v>0.74183537774707398</v>
      </c>
      <c r="Y1162" s="17">
        <v>1</v>
      </c>
      <c r="Z1162" s="17"/>
      <c r="AA1162" s="17">
        <v>0.78940255423592398</v>
      </c>
      <c r="AB1162" s="17">
        <v>0.79359492383115404</v>
      </c>
      <c r="AC1162" s="17">
        <v>0.60330674134931095</v>
      </c>
      <c r="AD1162" s="17">
        <v>0.79867182877184495</v>
      </c>
      <c r="AE1162" s="17"/>
      <c r="AF1162" s="17">
        <v>0.82684127650148098</v>
      </c>
    </row>
    <row r="1163" spans="2:32" x14ac:dyDescent="0.2">
      <c r="B1163" t="s">
        <v>92</v>
      </c>
      <c r="C1163" s="17">
        <v>0.118278707248011</v>
      </c>
      <c r="D1163" s="17">
        <v>8.6644382319564797E-2</v>
      </c>
      <c r="E1163" s="17">
        <v>0.15256357137110599</v>
      </c>
      <c r="F1163" s="17"/>
      <c r="G1163" s="17">
        <v>6.7102863107511401E-2</v>
      </c>
      <c r="H1163" s="17">
        <v>0.123850139252292</v>
      </c>
      <c r="I1163" s="17">
        <v>0.17292665244357</v>
      </c>
      <c r="J1163" s="17">
        <v>3.6825982653106E-2</v>
      </c>
      <c r="K1163" s="17">
        <v>0.165689123254537</v>
      </c>
      <c r="L1163" s="17">
        <v>0.13313295713502399</v>
      </c>
      <c r="M1163" s="17"/>
      <c r="N1163" s="17">
        <v>7.3832871824906998E-2</v>
      </c>
      <c r="O1163" s="17">
        <v>0.13032085488648801</v>
      </c>
      <c r="P1163" s="17">
        <v>0.22411568690766601</v>
      </c>
      <c r="Q1163" s="17">
        <v>0.137049071002108</v>
      </c>
      <c r="R1163" s="17">
        <v>0.18979369878897601</v>
      </c>
      <c r="S1163" s="17">
        <v>0.13209301486159999</v>
      </c>
      <c r="T1163" s="17">
        <v>0.133614355707764</v>
      </c>
      <c r="U1163" s="17">
        <v>0.159358331605605</v>
      </c>
      <c r="V1163" s="17">
        <v>5.5742228890232899E-2</v>
      </c>
      <c r="W1163" s="17">
        <v>0</v>
      </c>
      <c r="X1163" s="17">
        <v>0.13682618859103601</v>
      </c>
      <c r="Y1163" s="17">
        <v>0</v>
      </c>
      <c r="Z1163" s="17"/>
      <c r="AA1163" s="17">
        <v>0.105503625367872</v>
      </c>
      <c r="AB1163" s="17">
        <v>0.110827608336223</v>
      </c>
      <c r="AC1163" s="17">
        <v>0.18017789154163699</v>
      </c>
      <c r="AD1163" s="17">
        <v>8.5784489001941397E-2</v>
      </c>
      <c r="AE1163" s="17"/>
      <c r="AF1163" s="17">
        <v>7.6240567222532599E-2</v>
      </c>
    </row>
    <row r="1164" spans="2:32" x14ac:dyDescent="0.2">
      <c r="C1164" s="17"/>
      <c r="D1164" s="17"/>
      <c r="E1164" s="17"/>
      <c r="F1164" s="17"/>
      <c r="G1164" s="17"/>
      <c r="H1164" s="17"/>
      <c r="I1164" s="17"/>
      <c r="J1164" s="17"/>
      <c r="K1164" s="17"/>
      <c r="L1164" s="17"/>
      <c r="M1164" s="17"/>
      <c r="N1164" s="17"/>
      <c r="O1164" s="17"/>
      <c r="P1164" s="17"/>
      <c r="Q1164" s="17"/>
      <c r="R1164" s="17"/>
      <c r="S1164" s="17"/>
      <c r="T1164" s="17"/>
      <c r="U1164" s="17"/>
      <c r="V1164" s="17"/>
      <c r="W1164" s="17"/>
      <c r="X1164" s="17"/>
      <c r="Y1164" s="17"/>
      <c r="Z1164" s="17"/>
      <c r="AA1164" s="17"/>
      <c r="AB1164" s="17"/>
      <c r="AC1164" s="17"/>
      <c r="AD1164" s="17"/>
      <c r="AE1164" s="17"/>
      <c r="AF1164" s="17"/>
    </row>
    <row r="1165" spans="2:32" x14ac:dyDescent="0.2">
      <c r="B1165" s="6" t="s">
        <v>597</v>
      </c>
      <c r="C1165" s="17"/>
      <c r="D1165" s="17"/>
      <c r="E1165" s="17"/>
      <c r="F1165" s="17"/>
      <c r="G1165" s="17"/>
      <c r="H1165" s="17"/>
      <c r="I1165" s="17"/>
      <c r="J1165" s="17"/>
      <c r="K1165" s="17"/>
      <c r="L1165" s="17"/>
      <c r="M1165" s="17"/>
      <c r="N1165" s="17"/>
      <c r="O1165" s="17"/>
      <c r="P1165" s="17"/>
      <c r="Q1165" s="17"/>
      <c r="R1165" s="17"/>
      <c r="S1165" s="17"/>
      <c r="T1165" s="17"/>
      <c r="U1165" s="17"/>
      <c r="V1165" s="17"/>
      <c r="W1165" s="17"/>
      <c r="X1165" s="17"/>
      <c r="Y1165" s="17"/>
      <c r="Z1165" s="17"/>
      <c r="AA1165" s="17"/>
      <c r="AB1165" s="17"/>
      <c r="AC1165" s="17"/>
      <c r="AD1165" s="17"/>
      <c r="AE1165" s="17"/>
      <c r="AF1165" s="17"/>
    </row>
    <row r="1166" spans="2:32" x14ac:dyDescent="0.2">
      <c r="B1166" s="24" t="s">
        <v>595</v>
      </c>
      <c r="C1166" s="17"/>
      <c r="D1166" s="17"/>
      <c r="E1166" s="17"/>
      <c r="F1166" s="17"/>
      <c r="G1166" s="17"/>
      <c r="H1166" s="17"/>
      <c r="I1166" s="17"/>
      <c r="J1166" s="17"/>
      <c r="K1166" s="17"/>
      <c r="L1166" s="17"/>
      <c r="M1166" s="17"/>
      <c r="N1166" s="17"/>
      <c r="O1166" s="17"/>
      <c r="P1166" s="17"/>
      <c r="Q1166" s="17"/>
      <c r="R1166" s="17"/>
      <c r="S1166" s="17"/>
      <c r="T1166" s="17"/>
      <c r="U1166" s="17"/>
      <c r="V1166" s="17"/>
      <c r="W1166" s="17"/>
      <c r="X1166" s="17"/>
      <c r="Y1166" s="17"/>
      <c r="Z1166" s="17"/>
      <c r="AA1166" s="17"/>
      <c r="AB1166" s="17"/>
      <c r="AC1166" s="17"/>
      <c r="AD1166" s="17"/>
      <c r="AE1166" s="17"/>
      <c r="AF1166" s="17"/>
    </row>
    <row r="1167" spans="2:32" x14ac:dyDescent="0.2">
      <c r="B1167" t="s">
        <v>596</v>
      </c>
      <c r="C1167" s="17">
        <v>0.167256607981279</v>
      </c>
      <c r="D1167" s="17">
        <v>0.18749005056034901</v>
      </c>
      <c r="E1167" s="17">
        <v>0.151057568853778</v>
      </c>
      <c r="F1167" s="17"/>
      <c r="G1167" s="17">
        <v>0.131147467803022</v>
      </c>
      <c r="H1167" s="17">
        <v>0.27851483573282199</v>
      </c>
      <c r="I1167" s="17">
        <v>0.25411265604702399</v>
      </c>
      <c r="J1167" s="17">
        <v>0.13827953920866801</v>
      </c>
      <c r="K1167" s="17">
        <v>0.113030681798814</v>
      </c>
      <c r="L1167" s="17">
        <v>0.121918813984656</v>
      </c>
      <c r="M1167" s="17"/>
      <c r="N1167" s="17">
        <v>0.17900385337595601</v>
      </c>
      <c r="O1167" s="17">
        <v>0.18766402608794999</v>
      </c>
      <c r="P1167" s="17">
        <v>0.156324947922307</v>
      </c>
      <c r="Q1167" s="17">
        <v>8.3143579881651997E-2</v>
      </c>
      <c r="R1167" s="17">
        <v>0.26481973550065502</v>
      </c>
      <c r="S1167" s="17">
        <v>5.8829237652895099E-2</v>
      </c>
      <c r="T1167" s="17">
        <v>0.23944148033079199</v>
      </c>
      <c r="U1167" s="17">
        <v>0.13698901730711599</v>
      </c>
      <c r="V1167" s="17">
        <v>0.25680434254753098</v>
      </c>
      <c r="W1167" s="17">
        <v>0.13732871728514101</v>
      </c>
      <c r="X1167" s="17">
        <v>0.110298813029983</v>
      </c>
      <c r="Y1167" s="17">
        <v>0.13142744632365999</v>
      </c>
      <c r="Z1167" s="17"/>
      <c r="AA1167" s="17">
        <v>0.135627823048627</v>
      </c>
      <c r="AB1167" s="17">
        <v>0.203554175528289</v>
      </c>
      <c r="AC1167" s="17">
        <v>0.19298102402975101</v>
      </c>
      <c r="AD1167" s="17">
        <v>0.143267173652838</v>
      </c>
      <c r="AE1167" s="17"/>
      <c r="AF1167" s="17">
        <v>9.0126223994805105E-2</v>
      </c>
    </row>
    <row r="1168" spans="2:32" x14ac:dyDescent="0.2">
      <c r="B1168" t="s">
        <v>593</v>
      </c>
      <c r="C1168" s="17">
        <v>0.74865456437002098</v>
      </c>
      <c r="D1168" s="17">
        <v>0.73495828360233195</v>
      </c>
      <c r="E1168" s="17">
        <v>0.75840034183435201</v>
      </c>
      <c r="F1168" s="17"/>
      <c r="G1168" s="17">
        <v>0.84929694258306199</v>
      </c>
      <c r="H1168" s="17">
        <v>0.673025727616959</v>
      </c>
      <c r="I1168" s="17">
        <v>0.66423720728689695</v>
      </c>
      <c r="J1168" s="17">
        <v>0.77954929688285801</v>
      </c>
      <c r="K1168" s="17">
        <v>0.76018153487785001</v>
      </c>
      <c r="L1168" s="17">
        <v>0.75284970171031695</v>
      </c>
      <c r="M1168" s="17"/>
      <c r="N1168" s="17">
        <v>0.73378543389480499</v>
      </c>
      <c r="O1168" s="17">
        <v>0.71604877078796902</v>
      </c>
      <c r="P1168" s="17">
        <v>0.79131074755533404</v>
      </c>
      <c r="Q1168" s="17">
        <v>0.831660714488341</v>
      </c>
      <c r="R1168" s="17">
        <v>0.67536759640723798</v>
      </c>
      <c r="S1168" s="17">
        <v>0.84199967213278704</v>
      </c>
      <c r="T1168" s="17">
        <v>0.69054144766057801</v>
      </c>
      <c r="U1168" s="17">
        <v>0.77101745787251397</v>
      </c>
      <c r="V1168" s="17">
        <v>0.64513444759008098</v>
      </c>
      <c r="W1168" s="17">
        <v>0.78522065042484601</v>
      </c>
      <c r="X1168" s="17">
        <v>0.77722259484827305</v>
      </c>
      <c r="Y1168" s="17">
        <v>0.79347821008456898</v>
      </c>
      <c r="Z1168" s="17"/>
      <c r="AA1168" s="17">
        <v>0.75654350625517697</v>
      </c>
      <c r="AB1168" s="17">
        <v>0.72924677394118398</v>
      </c>
      <c r="AC1168" s="17">
        <v>0.75076256625317395</v>
      </c>
      <c r="AD1168" s="17">
        <v>0.75748928845249996</v>
      </c>
      <c r="AE1168" s="17"/>
      <c r="AF1168" s="17">
        <v>0.83585648936967405</v>
      </c>
    </row>
    <row r="1169" spans="2:32" x14ac:dyDescent="0.2">
      <c r="B1169" t="s">
        <v>92</v>
      </c>
      <c r="C1169" s="17">
        <v>8.4088827648700806E-2</v>
      </c>
      <c r="D1169" s="17">
        <v>7.7551665837318706E-2</v>
      </c>
      <c r="E1169" s="17">
        <v>9.05420893118698E-2</v>
      </c>
      <c r="F1169" s="17"/>
      <c r="G1169" s="17">
        <v>1.95555896139167E-2</v>
      </c>
      <c r="H1169" s="17">
        <v>4.8459436650219199E-2</v>
      </c>
      <c r="I1169" s="17">
        <v>8.1650136666078899E-2</v>
      </c>
      <c r="J1169" s="17">
        <v>8.2171163908473996E-2</v>
      </c>
      <c r="K1169" s="17">
        <v>0.12678778332333601</v>
      </c>
      <c r="L1169" s="17">
        <v>0.12523148430502701</v>
      </c>
      <c r="M1169" s="17"/>
      <c r="N1169" s="17">
        <v>8.7210712729238499E-2</v>
      </c>
      <c r="O1169" s="17">
        <v>9.6287203124081802E-2</v>
      </c>
      <c r="P1169" s="17">
        <v>5.23643045223589E-2</v>
      </c>
      <c r="Q1169" s="17">
        <v>8.5195705630007404E-2</v>
      </c>
      <c r="R1169" s="17">
        <v>5.9812668092107002E-2</v>
      </c>
      <c r="S1169" s="17">
        <v>9.9171090214317706E-2</v>
      </c>
      <c r="T1169" s="17">
        <v>7.0017072008629402E-2</v>
      </c>
      <c r="U1169" s="17">
        <v>9.1993524820369293E-2</v>
      </c>
      <c r="V1169" s="17">
        <v>9.8061209862387394E-2</v>
      </c>
      <c r="W1169" s="17">
        <v>7.7450632290012797E-2</v>
      </c>
      <c r="X1169" s="17">
        <v>0.11247859212174401</v>
      </c>
      <c r="Y1169" s="17">
        <v>7.5094343591771501E-2</v>
      </c>
      <c r="Z1169" s="17"/>
      <c r="AA1169" s="17">
        <v>0.10782867069619501</v>
      </c>
      <c r="AB1169" s="17">
        <v>6.7199050530527202E-2</v>
      </c>
      <c r="AC1169" s="17">
        <v>5.6256409717075802E-2</v>
      </c>
      <c r="AD1169" s="17">
        <v>9.9243537894662198E-2</v>
      </c>
      <c r="AE1169" s="17"/>
      <c r="AF1169" s="17">
        <v>7.4017286635521304E-2</v>
      </c>
    </row>
    <row r="1170" spans="2:32" x14ac:dyDescent="0.2">
      <c r="C1170" s="17"/>
      <c r="D1170" s="17"/>
      <c r="E1170" s="17"/>
      <c r="F1170" s="17"/>
      <c r="G1170" s="17"/>
      <c r="H1170" s="17"/>
      <c r="I1170" s="17"/>
      <c r="J1170" s="17"/>
      <c r="K1170" s="17"/>
      <c r="L1170" s="17"/>
      <c r="M1170" s="17"/>
      <c r="N1170" s="17"/>
      <c r="O1170" s="17"/>
      <c r="P1170" s="17"/>
      <c r="Q1170" s="17"/>
      <c r="R1170" s="17"/>
      <c r="S1170" s="17"/>
      <c r="T1170" s="17"/>
      <c r="U1170" s="17"/>
      <c r="V1170" s="17"/>
      <c r="W1170" s="17"/>
      <c r="X1170" s="17"/>
      <c r="Y1170" s="17"/>
      <c r="Z1170" s="17"/>
      <c r="AA1170" s="17"/>
      <c r="AB1170" s="17"/>
      <c r="AC1170" s="17"/>
      <c r="AD1170" s="17"/>
      <c r="AE1170" s="17"/>
      <c r="AF1170" s="17"/>
    </row>
    <row r="1171" spans="2:32" x14ac:dyDescent="0.2">
      <c r="B1171" s="6" t="s">
        <v>599</v>
      </c>
      <c r="C1171" s="17"/>
      <c r="D1171" s="17"/>
      <c r="E1171" s="17"/>
      <c r="F1171" s="17"/>
      <c r="G1171" s="17"/>
      <c r="H1171" s="17"/>
      <c r="I1171" s="17"/>
      <c r="J1171" s="17"/>
      <c r="K1171" s="17"/>
      <c r="L1171" s="17"/>
      <c r="M1171" s="17"/>
      <c r="N1171" s="17"/>
      <c r="O1171" s="17"/>
      <c r="P1171" s="17"/>
      <c r="Q1171" s="17"/>
      <c r="R1171" s="17"/>
      <c r="S1171" s="17"/>
      <c r="T1171" s="17"/>
      <c r="U1171" s="17"/>
      <c r="V1171" s="17"/>
      <c r="W1171" s="17"/>
      <c r="X1171" s="17"/>
      <c r="Y1171" s="17"/>
      <c r="Z1171" s="17"/>
      <c r="AA1171" s="17"/>
      <c r="AB1171" s="17"/>
      <c r="AC1171" s="17"/>
      <c r="AD1171" s="17"/>
      <c r="AE1171" s="17"/>
      <c r="AF1171" s="17"/>
    </row>
    <row r="1172" spans="2:32" x14ac:dyDescent="0.2">
      <c r="B1172" s="24" t="s">
        <v>595</v>
      </c>
      <c r="C1172" s="17"/>
      <c r="D1172" s="17"/>
      <c r="E1172" s="17"/>
      <c r="F1172" s="17"/>
      <c r="G1172" s="17"/>
      <c r="H1172" s="17"/>
      <c r="I1172" s="17"/>
      <c r="J1172" s="17"/>
      <c r="K1172" s="17"/>
      <c r="L1172" s="17"/>
      <c r="M1172" s="17"/>
      <c r="N1172" s="17"/>
      <c r="O1172" s="17"/>
      <c r="P1172" s="17"/>
      <c r="Q1172" s="17"/>
      <c r="R1172" s="17"/>
      <c r="S1172" s="17"/>
      <c r="T1172" s="17"/>
      <c r="U1172" s="17"/>
      <c r="V1172" s="17"/>
      <c r="W1172" s="17"/>
      <c r="X1172" s="17"/>
      <c r="Y1172" s="17"/>
      <c r="Z1172" s="17"/>
      <c r="AA1172" s="17"/>
      <c r="AB1172" s="17"/>
      <c r="AC1172" s="17"/>
      <c r="AD1172" s="17"/>
      <c r="AE1172" s="17"/>
      <c r="AF1172" s="17"/>
    </row>
    <row r="1173" spans="2:32" x14ac:dyDescent="0.2">
      <c r="B1173" t="s">
        <v>598</v>
      </c>
      <c r="C1173" s="17">
        <v>0.194765722092923</v>
      </c>
      <c r="D1173" s="17">
        <v>0.235488830418245</v>
      </c>
      <c r="E1173" s="17">
        <v>0.154747864839267</v>
      </c>
      <c r="F1173" s="17"/>
      <c r="G1173" s="17">
        <v>0.16999905305766599</v>
      </c>
      <c r="H1173" s="17">
        <v>0.17319634057719599</v>
      </c>
      <c r="I1173" s="17">
        <v>0.161149801637792</v>
      </c>
      <c r="J1173" s="17">
        <v>0.22365712497935</v>
      </c>
      <c r="K1173" s="17">
        <v>0.21384099458669201</v>
      </c>
      <c r="L1173" s="17">
        <v>0.21494788019380801</v>
      </c>
      <c r="M1173" s="17"/>
      <c r="N1173" s="17">
        <v>0.15474079512825301</v>
      </c>
      <c r="O1173" s="17">
        <v>0.18434873299617199</v>
      </c>
      <c r="P1173" s="17">
        <v>9.3820129046549905E-2</v>
      </c>
      <c r="Q1173" s="17">
        <v>0.23369213145744</v>
      </c>
      <c r="R1173" s="17">
        <v>0.14564286035980101</v>
      </c>
      <c r="S1173" s="17">
        <v>0.12856457407132099</v>
      </c>
      <c r="T1173" s="17">
        <v>0.37976739879243299</v>
      </c>
      <c r="U1173" s="17">
        <v>0.25310276037853702</v>
      </c>
      <c r="V1173" s="17">
        <v>0.21930612268574401</v>
      </c>
      <c r="W1173" s="17">
        <v>0.28900921476415797</v>
      </c>
      <c r="X1173" s="17">
        <v>0.17494699122932</v>
      </c>
      <c r="Y1173" s="17">
        <v>6.2301173008282001E-2</v>
      </c>
      <c r="Z1173" s="17"/>
      <c r="AA1173" s="17">
        <v>0.21159009521578501</v>
      </c>
      <c r="AB1173" s="17">
        <v>0.118801421418854</v>
      </c>
      <c r="AC1173" s="17">
        <v>0.20986994634358599</v>
      </c>
      <c r="AD1173" s="17">
        <v>0.23622609467750399</v>
      </c>
      <c r="AE1173" s="17"/>
      <c r="AF1173" s="17">
        <v>0.181837304988089</v>
      </c>
    </row>
    <row r="1174" spans="2:32" x14ac:dyDescent="0.2">
      <c r="B1174" t="s">
        <v>593</v>
      </c>
      <c r="C1174" s="17">
        <v>0.69260051322146998</v>
      </c>
      <c r="D1174" s="17">
        <v>0.66940321412473802</v>
      </c>
      <c r="E1174" s="17">
        <v>0.71539607677490602</v>
      </c>
      <c r="F1174" s="17"/>
      <c r="G1174" s="17">
        <v>0.71980078453880103</v>
      </c>
      <c r="H1174" s="17">
        <v>0.80527389966964302</v>
      </c>
      <c r="I1174" s="17">
        <v>0.73437494451049801</v>
      </c>
      <c r="J1174" s="17">
        <v>0.70197671244269999</v>
      </c>
      <c r="K1174" s="17">
        <v>0.64409644759809204</v>
      </c>
      <c r="L1174" s="17">
        <v>0.60382680206440298</v>
      </c>
      <c r="M1174" s="17"/>
      <c r="N1174" s="17">
        <v>0.72331579438240301</v>
      </c>
      <c r="O1174" s="17">
        <v>0.74979393531718097</v>
      </c>
      <c r="P1174" s="17">
        <v>0.732397029387856</v>
      </c>
      <c r="Q1174" s="17">
        <v>0.701551674848369</v>
      </c>
      <c r="R1174" s="17">
        <v>0.77210641004053004</v>
      </c>
      <c r="S1174" s="17">
        <v>0.64622039041435497</v>
      </c>
      <c r="T1174" s="17">
        <v>0.50343635706911705</v>
      </c>
      <c r="U1174" s="17">
        <v>0.62242260876306199</v>
      </c>
      <c r="V1174" s="17">
        <v>0.73411361600109204</v>
      </c>
      <c r="W1174" s="17">
        <v>0.57742283248526405</v>
      </c>
      <c r="X1174" s="17">
        <v>0.71690369915359897</v>
      </c>
      <c r="Y1174" s="17">
        <v>0.81031444498704897</v>
      </c>
      <c r="Z1174" s="17"/>
      <c r="AA1174" s="17">
        <v>0.67142961483596797</v>
      </c>
      <c r="AB1174" s="17">
        <v>0.763888309683731</v>
      </c>
      <c r="AC1174" s="17">
        <v>0.68971103669966205</v>
      </c>
      <c r="AD1174" s="17">
        <v>0.65046798820210705</v>
      </c>
      <c r="AE1174" s="17"/>
      <c r="AF1174" s="17">
        <v>0.71987535024698202</v>
      </c>
    </row>
    <row r="1175" spans="2:32" x14ac:dyDescent="0.2">
      <c r="B1175" t="s">
        <v>92</v>
      </c>
      <c r="C1175" s="17">
        <v>0.112633764685608</v>
      </c>
      <c r="D1175" s="17">
        <v>9.5107955457016696E-2</v>
      </c>
      <c r="E1175" s="17">
        <v>0.12985605838582701</v>
      </c>
      <c r="F1175" s="17"/>
      <c r="G1175" s="17">
        <v>0.110200162403533</v>
      </c>
      <c r="H1175" s="17">
        <v>2.1529759753160401E-2</v>
      </c>
      <c r="I1175" s="17">
        <v>0.10447525385171</v>
      </c>
      <c r="J1175" s="17">
        <v>7.4366162577950201E-2</v>
      </c>
      <c r="K1175" s="17">
        <v>0.14206255781521601</v>
      </c>
      <c r="L1175" s="17">
        <v>0.18122531774178899</v>
      </c>
      <c r="M1175" s="17"/>
      <c r="N1175" s="17">
        <v>0.121943410489343</v>
      </c>
      <c r="O1175" s="17">
        <v>6.5857331686647202E-2</v>
      </c>
      <c r="P1175" s="17">
        <v>0.17378284156559501</v>
      </c>
      <c r="Q1175" s="17">
        <v>6.4756193694190306E-2</v>
      </c>
      <c r="R1175" s="17">
        <v>8.2250729599669198E-2</v>
      </c>
      <c r="S1175" s="17">
        <v>0.22521503551432301</v>
      </c>
      <c r="T1175" s="17">
        <v>0.11679624413845099</v>
      </c>
      <c r="U1175" s="17">
        <v>0.12447463085840101</v>
      </c>
      <c r="V1175" s="17">
        <v>4.6580261313163403E-2</v>
      </c>
      <c r="W1175" s="17">
        <v>0.13356795275057801</v>
      </c>
      <c r="X1175" s="17">
        <v>0.108149309617081</v>
      </c>
      <c r="Y1175" s="17">
        <v>0.12738438200466901</v>
      </c>
      <c r="Z1175" s="17"/>
      <c r="AA1175" s="17">
        <v>0.116980289948246</v>
      </c>
      <c r="AB1175" s="17">
        <v>0.117310268897415</v>
      </c>
      <c r="AC1175" s="17">
        <v>0.100419016956753</v>
      </c>
      <c r="AD1175" s="17">
        <v>0.113305917120389</v>
      </c>
      <c r="AE1175" s="17"/>
      <c r="AF1175" s="17">
        <v>9.8287344764928897E-2</v>
      </c>
    </row>
    <row r="1176" spans="2:32" x14ac:dyDescent="0.2">
      <c r="C1176" s="17"/>
      <c r="D1176" s="17"/>
      <c r="E1176" s="17"/>
      <c r="F1176" s="17"/>
      <c r="G1176" s="17"/>
      <c r="H1176" s="17"/>
      <c r="I1176" s="17"/>
      <c r="J1176" s="17"/>
      <c r="K1176" s="17"/>
      <c r="L1176" s="17"/>
      <c r="M1176" s="17"/>
      <c r="N1176" s="17"/>
      <c r="O1176" s="17"/>
      <c r="P1176" s="17"/>
      <c r="Q1176" s="17"/>
      <c r="R1176" s="17"/>
      <c r="S1176" s="17"/>
      <c r="T1176" s="17"/>
      <c r="U1176" s="17"/>
      <c r="V1176" s="17"/>
      <c r="W1176" s="17"/>
      <c r="X1176" s="17"/>
      <c r="Y1176" s="17"/>
      <c r="Z1176" s="17"/>
      <c r="AA1176" s="17"/>
      <c r="AB1176" s="17"/>
      <c r="AC1176" s="17"/>
      <c r="AD1176" s="17"/>
      <c r="AE1176" s="17"/>
      <c r="AF1176" s="17"/>
    </row>
    <row r="1177" spans="2:32" x14ac:dyDescent="0.2">
      <c r="B1177" s="6" t="s">
        <v>601</v>
      </c>
      <c r="C1177" s="17"/>
      <c r="D1177" s="17"/>
      <c r="E1177" s="17"/>
      <c r="F1177" s="17"/>
      <c r="G1177" s="17"/>
      <c r="H1177" s="17"/>
      <c r="I1177" s="17"/>
      <c r="J1177" s="17"/>
      <c r="K1177" s="17"/>
      <c r="L1177" s="17"/>
      <c r="M1177" s="17"/>
      <c r="N1177" s="17"/>
      <c r="O1177" s="17"/>
      <c r="P1177" s="17"/>
      <c r="Q1177" s="17"/>
      <c r="R1177" s="17"/>
      <c r="S1177" s="17"/>
      <c r="T1177" s="17"/>
      <c r="U1177" s="17"/>
      <c r="V1177" s="17"/>
      <c r="W1177" s="17"/>
      <c r="X1177" s="17"/>
      <c r="Y1177" s="17"/>
      <c r="Z1177" s="17"/>
      <c r="AA1177" s="17"/>
      <c r="AB1177" s="17"/>
      <c r="AC1177" s="17"/>
      <c r="AD1177" s="17"/>
      <c r="AE1177" s="17"/>
      <c r="AF1177" s="17"/>
    </row>
    <row r="1178" spans="2:32" x14ac:dyDescent="0.2">
      <c r="B1178" s="24" t="s">
        <v>595</v>
      </c>
      <c r="C1178" s="17"/>
      <c r="D1178" s="17"/>
      <c r="E1178" s="17"/>
      <c r="F1178" s="17"/>
      <c r="G1178" s="17"/>
      <c r="H1178" s="17"/>
      <c r="I1178" s="17"/>
      <c r="J1178" s="17"/>
      <c r="K1178" s="17"/>
      <c r="L1178" s="17"/>
      <c r="M1178" s="17"/>
      <c r="N1178" s="17"/>
      <c r="O1178" s="17"/>
      <c r="P1178" s="17"/>
      <c r="Q1178" s="17"/>
      <c r="R1178" s="17"/>
      <c r="S1178" s="17"/>
      <c r="T1178" s="17"/>
      <c r="U1178" s="17"/>
      <c r="V1178" s="17"/>
      <c r="W1178" s="17"/>
      <c r="X1178" s="17"/>
      <c r="Y1178" s="17"/>
      <c r="Z1178" s="17"/>
      <c r="AA1178" s="17"/>
      <c r="AB1178" s="17"/>
      <c r="AC1178" s="17"/>
      <c r="AD1178" s="17"/>
      <c r="AE1178" s="17"/>
      <c r="AF1178" s="17"/>
    </row>
    <row r="1179" spans="2:32" x14ac:dyDescent="0.2">
      <c r="B1179" t="s">
        <v>600</v>
      </c>
      <c r="C1179" s="17">
        <v>0.25228132075920201</v>
      </c>
      <c r="D1179" s="17">
        <v>0.30690829739048597</v>
      </c>
      <c r="E1179" s="17">
        <v>0.19718575577707501</v>
      </c>
      <c r="F1179" s="17"/>
      <c r="G1179" s="17">
        <v>0.228647163460523</v>
      </c>
      <c r="H1179" s="17">
        <v>0.409264863701297</v>
      </c>
      <c r="I1179" s="17">
        <v>0.22569554624417401</v>
      </c>
      <c r="J1179" s="17">
        <v>0.272501172045579</v>
      </c>
      <c r="K1179" s="17">
        <v>0.21789205629115899</v>
      </c>
      <c r="L1179" s="17">
        <v>0.178753093806195</v>
      </c>
      <c r="M1179" s="17"/>
      <c r="N1179" s="17">
        <v>0.24720881567151001</v>
      </c>
      <c r="O1179" s="17">
        <v>0.27329979764698298</v>
      </c>
      <c r="P1179" s="17">
        <v>0.25856150361633901</v>
      </c>
      <c r="Q1179" s="17">
        <v>0.21368595327531201</v>
      </c>
      <c r="R1179" s="17">
        <v>4.8499598208107203E-2</v>
      </c>
      <c r="S1179" s="17">
        <v>0.16994971127783301</v>
      </c>
      <c r="T1179" s="17">
        <v>0.25803878160173099</v>
      </c>
      <c r="U1179" s="17">
        <v>0.44280079068873401</v>
      </c>
      <c r="V1179" s="17">
        <v>0.31835617014988898</v>
      </c>
      <c r="W1179" s="17">
        <v>0.316409809656514</v>
      </c>
      <c r="X1179" s="17">
        <v>0.28387404760511598</v>
      </c>
      <c r="Y1179" s="17">
        <v>0.129623233790295</v>
      </c>
      <c r="Z1179" s="17"/>
      <c r="AA1179" s="17">
        <v>0.24448663771288201</v>
      </c>
      <c r="AB1179" s="17">
        <v>0.27501909289753801</v>
      </c>
      <c r="AC1179" s="17">
        <v>0.25327696281184697</v>
      </c>
      <c r="AD1179" s="17">
        <v>0.23703983882285701</v>
      </c>
      <c r="AE1179" s="17"/>
      <c r="AF1179" s="17">
        <v>0.28197990723038802</v>
      </c>
    </row>
    <row r="1180" spans="2:32" x14ac:dyDescent="0.2">
      <c r="B1180" t="s">
        <v>593</v>
      </c>
      <c r="C1180" s="17">
        <v>0.62049685462831905</v>
      </c>
      <c r="D1180" s="17">
        <v>0.61514314456058095</v>
      </c>
      <c r="E1180" s="17">
        <v>0.62193934068897805</v>
      </c>
      <c r="F1180" s="17"/>
      <c r="G1180" s="17">
        <v>0.69834668469240402</v>
      </c>
      <c r="H1180" s="17">
        <v>0.53708701985449303</v>
      </c>
      <c r="I1180" s="17">
        <v>0.66838786056433497</v>
      </c>
      <c r="J1180" s="17">
        <v>0.61182585362647302</v>
      </c>
      <c r="K1180" s="17">
        <v>0.55848660159001795</v>
      </c>
      <c r="L1180" s="17">
        <v>0.64811890219683099</v>
      </c>
      <c r="M1180" s="17"/>
      <c r="N1180" s="17">
        <v>0.65490337355958395</v>
      </c>
      <c r="O1180" s="17">
        <v>0.59428683984515396</v>
      </c>
      <c r="P1180" s="17">
        <v>0.64576195937302105</v>
      </c>
      <c r="Q1180" s="17">
        <v>0.69140120429963803</v>
      </c>
      <c r="R1180" s="17">
        <v>0.88221873250044003</v>
      </c>
      <c r="S1180" s="17">
        <v>0.69159663506343205</v>
      </c>
      <c r="T1180" s="17">
        <v>0.52757236633424198</v>
      </c>
      <c r="U1180" s="17">
        <v>0.45746473742493099</v>
      </c>
      <c r="V1180" s="17">
        <v>0.62201129960134005</v>
      </c>
      <c r="W1180" s="17">
        <v>0.425776709800958</v>
      </c>
      <c r="X1180" s="17">
        <v>0.58523059712506498</v>
      </c>
      <c r="Y1180" s="17">
        <v>0.58183344433072803</v>
      </c>
      <c r="Z1180" s="17"/>
      <c r="AA1180" s="17">
        <v>0.65513655289404604</v>
      </c>
      <c r="AB1180" s="17">
        <v>0.58367657297034803</v>
      </c>
      <c r="AC1180" s="17">
        <v>0.64396037953739405</v>
      </c>
      <c r="AD1180" s="17">
        <v>0.60879764549413895</v>
      </c>
      <c r="AE1180" s="17"/>
      <c r="AF1180" s="17">
        <v>0.58115925383961098</v>
      </c>
    </row>
    <row r="1181" spans="2:32" x14ac:dyDescent="0.2">
      <c r="B1181" t="s">
        <v>92</v>
      </c>
      <c r="C1181" s="17">
        <v>0.127221824612479</v>
      </c>
      <c r="D1181" s="17">
        <v>7.7948558048932998E-2</v>
      </c>
      <c r="E1181" s="17">
        <v>0.180874903533947</v>
      </c>
      <c r="F1181" s="17"/>
      <c r="G1181" s="17">
        <v>7.3006151847072806E-2</v>
      </c>
      <c r="H1181" s="17">
        <v>5.3648116444209297E-2</v>
      </c>
      <c r="I1181" s="17">
        <v>0.10591659319149101</v>
      </c>
      <c r="J1181" s="17">
        <v>0.115672974327948</v>
      </c>
      <c r="K1181" s="17">
        <v>0.22362134211882301</v>
      </c>
      <c r="L1181" s="17">
        <v>0.17312800399697501</v>
      </c>
      <c r="M1181" s="17"/>
      <c r="N1181" s="17">
        <v>9.7887810768906E-2</v>
      </c>
      <c r="O1181" s="17">
        <v>0.13241336250786301</v>
      </c>
      <c r="P1181" s="17">
        <v>9.5676537010640106E-2</v>
      </c>
      <c r="Q1181" s="17">
        <v>9.4912842425050006E-2</v>
      </c>
      <c r="R1181" s="17">
        <v>6.9281669291453199E-2</v>
      </c>
      <c r="S1181" s="17">
        <v>0.13845365365873399</v>
      </c>
      <c r="T1181" s="17">
        <v>0.214388852064027</v>
      </c>
      <c r="U1181" s="17">
        <v>9.9734471886334997E-2</v>
      </c>
      <c r="V1181" s="17">
        <v>5.96325302487705E-2</v>
      </c>
      <c r="W1181" s="17">
        <v>0.25781348054252801</v>
      </c>
      <c r="X1181" s="17">
        <v>0.13089535526981899</v>
      </c>
      <c r="Y1181" s="17">
        <v>0.28854332187897702</v>
      </c>
      <c r="Z1181" s="17"/>
      <c r="AA1181" s="17">
        <v>0.100376809393072</v>
      </c>
      <c r="AB1181" s="17">
        <v>0.14130433413211499</v>
      </c>
      <c r="AC1181" s="17">
        <v>0.102762657650759</v>
      </c>
      <c r="AD1181" s="17">
        <v>0.15416251568300399</v>
      </c>
      <c r="AE1181" s="17"/>
      <c r="AF1181" s="17">
        <v>0.13686083893000101</v>
      </c>
    </row>
    <row r="1182" spans="2:32" x14ac:dyDescent="0.2">
      <c r="C1182" s="17"/>
      <c r="D1182" s="17"/>
      <c r="E1182" s="17"/>
      <c r="F1182" s="17"/>
      <c r="G1182" s="17"/>
      <c r="H1182" s="17"/>
      <c r="I1182" s="17"/>
      <c r="J1182" s="17"/>
      <c r="K1182" s="17"/>
      <c r="L1182" s="17"/>
      <c r="M1182" s="17"/>
      <c r="N1182" s="17"/>
      <c r="O1182" s="17"/>
      <c r="P1182" s="17"/>
      <c r="Q1182" s="17"/>
      <c r="R1182" s="17"/>
      <c r="S1182" s="17"/>
      <c r="T1182" s="17"/>
      <c r="U1182" s="17"/>
      <c r="V1182" s="17"/>
      <c r="W1182" s="17"/>
      <c r="X1182" s="17"/>
      <c r="Y1182" s="17"/>
      <c r="Z1182" s="17"/>
      <c r="AA1182" s="17"/>
      <c r="AB1182" s="17"/>
      <c r="AC1182" s="17"/>
      <c r="AD1182" s="17"/>
      <c r="AE1182" s="17"/>
      <c r="AF1182" s="17"/>
    </row>
    <row r="1183" spans="2:32" x14ac:dyDescent="0.2">
      <c r="B1183" s="6" t="s">
        <v>603</v>
      </c>
      <c r="C1183" s="17"/>
      <c r="D1183" s="17"/>
      <c r="E1183" s="17"/>
      <c r="F1183" s="17"/>
      <c r="G1183" s="17"/>
      <c r="H1183" s="17"/>
      <c r="I1183" s="17"/>
      <c r="J1183" s="17"/>
      <c r="K1183" s="17"/>
      <c r="L1183" s="17"/>
      <c r="M1183" s="17"/>
      <c r="N1183" s="17"/>
      <c r="O1183" s="17"/>
      <c r="P1183" s="17"/>
      <c r="Q1183" s="17"/>
      <c r="R1183" s="17"/>
      <c r="S1183" s="17"/>
      <c r="T1183" s="17"/>
      <c r="U1183" s="17"/>
      <c r="V1183" s="17"/>
      <c r="W1183" s="17"/>
      <c r="X1183" s="17"/>
      <c r="Y1183" s="17"/>
      <c r="Z1183" s="17"/>
      <c r="AA1183" s="17"/>
      <c r="AB1183" s="17"/>
      <c r="AC1183" s="17"/>
      <c r="AD1183" s="17"/>
      <c r="AE1183" s="17"/>
      <c r="AF1183" s="17"/>
    </row>
    <row r="1184" spans="2:32" x14ac:dyDescent="0.2">
      <c r="B1184" s="24" t="s">
        <v>595</v>
      </c>
      <c r="C1184" s="17"/>
      <c r="D1184" s="17"/>
      <c r="E1184" s="17"/>
      <c r="F1184" s="17"/>
      <c r="G1184" s="17"/>
      <c r="H1184" s="17"/>
      <c r="I1184" s="17"/>
      <c r="J1184" s="17"/>
      <c r="K1184" s="17"/>
      <c r="L1184" s="17"/>
      <c r="M1184" s="17"/>
      <c r="N1184" s="17"/>
      <c r="O1184" s="17"/>
      <c r="P1184" s="17"/>
      <c r="Q1184" s="17"/>
      <c r="R1184" s="17"/>
      <c r="S1184" s="17"/>
      <c r="T1184" s="17"/>
      <c r="U1184" s="17"/>
      <c r="V1184" s="17"/>
      <c r="W1184" s="17"/>
      <c r="X1184" s="17"/>
      <c r="Y1184" s="17"/>
      <c r="Z1184" s="17"/>
      <c r="AA1184" s="17"/>
      <c r="AB1184" s="17"/>
      <c r="AC1184" s="17"/>
      <c r="AD1184" s="17"/>
      <c r="AE1184" s="17"/>
      <c r="AF1184" s="17"/>
    </row>
    <row r="1185" spans="2:32" x14ac:dyDescent="0.2">
      <c r="B1185" t="s">
        <v>602</v>
      </c>
      <c r="C1185" s="17">
        <v>0.27782287899304697</v>
      </c>
      <c r="D1185" s="17">
        <v>0.30331025517131299</v>
      </c>
      <c r="E1185" s="17">
        <v>0.25432210945569</v>
      </c>
      <c r="F1185" s="17"/>
      <c r="G1185" s="17">
        <v>0.25867606256508702</v>
      </c>
      <c r="H1185" s="17">
        <v>0.210122553519691</v>
      </c>
      <c r="I1185" s="17">
        <v>0.29192459634839502</v>
      </c>
      <c r="J1185" s="17">
        <v>0.39012414838200099</v>
      </c>
      <c r="K1185" s="17">
        <v>0.22573168945968899</v>
      </c>
      <c r="L1185" s="17">
        <v>0.28899507390827101</v>
      </c>
      <c r="M1185" s="17"/>
      <c r="N1185" s="17">
        <v>0.22095364232152401</v>
      </c>
      <c r="O1185" s="17">
        <v>0.31312167746068698</v>
      </c>
      <c r="P1185" s="17">
        <v>0.241697562990496</v>
      </c>
      <c r="Q1185" s="17">
        <v>0.28957073874696898</v>
      </c>
      <c r="R1185" s="17">
        <v>0.39501751555502301</v>
      </c>
      <c r="S1185" s="17">
        <v>0.320575959330617</v>
      </c>
      <c r="T1185" s="17">
        <v>0.218247908438091</v>
      </c>
      <c r="U1185" s="17">
        <v>0.22439233060319899</v>
      </c>
      <c r="V1185" s="17">
        <v>0.39127153632101702</v>
      </c>
      <c r="W1185" s="17">
        <v>0.27228662785310498</v>
      </c>
      <c r="X1185" s="17">
        <v>0.164882856876158</v>
      </c>
      <c r="Y1185" s="17">
        <v>0.149114881568221</v>
      </c>
      <c r="Z1185" s="17"/>
      <c r="AA1185" s="17">
        <v>0.26322323590103203</v>
      </c>
      <c r="AB1185" s="17">
        <v>0.249439254489628</v>
      </c>
      <c r="AC1185" s="17">
        <v>0.30054064142833498</v>
      </c>
      <c r="AD1185" s="17">
        <v>0.302913793214455</v>
      </c>
      <c r="AE1185" s="17"/>
      <c r="AF1185" s="17">
        <v>0.33451455714595502</v>
      </c>
    </row>
    <row r="1186" spans="2:32" x14ac:dyDescent="0.2">
      <c r="B1186" t="s">
        <v>593</v>
      </c>
      <c r="C1186" s="17">
        <v>0.62035774737452498</v>
      </c>
      <c r="D1186" s="17">
        <v>0.61333857087652399</v>
      </c>
      <c r="E1186" s="17">
        <v>0.62682981605934296</v>
      </c>
      <c r="F1186" s="17"/>
      <c r="G1186" s="17">
        <v>0.67751752296012802</v>
      </c>
      <c r="H1186" s="17">
        <v>0.70795292609994798</v>
      </c>
      <c r="I1186" s="17">
        <v>0.648319232404868</v>
      </c>
      <c r="J1186" s="17">
        <v>0.49235661742901898</v>
      </c>
      <c r="K1186" s="17">
        <v>0.64227671279146203</v>
      </c>
      <c r="L1186" s="17">
        <v>0.55443699292035298</v>
      </c>
      <c r="M1186" s="17"/>
      <c r="N1186" s="17">
        <v>0.61521573464247403</v>
      </c>
      <c r="O1186" s="17">
        <v>0.63562787633943196</v>
      </c>
      <c r="P1186" s="17">
        <v>0.69191930367516497</v>
      </c>
      <c r="Q1186" s="17">
        <v>0.62117274957471702</v>
      </c>
      <c r="R1186" s="17">
        <v>0.48997367167542699</v>
      </c>
      <c r="S1186" s="17">
        <v>0.65115099185959402</v>
      </c>
      <c r="T1186" s="17">
        <v>0.74919625556504899</v>
      </c>
      <c r="U1186" s="17">
        <v>0.55259521795088296</v>
      </c>
      <c r="V1186" s="17">
        <v>0.40600830150969403</v>
      </c>
      <c r="W1186" s="17">
        <v>0.68341965623766399</v>
      </c>
      <c r="X1186" s="17">
        <v>0.60182805174822096</v>
      </c>
      <c r="Y1186" s="17">
        <v>0.85088511843177905</v>
      </c>
      <c r="Z1186" s="17"/>
      <c r="AA1186" s="17">
        <v>0.66134779116615705</v>
      </c>
      <c r="AB1186" s="17">
        <v>0.60175504527605805</v>
      </c>
      <c r="AC1186" s="17">
        <v>0.61429272166446602</v>
      </c>
      <c r="AD1186" s="17">
        <v>0.60656870526551698</v>
      </c>
      <c r="AE1186" s="17"/>
      <c r="AF1186" s="17">
        <v>0.52419495740817001</v>
      </c>
    </row>
    <row r="1187" spans="2:32" x14ac:dyDescent="0.2">
      <c r="B1187" t="s">
        <v>92</v>
      </c>
      <c r="C1187" s="17">
        <v>0.101819373632428</v>
      </c>
      <c r="D1187" s="17">
        <v>8.3351173952162905E-2</v>
      </c>
      <c r="E1187" s="17">
        <v>0.118848074484966</v>
      </c>
      <c r="F1187" s="17"/>
      <c r="G1187" s="17">
        <v>6.3806414474785605E-2</v>
      </c>
      <c r="H1187" s="17">
        <v>8.1924520380361104E-2</v>
      </c>
      <c r="I1187" s="17">
        <v>5.97561712467371E-2</v>
      </c>
      <c r="J1187" s="17">
        <v>0.11751923418898</v>
      </c>
      <c r="K1187" s="17">
        <v>0.131991597748848</v>
      </c>
      <c r="L1187" s="17">
        <v>0.15656793317137699</v>
      </c>
      <c r="M1187" s="17"/>
      <c r="N1187" s="17">
        <v>0.16383062303600199</v>
      </c>
      <c r="O1187" s="17">
        <v>5.1250446199881602E-2</v>
      </c>
      <c r="P1187" s="17">
        <v>6.6383133334338595E-2</v>
      </c>
      <c r="Q1187" s="17">
        <v>8.9256511678313194E-2</v>
      </c>
      <c r="R1187" s="17">
        <v>0.11500881276955</v>
      </c>
      <c r="S1187" s="17">
        <v>2.82730488097899E-2</v>
      </c>
      <c r="T1187" s="17">
        <v>3.2555835996859697E-2</v>
      </c>
      <c r="U1187" s="17">
        <v>0.223012451445917</v>
      </c>
      <c r="V1187" s="17">
        <v>0.20272016216928901</v>
      </c>
      <c r="W1187" s="17">
        <v>4.4293715909230903E-2</v>
      </c>
      <c r="X1187" s="17">
        <v>0.23328909137562001</v>
      </c>
      <c r="Y1187" s="17">
        <v>0</v>
      </c>
      <c r="Z1187" s="17"/>
      <c r="AA1187" s="17">
        <v>7.5428972932810395E-2</v>
      </c>
      <c r="AB1187" s="17">
        <v>0.148805700234314</v>
      </c>
      <c r="AC1187" s="17">
        <v>8.5166636907198806E-2</v>
      </c>
      <c r="AD1187" s="17">
        <v>9.0517501520028104E-2</v>
      </c>
      <c r="AE1187" s="17"/>
      <c r="AF1187" s="17">
        <v>0.141290485445875</v>
      </c>
    </row>
    <row r="1188" spans="2:32" x14ac:dyDescent="0.2">
      <c r="C1188" s="17"/>
      <c r="D1188" s="17"/>
      <c r="E1188" s="17"/>
      <c r="F1188" s="17"/>
      <c r="G1188" s="17"/>
      <c r="H1188" s="17"/>
      <c r="I1188" s="17"/>
      <c r="J1188" s="17"/>
      <c r="K1188" s="17"/>
      <c r="L1188" s="17"/>
      <c r="M1188" s="17"/>
      <c r="N1188" s="17"/>
      <c r="O1188" s="17"/>
      <c r="P1188" s="17"/>
      <c r="Q1188" s="17"/>
      <c r="R1188" s="17"/>
      <c r="S1188" s="17"/>
      <c r="T1188" s="17"/>
      <c r="U1188" s="17"/>
      <c r="V1188" s="17"/>
      <c r="W1188" s="17"/>
      <c r="X1188" s="17"/>
      <c r="Y1188" s="17"/>
      <c r="Z1188" s="17"/>
      <c r="AA1188" s="17"/>
      <c r="AB1188" s="17"/>
      <c r="AC1188" s="17"/>
      <c r="AD1188" s="17"/>
      <c r="AE1188" s="17"/>
      <c r="AF1188" s="17"/>
    </row>
    <row r="1189" spans="2:32" x14ac:dyDescent="0.2">
      <c r="B1189" s="6" t="s">
        <v>605</v>
      </c>
      <c r="C1189" s="17"/>
      <c r="D1189" s="17"/>
      <c r="E1189" s="17"/>
      <c r="F1189" s="17"/>
      <c r="G1189" s="17"/>
      <c r="H1189" s="17"/>
      <c r="I1189" s="17"/>
      <c r="J1189" s="17"/>
      <c r="K1189" s="17"/>
      <c r="L1189" s="17"/>
      <c r="M1189" s="17"/>
      <c r="N1189" s="17"/>
      <c r="O1189" s="17"/>
      <c r="P1189" s="17"/>
      <c r="Q1189" s="17"/>
      <c r="R1189" s="17"/>
      <c r="S1189" s="17"/>
      <c r="T1189" s="17"/>
      <c r="U1189" s="17"/>
      <c r="V1189" s="17"/>
      <c r="W1189" s="17"/>
      <c r="X1189" s="17"/>
      <c r="Y1189" s="17"/>
      <c r="Z1189" s="17"/>
      <c r="AA1189" s="17"/>
      <c r="AB1189" s="17"/>
      <c r="AC1189" s="17"/>
      <c r="AD1189" s="17"/>
      <c r="AE1189" s="17"/>
      <c r="AF1189" s="17"/>
    </row>
    <row r="1190" spans="2:32" x14ac:dyDescent="0.2">
      <c r="B1190" s="24" t="s">
        <v>595</v>
      </c>
      <c r="C1190" s="17"/>
      <c r="D1190" s="17"/>
      <c r="E1190" s="17"/>
      <c r="F1190" s="17"/>
      <c r="G1190" s="17"/>
      <c r="H1190" s="17"/>
      <c r="I1190" s="17"/>
      <c r="J1190" s="17"/>
      <c r="K1190" s="17"/>
      <c r="L1190" s="17"/>
      <c r="M1190" s="17"/>
      <c r="N1190" s="17"/>
      <c r="O1190" s="17"/>
      <c r="P1190" s="17"/>
      <c r="Q1190" s="17"/>
      <c r="R1190" s="17"/>
      <c r="S1190" s="17"/>
      <c r="T1190" s="17"/>
      <c r="U1190" s="17"/>
      <c r="V1190" s="17"/>
      <c r="W1190" s="17"/>
      <c r="X1190" s="17"/>
      <c r="Y1190" s="17"/>
      <c r="Z1190" s="17"/>
      <c r="AA1190" s="17"/>
      <c r="AB1190" s="17"/>
      <c r="AC1190" s="17"/>
      <c r="AD1190" s="17"/>
      <c r="AE1190" s="17"/>
      <c r="AF1190" s="17"/>
    </row>
    <row r="1191" spans="2:32" x14ac:dyDescent="0.2">
      <c r="B1191" t="s">
        <v>604</v>
      </c>
      <c r="C1191" s="17">
        <v>0.38634900723228899</v>
      </c>
      <c r="D1191" s="17">
        <v>0.409177206721133</v>
      </c>
      <c r="E1191" s="17">
        <v>0.36214656693835201</v>
      </c>
      <c r="F1191" s="17"/>
      <c r="G1191" s="17">
        <v>0.46883176037171997</v>
      </c>
      <c r="H1191" s="17">
        <v>0.42843427351170799</v>
      </c>
      <c r="I1191" s="17">
        <v>0.350613290500287</v>
      </c>
      <c r="J1191" s="17">
        <v>0.34149846091372199</v>
      </c>
      <c r="K1191" s="17">
        <v>0.36730244470826601</v>
      </c>
      <c r="L1191" s="17">
        <v>0.38367495740049701</v>
      </c>
      <c r="M1191" s="17"/>
      <c r="N1191" s="17">
        <v>0.34542482205166702</v>
      </c>
      <c r="O1191" s="17">
        <v>0.53981221148328395</v>
      </c>
      <c r="P1191" s="17">
        <v>0.38520984032468603</v>
      </c>
      <c r="Q1191" s="17">
        <v>0.396755526272211</v>
      </c>
      <c r="R1191" s="17">
        <v>0.32043430511186299</v>
      </c>
      <c r="S1191" s="17">
        <v>0.28255335383186098</v>
      </c>
      <c r="T1191" s="17">
        <v>0.20546241031408199</v>
      </c>
      <c r="U1191" s="17">
        <v>0.300466729005403</v>
      </c>
      <c r="V1191" s="17">
        <v>0.35339011277756999</v>
      </c>
      <c r="W1191" s="17">
        <v>0.524206076496462</v>
      </c>
      <c r="X1191" s="17">
        <v>0.51897885012191702</v>
      </c>
      <c r="Y1191" s="17">
        <v>0.50818763816206003</v>
      </c>
      <c r="Z1191" s="17"/>
      <c r="AA1191" s="17">
        <v>0.399506654066551</v>
      </c>
      <c r="AB1191" s="17">
        <v>0.37815785854392497</v>
      </c>
      <c r="AC1191" s="17">
        <v>0.34626585786971198</v>
      </c>
      <c r="AD1191" s="17">
        <v>0.41938872251194997</v>
      </c>
      <c r="AE1191" s="17"/>
      <c r="AF1191" s="17">
        <v>0.447396727444487</v>
      </c>
    </row>
    <row r="1192" spans="2:32" x14ac:dyDescent="0.2">
      <c r="B1192" t="s">
        <v>593</v>
      </c>
      <c r="C1192" s="17">
        <v>0.50790745407245996</v>
      </c>
      <c r="D1192" s="17">
        <v>0.50054193717426299</v>
      </c>
      <c r="E1192" s="17">
        <v>0.51720075400143095</v>
      </c>
      <c r="F1192" s="17"/>
      <c r="G1192" s="17">
        <v>0.508112995232467</v>
      </c>
      <c r="H1192" s="17">
        <v>0.51937630646952704</v>
      </c>
      <c r="I1192" s="17">
        <v>0.52741808051372996</v>
      </c>
      <c r="J1192" s="17">
        <v>0.55609209071031696</v>
      </c>
      <c r="K1192" s="17">
        <v>0.49567161276234201</v>
      </c>
      <c r="L1192" s="17">
        <v>0.44931337652491099</v>
      </c>
      <c r="M1192" s="17"/>
      <c r="N1192" s="17">
        <v>0.56656860434701695</v>
      </c>
      <c r="O1192" s="17">
        <v>0.37132919086056898</v>
      </c>
      <c r="P1192" s="17">
        <v>0.52357819123054905</v>
      </c>
      <c r="Q1192" s="17">
        <v>0.52941318061293596</v>
      </c>
      <c r="R1192" s="17">
        <v>0.56284992844045401</v>
      </c>
      <c r="S1192" s="17">
        <v>0.65920358061054396</v>
      </c>
      <c r="T1192" s="17">
        <v>0.69001367733984198</v>
      </c>
      <c r="U1192" s="17">
        <v>0.52814284526454303</v>
      </c>
      <c r="V1192" s="17">
        <v>0.51157278592713795</v>
      </c>
      <c r="W1192" s="17">
        <v>0.32268303164277101</v>
      </c>
      <c r="X1192" s="17">
        <v>0.36931999704156399</v>
      </c>
      <c r="Y1192" s="17">
        <v>0.31632117318124903</v>
      </c>
      <c r="Z1192" s="17"/>
      <c r="AA1192" s="17">
        <v>0.52086947437922904</v>
      </c>
      <c r="AB1192" s="17">
        <v>0.49406095916170201</v>
      </c>
      <c r="AC1192" s="17">
        <v>0.54288148222278498</v>
      </c>
      <c r="AD1192" s="17">
        <v>0.48213122338916597</v>
      </c>
      <c r="AE1192" s="17"/>
      <c r="AF1192" s="17">
        <v>0.46217890817714402</v>
      </c>
    </row>
    <row r="1193" spans="2:32" x14ac:dyDescent="0.2">
      <c r="B1193" t="s">
        <v>92</v>
      </c>
      <c r="C1193" s="17">
        <v>0.10574353869525099</v>
      </c>
      <c r="D1193" s="17">
        <v>9.0280856104603804E-2</v>
      </c>
      <c r="E1193" s="17">
        <v>0.120652679060217</v>
      </c>
      <c r="F1193" s="17"/>
      <c r="G1193" s="17">
        <v>2.3055244395812899E-2</v>
      </c>
      <c r="H1193" s="17">
        <v>5.2189420018764303E-2</v>
      </c>
      <c r="I1193" s="17">
        <v>0.121968628985983</v>
      </c>
      <c r="J1193" s="17">
        <v>0.102409448375961</v>
      </c>
      <c r="K1193" s="17">
        <v>0.13702594252939199</v>
      </c>
      <c r="L1193" s="17">
        <v>0.167011666074592</v>
      </c>
      <c r="M1193" s="17"/>
      <c r="N1193" s="17">
        <v>8.8006573601317098E-2</v>
      </c>
      <c r="O1193" s="17">
        <v>8.8858597656147204E-2</v>
      </c>
      <c r="P1193" s="17">
        <v>9.1211968444765604E-2</v>
      </c>
      <c r="Q1193" s="17">
        <v>7.3831293114853494E-2</v>
      </c>
      <c r="R1193" s="17">
        <v>0.116715766447683</v>
      </c>
      <c r="S1193" s="17">
        <v>5.8243065557594703E-2</v>
      </c>
      <c r="T1193" s="17">
        <v>0.104523912346076</v>
      </c>
      <c r="U1193" s="17">
        <v>0.171390425730055</v>
      </c>
      <c r="V1193" s="17">
        <v>0.13503710129529201</v>
      </c>
      <c r="W1193" s="17">
        <v>0.15311089186076701</v>
      </c>
      <c r="X1193" s="17">
        <v>0.111701152836519</v>
      </c>
      <c r="Y1193" s="17">
        <v>0.175491188656692</v>
      </c>
      <c r="Z1193" s="17"/>
      <c r="AA1193" s="17">
        <v>7.9623871554220002E-2</v>
      </c>
      <c r="AB1193" s="17">
        <v>0.12778118229437299</v>
      </c>
      <c r="AC1193" s="17">
        <v>0.110852659907503</v>
      </c>
      <c r="AD1193" s="17">
        <v>9.8480054098883704E-2</v>
      </c>
      <c r="AE1193" s="17"/>
      <c r="AF1193" s="17">
        <v>9.0424364378368594E-2</v>
      </c>
    </row>
    <row r="1194" spans="2:32" x14ac:dyDescent="0.2">
      <c r="C1194" s="17"/>
      <c r="D1194" s="17"/>
      <c r="E1194" s="17"/>
      <c r="F1194" s="17"/>
      <c r="G1194" s="17"/>
      <c r="H1194" s="17"/>
      <c r="I1194" s="17"/>
      <c r="J1194" s="17"/>
      <c r="K1194" s="17"/>
      <c r="L1194" s="17"/>
      <c r="M1194" s="17"/>
      <c r="N1194" s="17"/>
      <c r="O1194" s="17"/>
      <c r="P1194" s="17"/>
      <c r="Q1194" s="17"/>
      <c r="R1194" s="17"/>
      <c r="S1194" s="17"/>
      <c r="T1194" s="17"/>
      <c r="U1194" s="17"/>
      <c r="V1194" s="17"/>
      <c r="W1194" s="17"/>
      <c r="X1194" s="17"/>
      <c r="Y1194" s="17"/>
      <c r="Z1194" s="17"/>
      <c r="AA1194" s="17"/>
      <c r="AB1194" s="17"/>
      <c r="AC1194" s="17"/>
      <c r="AD1194" s="17"/>
      <c r="AE1194" s="17"/>
      <c r="AF1194" s="17"/>
    </row>
    <row r="1195" spans="2:32" x14ac:dyDescent="0.2">
      <c r="B1195" s="6" t="s">
        <v>607</v>
      </c>
      <c r="C1195" s="17"/>
      <c r="D1195" s="17"/>
      <c r="E1195" s="17"/>
      <c r="F1195" s="17"/>
      <c r="G1195" s="17"/>
      <c r="H1195" s="17"/>
      <c r="I1195" s="17"/>
      <c r="J1195" s="17"/>
      <c r="K1195" s="17"/>
      <c r="L1195" s="17"/>
      <c r="M1195" s="17"/>
      <c r="N1195" s="17"/>
      <c r="O1195" s="17"/>
      <c r="P1195" s="17"/>
      <c r="Q1195" s="17"/>
      <c r="R1195" s="17"/>
      <c r="S1195" s="17"/>
      <c r="T1195" s="17"/>
      <c r="U1195" s="17"/>
      <c r="V1195" s="17"/>
      <c r="W1195" s="17"/>
      <c r="X1195" s="17"/>
      <c r="Y1195" s="17"/>
      <c r="Z1195" s="17"/>
      <c r="AA1195" s="17"/>
      <c r="AB1195" s="17"/>
      <c r="AC1195" s="17"/>
      <c r="AD1195" s="17"/>
      <c r="AE1195" s="17"/>
      <c r="AF1195" s="17"/>
    </row>
    <row r="1196" spans="2:32" x14ac:dyDescent="0.2">
      <c r="B1196" s="24" t="s">
        <v>595</v>
      </c>
      <c r="C1196" s="17"/>
      <c r="D1196" s="17"/>
      <c r="E1196" s="17"/>
      <c r="F1196" s="17"/>
      <c r="G1196" s="17"/>
      <c r="H1196" s="17"/>
      <c r="I1196" s="17"/>
      <c r="J1196" s="17"/>
      <c r="K1196" s="17"/>
      <c r="L1196" s="17"/>
      <c r="M1196" s="17"/>
      <c r="N1196" s="17"/>
      <c r="O1196" s="17"/>
      <c r="P1196" s="17"/>
      <c r="Q1196" s="17"/>
      <c r="R1196" s="17"/>
      <c r="S1196" s="17"/>
      <c r="T1196" s="17"/>
      <c r="U1196" s="17"/>
      <c r="V1196" s="17"/>
      <c r="W1196" s="17"/>
      <c r="X1196" s="17"/>
      <c r="Y1196" s="17"/>
      <c r="Z1196" s="17"/>
      <c r="AA1196" s="17"/>
      <c r="AB1196" s="17"/>
      <c r="AC1196" s="17"/>
      <c r="AD1196" s="17"/>
      <c r="AE1196" s="17"/>
      <c r="AF1196" s="17"/>
    </row>
    <row r="1197" spans="2:32" x14ac:dyDescent="0.2">
      <c r="B1197" t="s">
        <v>606</v>
      </c>
      <c r="C1197" s="17">
        <v>0.44435598806320897</v>
      </c>
      <c r="D1197" s="17">
        <v>0.433010796165676</v>
      </c>
      <c r="E1197" s="17">
        <v>0.45688680804315301</v>
      </c>
      <c r="F1197" s="17"/>
      <c r="G1197" s="17">
        <v>0.53783811408363902</v>
      </c>
      <c r="H1197" s="17">
        <v>0.53548385727272296</v>
      </c>
      <c r="I1197" s="17">
        <v>0.468772138493457</v>
      </c>
      <c r="J1197" s="17">
        <v>0.35913681702410299</v>
      </c>
      <c r="K1197" s="17">
        <v>0.35669373196963799</v>
      </c>
      <c r="L1197" s="17">
        <v>0.39575863373981301</v>
      </c>
      <c r="M1197" s="17"/>
      <c r="N1197" s="17">
        <v>0.47674576522270901</v>
      </c>
      <c r="O1197" s="17">
        <v>0.49771218985736898</v>
      </c>
      <c r="P1197" s="17">
        <v>0.54131665504218895</v>
      </c>
      <c r="Q1197" s="17">
        <v>0.202390217779787</v>
      </c>
      <c r="R1197" s="17">
        <v>0.48284930637152801</v>
      </c>
      <c r="S1197" s="17">
        <v>0.34338285949893099</v>
      </c>
      <c r="T1197" s="17">
        <v>0.49753453486139398</v>
      </c>
      <c r="U1197" s="17">
        <v>0.58679340412215197</v>
      </c>
      <c r="V1197" s="17">
        <v>0.49109795904412901</v>
      </c>
      <c r="W1197" s="17">
        <v>0.32807545107807401</v>
      </c>
      <c r="X1197" s="17">
        <v>0.40738545889479399</v>
      </c>
      <c r="Y1197" s="17">
        <v>0.83096167370196095</v>
      </c>
      <c r="Z1197" s="17"/>
      <c r="AA1197" s="17">
        <v>0.40375992498205099</v>
      </c>
      <c r="AB1197" s="17">
        <v>0.48895496416221501</v>
      </c>
      <c r="AC1197" s="17">
        <v>0.36587272140641203</v>
      </c>
      <c r="AD1197" s="17">
        <v>0.53325392844134201</v>
      </c>
      <c r="AE1197" s="17"/>
      <c r="AF1197" s="17">
        <v>0.39469124607220402</v>
      </c>
    </row>
    <row r="1198" spans="2:32" x14ac:dyDescent="0.2">
      <c r="B1198" t="s">
        <v>593</v>
      </c>
      <c r="C1198" s="17">
        <v>0.42152832542075402</v>
      </c>
      <c r="D1198" s="17">
        <v>0.458998561880056</v>
      </c>
      <c r="E1198" s="17">
        <v>0.38014226585312899</v>
      </c>
      <c r="F1198" s="17"/>
      <c r="G1198" s="17">
        <v>0.43862023631469899</v>
      </c>
      <c r="H1198" s="17">
        <v>0.40548730031409302</v>
      </c>
      <c r="I1198" s="17">
        <v>0.40478899087515402</v>
      </c>
      <c r="J1198" s="17">
        <v>0.48015450554364503</v>
      </c>
      <c r="K1198" s="17">
        <v>0.44547197910305403</v>
      </c>
      <c r="L1198" s="17">
        <v>0.37872588313706401</v>
      </c>
      <c r="M1198" s="17"/>
      <c r="N1198" s="17">
        <v>0.38538805009692501</v>
      </c>
      <c r="O1198" s="17">
        <v>0.38854242035620101</v>
      </c>
      <c r="P1198" s="17">
        <v>0.355056072733204</v>
      </c>
      <c r="Q1198" s="17">
        <v>0.52216242207480401</v>
      </c>
      <c r="R1198" s="17">
        <v>0.38032734233607501</v>
      </c>
      <c r="S1198" s="17">
        <v>0.47782635635276999</v>
      </c>
      <c r="T1198" s="17">
        <v>0.429489705677991</v>
      </c>
      <c r="U1198" s="17">
        <v>0.41320659587784703</v>
      </c>
      <c r="V1198" s="17">
        <v>0.43533889497237799</v>
      </c>
      <c r="W1198" s="17">
        <v>0.50014401925137497</v>
      </c>
      <c r="X1198" s="17">
        <v>0.45807152243225102</v>
      </c>
      <c r="Y1198" s="17">
        <v>0</v>
      </c>
      <c r="Z1198" s="17"/>
      <c r="AA1198" s="17">
        <v>0.47427474134915498</v>
      </c>
      <c r="AB1198" s="17">
        <v>0.417398052315955</v>
      </c>
      <c r="AC1198" s="17">
        <v>0.44565596024304099</v>
      </c>
      <c r="AD1198" s="17">
        <v>0.33464362893833699</v>
      </c>
      <c r="AE1198" s="17"/>
      <c r="AF1198" s="17">
        <v>0.47751686763979501</v>
      </c>
    </row>
    <row r="1199" spans="2:32" x14ac:dyDescent="0.2">
      <c r="B1199" t="s">
        <v>92</v>
      </c>
      <c r="C1199" s="17">
        <v>0.134115686516037</v>
      </c>
      <c r="D1199" s="17">
        <v>0.107990641954268</v>
      </c>
      <c r="E1199" s="17">
        <v>0.16297092610371799</v>
      </c>
      <c r="F1199" s="17"/>
      <c r="G1199" s="17">
        <v>2.3541649601661701E-2</v>
      </c>
      <c r="H1199" s="17">
        <v>5.9028842413183298E-2</v>
      </c>
      <c r="I1199" s="17">
        <v>0.12643887063138901</v>
      </c>
      <c r="J1199" s="17">
        <v>0.16070867743225201</v>
      </c>
      <c r="K1199" s="17">
        <v>0.19783428892730801</v>
      </c>
      <c r="L1199" s="17">
        <v>0.225515483123123</v>
      </c>
      <c r="M1199" s="17"/>
      <c r="N1199" s="17">
        <v>0.13786618468036599</v>
      </c>
      <c r="O1199" s="17">
        <v>0.11374538978643001</v>
      </c>
      <c r="P1199" s="17">
        <v>0.10362727222460701</v>
      </c>
      <c r="Q1199" s="17">
        <v>0.27544736014540899</v>
      </c>
      <c r="R1199" s="17">
        <v>0.13682335129239701</v>
      </c>
      <c r="S1199" s="17">
        <v>0.17879078414829799</v>
      </c>
      <c r="T1199" s="17">
        <v>7.29757594606147E-2</v>
      </c>
      <c r="U1199" s="17">
        <v>0</v>
      </c>
      <c r="V1199" s="17">
        <v>7.3563145983492895E-2</v>
      </c>
      <c r="W1199" s="17">
        <v>0.17178052967055099</v>
      </c>
      <c r="X1199" s="17">
        <v>0.13454301867295501</v>
      </c>
      <c r="Y1199" s="17">
        <v>0.169038326298039</v>
      </c>
      <c r="Z1199" s="17"/>
      <c r="AA1199" s="17">
        <v>0.121965333668794</v>
      </c>
      <c r="AB1199" s="17">
        <v>9.3646983521830401E-2</v>
      </c>
      <c r="AC1199" s="17">
        <v>0.18847131835054701</v>
      </c>
      <c r="AD1199" s="17">
        <v>0.132102442620321</v>
      </c>
      <c r="AE1199" s="17"/>
      <c r="AF1199" s="17">
        <v>0.12779188628800101</v>
      </c>
    </row>
    <row r="1200" spans="2:32" x14ac:dyDescent="0.2">
      <c r="C1200" s="17"/>
      <c r="D1200" s="17"/>
      <c r="E1200" s="17"/>
      <c r="F1200" s="17"/>
      <c r="G1200" s="17"/>
      <c r="H1200" s="17"/>
      <c r="I1200" s="17"/>
      <c r="J1200" s="17"/>
      <c r="K1200" s="17"/>
      <c r="L1200" s="17"/>
      <c r="M1200" s="17"/>
      <c r="N1200" s="17"/>
      <c r="O1200" s="17"/>
      <c r="P1200" s="17"/>
      <c r="Q1200" s="17"/>
      <c r="R1200" s="17"/>
      <c r="S1200" s="17"/>
      <c r="T1200" s="17"/>
      <c r="U1200" s="17"/>
      <c r="V1200" s="17"/>
      <c r="W1200" s="17"/>
      <c r="X1200" s="17"/>
      <c r="Y1200" s="17"/>
      <c r="Z1200" s="17"/>
      <c r="AA1200" s="17"/>
      <c r="AB1200" s="17"/>
      <c r="AC1200" s="17"/>
      <c r="AD1200" s="17"/>
      <c r="AE1200" s="17"/>
      <c r="AF1200" s="17"/>
    </row>
    <row r="1201" spans="2:32" x14ac:dyDescent="0.2">
      <c r="B1201" s="6" t="s">
        <v>609</v>
      </c>
      <c r="C1201" s="17"/>
      <c r="D1201" s="17"/>
      <c r="E1201" s="17"/>
      <c r="F1201" s="17"/>
      <c r="G1201" s="17"/>
      <c r="H1201" s="17"/>
      <c r="I1201" s="17"/>
      <c r="J1201" s="17"/>
      <c r="K1201" s="17"/>
      <c r="L1201" s="17"/>
      <c r="M1201" s="17"/>
      <c r="N1201" s="17"/>
      <c r="O1201" s="17"/>
      <c r="P1201" s="17"/>
      <c r="Q1201" s="17"/>
      <c r="R1201" s="17"/>
      <c r="S1201" s="17"/>
      <c r="T1201" s="17"/>
      <c r="U1201" s="17"/>
      <c r="V1201" s="17"/>
      <c r="W1201" s="17"/>
      <c r="X1201" s="17"/>
      <c r="Y1201" s="17"/>
      <c r="Z1201" s="17"/>
      <c r="AA1201" s="17"/>
      <c r="AB1201" s="17"/>
      <c r="AC1201" s="17"/>
      <c r="AD1201" s="17"/>
      <c r="AE1201" s="17"/>
      <c r="AF1201" s="17"/>
    </row>
    <row r="1202" spans="2:32" x14ac:dyDescent="0.2">
      <c r="B1202" s="24" t="s">
        <v>595</v>
      </c>
      <c r="C1202" s="17"/>
      <c r="D1202" s="17"/>
      <c r="E1202" s="17"/>
      <c r="F1202" s="17"/>
      <c r="G1202" s="17"/>
      <c r="H1202" s="17"/>
      <c r="I1202" s="17"/>
      <c r="J1202" s="17"/>
      <c r="K1202" s="17"/>
      <c r="L1202" s="17"/>
      <c r="M1202" s="17"/>
      <c r="N1202" s="17"/>
      <c r="O1202" s="17"/>
      <c r="P1202" s="17"/>
      <c r="Q1202" s="17"/>
      <c r="R1202" s="17"/>
      <c r="S1202" s="17"/>
      <c r="T1202" s="17"/>
      <c r="U1202" s="17"/>
      <c r="V1202" s="17"/>
      <c r="W1202" s="17"/>
      <c r="X1202" s="17"/>
      <c r="Y1202" s="17"/>
      <c r="Z1202" s="17"/>
      <c r="AA1202" s="17"/>
      <c r="AB1202" s="17"/>
      <c r="AC1202" s="17"/>
      <c r="AD1202" s="17"/>
      <c r="AE1202" s="17"/>
      <c r="AF1202" s="17"/>
    </row>
    <row r="1203" spans="2:32" x14ac:dyDescent="0.2">
      <c r="B1203" t="s">
        <v>608</v>
      </c>
      <c r="C1203" s="17">
        <v>0.53380688935316101</v>
      </c>
      <c r="D1203" s="17">
        <v>0.61375971544682295</v>
      </c>
      <c r="E1203" s="17">
        <v>0.45183088458380899</v>
      </c>
      <c r="F1203" s="17"/>
      <c r="G1203" s="17">
        <v>0.54180560615329998</v>
      </c>
      <c r="H1203" s="17">
        <v>0.60627105302446005</v>
      </c>
      <c r="I1203" s="17">
        <v>0.63971116907511705</v>
      </c>
      <c r="J1203" s="17">
        <v>0.52275082993760802</v>
      </c>
      <c r="K1203" s="17">
        <v>0.47138446380239601</v>
      </c>
      <c r="L1203" s="17">
        <v>0.42340716964288999</v>
      </c>
      <c r="M1203" s="17"/>
      <c r="N1203" s="17">
        <v>0.40047102420428099</v>
      </c>
      <c r="O1203" s="17">
        <v>0.53075761399334098</v>
      </c>
      <c r="P1203" s="17">
        <v>0.72622866030144595</v>
      </c>
      <c r="Q1203" s="17">
        <v>0.52029455862222296</v>
      </c>
      <c r="R1203" s="17">
        <v>0.48355629021525498</v>
      </c>
      <c r="S1203" s="17">
        <v>0.47103803796892402</v>
      </c>
      <c r="T1203" s="17">
        <v>0.52861513027579898</v>
      </c>
      <c r="U1203" s="17">
        <v>0.45168924526451198</v>
      </c>
      <c r="V1203" s="17">
        <v>0.57251914733431597</v>
      </c>
      <c r="W1203" s="17">
        <v>0.652560374329896</v>
      </c>
      <c r="X1203" s="17">
        <v>0.499139219262136</v>
      </c>
      <c r="Y1203" s="17">
        <v>0.56659987446069704</v>
      </c>
      <c r="Z1203" s="17"/>
      <c r="AA1203" s="17">
        <v>0.48516314009991501</v>
      </c>
      <c r="AB1203" s="17">
        <v>0.51935010682871097</v>
      </c>
      <c r="AC1203" s="17">
        <v>0.52536192966986495</v>
      </c>
      <c r="AD1203" s="17">
        <v>0.59967612929917802</v>
      </c>
      <c r="AE1203" s="17"/>
      <c r="AF1203" s="17">
        <v>0.57427873711014799</v>
      </c>
    </row>
    <row r="1204" spans="2:32" x14ac:dyDescent="0.2">
      <c r="B1204" t="s">
        <v>593</v>
      </c>
      <c r="C1204" s="17">
        <v>0.33690071594543902</v>
      </c>
      <c r="D1204" s="17">
        <v>0.30229386115066298</v>
      </c>
      <c r="E1204" s="17">
        <v>0.37310510810251601</v>
      </c>
      <c r="F1204" s="17"/>
      <c r="G1204" s="17">
        <v>0.402307501756627</v>
      </c>
      <c r="H1204" s="17">
        <v>0.348294245139116</v>
      </c>
      <c r="I1204" s="17">
        <v>0.244892083392801</v>
      </c>
      <c r="J1204" s="17">
        <v>0.30440187473901897</v>
      </c>
      <c r="K1204" s="17">
        <v>0.38957377982674701</v>
      </c>
      <c r="L1204" s="17">
        <v>0.35515080728475301</v>
      </c>
      <c r="M1204" s="17"/>
      <c r="N1204" s="17">
        <v>0.49456088489292399</v>
      </c>
      <c r="O1204" s="17">
        <v>0.271104123105669</v>
      </c>
      <c r="P1204" s="17">
        <v>0.22329871486503</v>
      </c>
      <c r="Q1204" s="17">
        <v>0.28070578796072798</v>
      </c>
      <c r="R1204" s="17">
        <v>0.37689396594063002</v>
      </c>
      <c r="S1204" s="17">
        <v>0.37829171753258001</v>
      </c>
      <c r="T1204" s="17">
        <v>0.30102037529264802</v>
      </c>
      <c r="U1204" s="17">
        <v>0.43145436608210702</v>
      </c>
      <c r="V1204" s="17">
        <v>0.27987200598891998</v>
      </c>
      <c r="W1204" s="17">
        <v>0.32691810950070399</v>
      </c>
      <c r="X1204" s="17">
        <v>0.38759058468804097</v>
      </c>
      <c r="Y1204" s="17">
        <v>0.34266381929926099</v>
      </c>
      <c r="Z1204" s="17"/>
      <c r="AA1204" s="17">
        <v>0.38963203481828201</v>
      </c>
      <c r="AB1204" s="17">
        <v>0.35555940523931101</v>
      </c>
      <c r="AC1204" s="17">
        <v>0.37170589401821302</v>
      </c>
      <c r="AD1204" s="17">
        <v>0.24591015144296799</v>
      </c>
      <c r="AE1204" s="17"/>
      <c r="AF1204" s="17">
        <v>0.36730090321585201</v>
      </c>
    </row>
    <row r="1205" spans="2:32" x14ac:dyDescent="0.2">
      <c r="B1205" t="s">
        <v>92</v>
      </c>
      <c r="C1205" s="17">
        <v>0.1292923947014</v>
      </c>
      <c r="D1205" s="17">
        <v>8.3946423402513404E-2</v>
      </c>
      <c r="E1205" s="17">
        <v>0.175064007313675</v>
      </c>
      <c r="F1205" s="17"/>
      <c r="G1205" s="17">
        <v>5.5886892090073401E-2</v>
      </c>
      <c r="H1205" s="17">
        <v>4.5434701836424098E-2</v>
      </c>
      <c r="I1205" s="17">
        <v>0.115396747532082</v>
      </c>
      <c r="J1205" s="17">
        <v>0.17284729532337401</v>
      </c>
      <c r="K1205" s="17">
        <v>0.139041756370857</v>
      </c>
      <c r="L1205" s="17">
        <v>0.221442023072356</v>
      </c>
      <c r="M1205" s="17"/>
      <c r="N1205" s="17">
        <v>0.10496809090279501</v>
      </c>
      <c r="O1205" s="17">
        <v>0.19813826290098999</v>
      </c>
      <c r="P1205" s="17">
        <v>5.04726248335245E-2</v>
      </c>
      <c r="Q1205" s="17">
        <v>0.19899965341704901</v>
      </c>
      <c r="R1205" s="17">
        <v>0.139549743844114</v>
      </c>
      <c r="S1205" s="17">
        <v>0.150670244498495</v>
      </c>
      <c r="T1205" s="17">
        <v>0.17036449443155199</v>
      </c>
      <c r="U1205" s="17">
        <v>0.11685638865338099</v>
      </c>
      <c r="V1205" s="17">
        <v>0.14760884667676399</v>
      </c>
      <c r="W1205" s="17">
        <v>2.0521516169400601E-2</v>
      </c>
      <c r="X1205" s="17">
        <v>0.113270196049823</v>
      </c>
      <c r="Y1205" s="17">
        <v>9.0736306240041906E-2</v>
      </c>
      <c r="Z1205" s="17"/>
      <c r="AA1205" s="17">
        <v>0.125204825081803</v>
      </c>
      <c r="AB1205" s="17">
        <v>0.12509048793197899</v>
      </c>
      <c r="AC1205" s="17">
        <v>0.102932176311922</v>
      </c>
      <c r="AD1205" s="17">
        <v>0.15441371925785399</v>
      </c>
      <c r="AE1205" s="17"/>
      <c r="AF1205" s="17">
        <v>5.8420359674E-2</v>
      </c>
    </row>
    <row r="1206" spans="2:32" x14ac:dyDescent="0.2">
      <c r="C1206" s="17"/>
      <c r="D1206" s="17"/>
      <c r="E1206" s="17"/>
      <c r="F1206" s="17"/>
      <c r="G1206" s="17"/>
      <c r="H1206" s="17"/>
      <c r="I1206" s="17"/>
      <c r="J1206" s="17"/>
      <c r="K1206" s="17"/>
      <c r="L1206" s="17"/>
      <c r="M1206" s="17"/>
      <c r="N1206" s="17"/>
      <c r="O1206" s="17"/>
      <c r="P1206" s="17"/>
      <c r="Q1206" s="17"/>
      <c r="R1206" s="17"/>
      <c r="S1206" s="17"/>
      <c r="T1206" s="17"/>
      <c r="U1206" s="17"/>
      <c r="V1206" s="17"/>
      <c r="W1206" s="17"/>
      <c r="X1206" s="17"/>
      <c r="Y1206" s="17"/>
      <c r="Z1206" s="17"/>
      <c r="AA1206" s="17"/>
      <c r="AB1206" s="17"/>
      <c r="AC1206" s="17"/>
      <c r="AD1206" s="17"/>
      <c r="AE1206" s="17"/>
      <c r="AF1206" s="17"/>
    </row>
    <row r="1207" spans="2:32" x14ac:dyDescent="0.2">
      <c r="B1207" s="6" t="s">
        <v>611</v>
      </c>
      <c r="C1207" s="17"/>
      <c r="D1207" s="17"/>
      <c r="E1207" s="17"/>
      <c r="F1207" s="17"/>
      <c r="G1207" s="17"/>
      <c r="H1207" s="17"/>
      <c r="I1207" s="17"/>
      <c r="J1207" s="17"/>
      <c r="K1207" s="17"/>
      <c r="L1207" s="17"/>
      <c r="M1207" s="17"/>
      <c r="N1207" s="17"/>
      <c r="O1207" s="17"/>
      <c r="P1207" s="17"/>
      <c r="Q1207" s="17"/>
      <c r="R1207" s="17"/>
      <c r="S1207" s="17"/>
      <c r="T1207" s="17"/>
      <c r="U1207" s="17"/>
      <c r="V1207" s="17"/>
      <c r="W1207" s="17"/>
      <c r="X1207" s="17"/>
      <c r="Y1207" s="17"/>
      <c r="Z1207" s="17"/>
      <c r="AA1207" s="17"/>
      <c r="AB1207" s="17"/>
      <c r="AC1207" s="17"/>
      <c r="AD1207" s="17"/>
      <c r="AE1207" s="17"/>
      <c r="AF1207" s="17"/>
    </row>
    <row r="1208" spans="2:32" x14ac:dyDescent="0.2">
      <c r="B1208" s="24" t="s">
        <v>595</v>
      </c>
      <c r="C1208" s="17"/>
      <c r="D1208" s="17"/>
      <c r="E1208" s="17"/>
      <c r="F1208" s="17"/>
      <c r="G1208" s="17"/>
      <c r="H1208" s="17"/>
      <c r="I1208" s="17"/>
      <c r="J1208" s="17"/>
      <c r="K1208" s="17"/>
      <c r="L1208" s="17"/>
      <c r="M1208" s="17"/>
      <c r="N1208" s="17"/>
      <c r="O1208" s="17"/>
      <c r="P1208" s="17"/>
      <c r="Q1208" s="17"/>
      <c r="R1208" s="17"/>
      <c r="S1208" s="17"/>
      <c r="T1208" s="17"/>
      <c r="U1208" s="17"/>
      <c r="V1208" s="17"/>
      <c r="W1208" s="17"/>
      <c r="X1208" s="17"/>
      <c r="Y1208" s="17"/>
      <c r="Z1208" s="17"/>
      <c r="AA1208" s="17"/>
      <c r="AB1208" s="17"/>
      <c r="AC1208" s="17"/>
      <c r="AD1208" s="17"/>
      <c r="AE1208" s="17"/>
      <c r="AF1208" s="17"/>
    </row>
    <row r="1209" spans="2:32" x14ac:dyDescent="0.2">
      <c r="B1209" t="s">
        <v>610</v>
      </c>
      <c r="C1209" s="17">
        <v>0.59009701315851804</v>
      </c>
      <c r="D1209" s="17">
        <v>0.60974899576358399</v>
      </c>
      <c r="E1209" s="17">
        <v>0.56827366061836404</v>
      </c>
      <c r="F1209" s="17"/>
      <c r="G1209" s="17">
        <v>0.57429136160229899</v>
      </c>
      <c r="H1209" s="17">
        <v>0.57167670899599798</v>
      </c>
      <c r="I1209" s="17">
        <v>0.70242658302565897</v>
      </c>
      <c r="J1209" s="17">
        <v>0.43174748518129802</v>
      </c>
      <c r="K1209" s="17">
        <v>0.69977466888933804</v>
      </c>
      <c r="L1209" s="17">
        <v>0.60723132961153603</v>
      </c>
      <c r="M1209" s="17"/>
      <c r="N1209" s="17">
        <v>0.38565355331981399</v>
      </c>
      <c r="O1209" s="17">
        <v>0.54407754767990202</v>
      </c>
      <c r="P1209" s="17">
        <v>0.62799357999650396</v>
      </c>
      <c r="Q1209" s="17">
        <v>0.61500702155083298</v>
      </c>
      <c r="R1209" s="17">
        <v>0.67987409465181403</v>
      </c>
      <c r="S1209" s="17">
        <v>0.56617922435601697</v>
      </c>
      <c r="T1209" s="17">
        <v>0.65188565733210302</v>
      </c>
      <c r="U1209" s="17">
        <v>0.64421439206395004</v>
      </c>
      <c r="V1209" s="17">
        <v>0.56332508268593995</v>
      </c>
      <c r="W1209" s="17">
        <v>0.72020817188293096</v>
      </c>
      <c r="X1209" s="17">
        <v>0.37270549039409101</v>
      </c>
      <c r="Y1209" s="17">
        <v>0.82130557178957198</v>
      </c>
      <c r="Z1209" s="17"/>
      <c r="AA1209" s="17">
        <v>0.541805156746341</v>
      </c>
      <c r="AB1209" s="17">
        <v>0.57358739339659504</v>
      </c>
      <c r="AC1209" s="17">
        <v>0.60377519667562196</v>
      </c>
      <c r="AD1209" s="17">
        <v>0.65623351250741901</v>
      </c>
      <c r="AE1209" s="17"/>
      <c r="AF1209" s="17">
        <v>0.61877083993000004</v>
      </c>
    </row>
    <row r="1210" spans="2:32" x14ac:dyDescent="0.2">
      <c r="B1210" t="s">
        <v>593</v>
      </c>
      <c r="C1210" s="17">
        <v>0.285468780410011</v>
      </c>
      <c r="D1210" s="17">
        <v>0.27231480222659998</v>
      </c>
      <c r="E1210" s="17">
        <v>0.30379229234562</v>
      </c>
      <c r="F1210" s="17"/>
      <c r="G1210" s="17">
        <v>0.30343793413983899</v>
      </c>
      <c r="H1210" s="17">
        <v>0.29281784028153302</v>
      </c>
      <c r="I1210" s="17">
        <v>0.21481134384109599</v>
      </c>
      <c r="J1210" s="17">
        <v>0.44256139695347602</v>
      </c>
      <c r="K1210" s="17">
        <v>0.17405245037825001</v>
      </c>
      <c r="L1210" s="17">
        <v>0.25494025228325201</v>
      </c>
      <c r="M1210" s="17"/>
      <c r="N1210" s="17">
        <v>0.33266434854455001</v>
      </c>
      <c r="O1210" s="17">
        <v>0.408880286859093</v>
      </c>
      <c r="P1210" s="17">
        <v>0.20349819735967201</v>
      </c>
      <c r="Q1210" s="17">
        <v>0.29786405386005499</v>
      </c>
      <c r="R1210" s="17">
        <v>0.23627661297348099</v>
      </c>
      <c r="S1210" s="17">
        <v>0.30282369247167101</v>
      </c>
      <c r="T1210" s="17">
        <v>0.23316065925382601</v>
      </c>
      <c r="U1210" s="17">
        <v>0.19080191818647799</v>
      </c>
      <c r="V1210" s="17">
        <v>0.325673790048364</v>
      </c>
      <c r="W1210" s="17">
        <v>0.21238206870333601</v>
      </c>
      <c r="X1210" s="17">
        <v>0.30660930799679198</v>
      </c>
      <c r="Y1210" s="17">
        <v>0.178694428210428</v>
      </c>
      <c r="Z1210" s="17"/>
      <c r="AA1210" s="17">
        <v>0.37392307113606099</v>
      </c>
      <c r="AB1210" s="17">
        <v>0.254906730593009</v>
      </c>
      <c r="AC1210" s="17">
        <v>0.2766463438349</v>
      </c>
      <c r="AD1210" s="17">
        <v>0.227787435712862</v>
      </c>
      <c r="AE1210" s="17"/>
      <c r="AF1210" s="17">
        <v>0.23334110440347</v>
      </c>
    </row>
    <row r="1211" spans="2:32" x14ac:dyDescent="0.2">
      <c r="B1211" t="s">
        <v>92</v>
      </c>
      <c r="C1211" s="17">
        <v>0.124434206431471</v>
      </c>
      <c r="D1211" s="17">
        <v>0.117936202009816</v>
      </c>
      <c r="E1211" s="17">
        <v>0.12793404703601699</v>
      </c>
      <c r="F1211" s="17"/>
      <c r="G1211" s="17">
        <v>0.122270704257863</v>
      </c>
      <c r="H1211" s="17">
        <v>0.135505450722469</v>
      </c>
      <c r="I1211" s="17">
        <v>8.2762073133244393E-2</v>
      </c>
      <c r="J1211" s="17">
        <v>0.12569111786522599</v>
      </c>
      <c r="K1211" s="17">
        <v>0.12617288073241301</v>
      </c>
      <c r="L1211" s="17">
        <v>0.13782841810521201</v>
      </c>
      <c r="M1211" s="17"/>
      <c r="N1211" s="17">
        <v>0.28168209813563599</v>
      </c>
      <c r="O1211" s="17">
        <v>4.7042165461005099E-2</v>
      </c>
      <c r="P1211" s="17">
        <v>0.16850822264382401</v>
      </c>
      <c r="Q1211" s="17">
        <v>8.7128924589111895E-2</v>
      </c>
      <c r="R1211" s="17">
        <v>8.3849292374704995E-2</v>
      </c>
      <c r="S1211" s="17">
        <v>0.13099708317231301</v>
      </c>
      <c r="T1211" s="17">
        <v>0.11495368341407</v>
      </c>
      <c r="U1211" s="17">
        <v>0.164983689749573</v>
      </c>
      <c r="V1211" s="17">
        <v>0.111001127265697</v>
      </c>
      <c r="W1211" s="17">
        <v>6.74097594137332E-2</v>
      </c>
      <c r="X1211" s="17">
        <v>0.32068520160911701</v>
      </c>
      <c r="Y1211" s="17">
        <v>0</v>
      </c>
      <c r="Z1211" s="17"/>
      <c r="AA1211" s="17">
        <v>8.4271772117598495E-2</v>
      </c>
      <c r="AB1211" s="17">
        <v>0.17150587601039599</v>
      </c>
      <c r="AC1211" s="17">
        <v>0.119578459489478</v>
      </c>
      <c r="AD1211" s="17">
        <v>0.115979051779719</v>
      </c>
      <c r="AE1211" s="17"/>
      <c r="AF1211" s="17">
        <v>0.14788805566652999</v>
      </c>
    </row>
    <row r="1212" spans="2:32" x14ac:dyDescent="0.2">
      <c r="C1212" s="17"/>
      <c r="D1212" s="17"/>
      <c r="E1212" s="17"/>
      <c r="F1212" s="17"/>
      <c r="G1212" s="17"/>
      <c r="H1212" s="17"/>
      <c r="I1212" s="17"/>
      <c r="J1212" s="17"/>
      <c r="K1212" s="17"/>
      <c r="L1212" s="17"/>
      <c r="M1212" s="17"/>
      <c r="N1212" s="17"/>
      <c r="O1212" s="17"/>
      <c r="P1212" s="17"/>
      <c r="Q1212" s="17"/>
      <c r="R1212" s="17"/>
      <c r="S1212" s="17"/>
      <c r="T1212" s="17"/>
      <c r="U1212" s="17"/>
      <c r="V1212" s="17"/>
      <c r="W1212" s="17"/>
      <c r="X1212" s="17"/>
      <c r="Y1212" s="17"/>
      <c r="Z1212" s="17"/>
      <c r="AA1212" s="17"/>
      <c r="AB1212" s="17"/>
      <c r="AC1212" s="17"/>
      <c r="AD1212" s="17"/>
      <c r="AE1212" s="17"/>
      <c r="AF1212" s="17"/>
    </row>
    <row r="1213" spans="2:32" x14ac:dyDescent="0.2">
      <c r="B1213" s="6" t="s">
        <v>613</v>
      </c>
      <c r="C1213" s="17"/>
      <c r="D1213" s="17"/>
      <c r="E1213" s="17"/>
      <c r="F1213" s="17"/>
      <c r="G1213" s="17"/>
      <c r="H1213" s="17"/>
      <c r="I1213" s="17"/>
      <c r="J1213" s="17"/>
      <c r="K1213" s="17"/>
      <c r="L1213" s="17"/>
      <c r="M1213" s="17"/>
      <c r="N1213" s="17"/>
      <c r="O1213" s="17"/>
      <c r="P1213" s="17"/>
      <c r="Q1213" s="17"/>
      <c r="R1213" s="17"/>
      <c r="S1213" s="17"/>
      <c r="T1213" s="17"/>
      <c r="U1213" s="17"/>
      <c r="V1213" s="17"/>
      <c r="W1213" s="17"/>
      <c r="X1213" s="17"/>
      <c r="Y1213" s="17"/>
      <c r="Z1213" s="17"/>
      <c r="AA1213" s="17"/>
      <c r="AB1213" s="17"/>
      <c r="AC1213" s="17"/>
      <c r="AD1213" s="17"/>
      <c r="AE1213" s="17"/>
      <c r="AF1213" s="17"/>
    </row>
    <row r="1214" spans="2:32" x14ac:dyDescent="0.2">
      <c r="B1214" s="24" t="s">
        <v>595</v>
      </c>
      <c r="C1214" s="17"/>
      <c r="D1214" s="17"/>
      <c r="E1214" s="17"/>
      <c r="F1214" s="17"/>
      <c r="G1214" s="17"/>
      <c r="H1214" s="17"/>
      <c r="I1214" s="17"/>
      <c r="J1214" s="17"/>
      <c r="K1214" s="17"/>
      <c r="L1214" s="17"/>
      <c r="M1214" s="17"/>
      <c r="N1214" s="17"/>
      <c r="O1214" s="17"/>
      <c r="P1214" s="17"/>
      <c r="Q1214" s="17"/>
      <c r="R1214" s="17"/>
      <c r="S1214" s="17"/>
      <c r="T1214" s="17"/>
      <c r="U1214" s="17"/>
      <c r="V1214" s="17"/>
      <c r="W1214" s="17"/>
      <c r="X1214" s="17"/>
      <c r="Y1214" s="17"/>
      <c r="Z1214" s="17"/>
      <c r="AA1214" s="17"/>
      <c r="AB1214" s="17"/>
      <c r="AC1214" s="17"/>
      <c r="AD1214" s="17"/>
      <c r="AE1214" s="17"/>
      <c r="AF1214" s="17"/>
    </row>
    <row r="1215" spans="2:32" x14ac:dyDescent="0.2">
      <c r="B1215" t="s">
        <v>612</v>
      </c>
      <c r="C1215" s="17">
        <v>0.63452266008995495</v>
      </c>
      <c r="D1215" s="17">
        <v>0.67308150143967505</v>
      </c>
      <c r="E1215" s="17">
        <v>0.60000287191117196</v>
      </c>
      <c r="F1215" s="17"/>
      <c r="G1215" s="17">
        <v>0.53919588320019596</v>
      </c>
      <c r="H1215" s="17">
        <v>0.66549828933992505</v>
      </c>
      <c r="I1215" s="17">
        <v>0.66234843792499698</v>
      </c>
      <c r="J1215" s="17">
        <v>0.59961533600425698</v>
      </c>
      <c r="K1215" s="17">
        <v>0.61844956738566803</v>
      </c>
      <c r="L1215" s="17">
        <v>0.69941056885697495</v>
      </c>
      <c r="M1215" s="17"/>
      <c r="N1215" s="17">
        <v>0.60407746558628395</v>
      </c>
      <c r="O1215" s="17">
        <v>0.61795329019434297</v>
      </c>
      <c r="P1215" s="17">
        <v>0.70897050161311104</v>
      </c>
      <c r="Q1215" s="17">
        <v>0.71005096618192698</v>
      </c>
      <c r="R1215" s="17">
        <v>0.71180101489085101</v>
      </c>
      <c r="S1215" s="17">
        <v>0.584491929981238</v>
      </c>
      <c r="T1215" s="17">
        <v>0.55842638957560498</v>
      </c>
      <c r="U1215" s="17">
        <v>0.52576788346066805</v>
      </c>
      <c r="V1215" s="17">
        <v>0.61965485152060495</v>
      </c>
      <c r="W1215" s="17">
        <v>0.56497889670294099</v>
      </c>
      <c r="X1215" s="17">
        <v>0.56220026530710299</v>
      </c>
      <c r="Y1215" s="17">
        <v>1</v>
      </c>
      <c r="Z1215" s="17"/>
      <c r="AA1215" s="17">
        <v>0.693139980701037</v>
      </c>
      <c r="AB1215" s="17">
        <v>0.58520834245541897</v>
      </c>
      <c r="AC1215" s="17">
        <v>0.61736579522291801</v>
      </c>
      <c r="AD1215" s="17">
        <v>0.62220719518695899</v>
      </c>
      <c r="AE1215" s="17"/>
      <c r="AF1215" s="17">
        <v>0.61213669401342297</v>
      </c>
    </row>
    <row r="1216" spans="2:32" x14ac:dyDescent="0.2">
      <c r="B1216" t="s">
        <v>593</v>
      </c>
      <c r="C1216" s="17">
        <v>0.229087115888018</v>
      </c>
      <c r="D1216" s="17">
        <v>0.22445030266423599</v>
      </c>
      <c r="E1216" s="17">
        <v>0.23323822117818499</v>
      </c>
      <c r="F1216" s="17"/>
      <c r="G1216" s="17">
        <v>0.30408824109808902</v>
      </c>
      <c r="H1216" s="17">
        <v>0.27199628191978298</v>
      </c>
      <c r="I1216" s="17">
        <v>0.180029933698754</v>
      </c>
      <c r="J1216" s="17">
        <v>0.23516003342484801</v>
      </c>
      <c r="K1216" s="17">
        <v>0.25960484600863298</v>
      </c>
      <c r="L1216" s="17">
        <v>0.14508612236577501</v>
      </c>
      <c r="M1216" s="17"/>
      <c r="N1216" s="17">
        <v>0.278774515535331</v>
      </c>
      <c r="O1216" s="17">
        <v>0.26336092828515301</v>
      </c>
      <c r="P1216" s="17">
        <v>0.14220721840714301</v>
      </c>
      <c r="Q1216" s="17">
        <v>0.25565318160033501</v>
      </c>
      <c r="R1216" s="17">
        <v>3.1604429156006503E-2</v>
      </c>
      <c r="S1216" s="17">
        <v>0.20990788819214801</v>
      </c>
      <c r="T1216" s="17">
        <v>0.33328074844695799</v>
      </c>
      <c r="U1216" s="17">
        <v>0.474232116539332</v>
      </c>
      <c r="V1216" s="17">
        <v>0.23887738855707</v>
      </c>
      <c r="W1216" s="17">
        <v>0.20162341288682301</v>
      </c>
      <c r="X1216" s="17">
        <v>0.24519472564747699</v>
      </c>
      <c r="Y1216" s="17">
        <v>0</v>
      </c>
      <c r="Z1216" s="17"/>
      <c r="AA1216" s="17">
        <v>0.22979596832066601</v>
      </c>
      <c r="AB1216" s="17">
        <v>0.26933488150467599</v>
      </c>
      <c r="AC1216" s="17">
        <v>0.21966327831334301</v>
      </c>
      <c r="AD1216" s="17">
        <v>0.20563812841485901</v>
      </c>
      <c r="AE1216" s="17"/>
      <c r="AF1216" s="17">
        <v>0.232152939910137</v>
      </c>
    </row>
    <row r="1217" spans="2:32" x14ac:dyDescent="0.2">
      <c r="B1217" t="s">
        <v>92</v>
      </c>
      <c r="C1217" s="17">
        <v>0.136390224022027</v>
      </c>
      <c r="D1217" s="17">
        <v>0.10246819589608901</v>
      </c>
      <c r="E1217" s="17">
        <v>0.16675890691064299</v>
      </c>
      <c r="F1217" s="17"/>
      <c r="G1217" s="17">
        <v>0.156715875701715</v>
      </c>
      <c r="H1217" s="17">
        <v>6.2505428740291594E-2</v>
      </c>
      <c r="I1217" s="17">
        <v>0.15762162837624999</v>
      </c>
      <c r="J1217" s="17">
        <v>0.16522463057089501</v>
      </c>
      <c r="K1217" s="17">
        <v>0.121945586605699</v>
      </c>
      <c r="L1217" s="17">
        <v>0.15550330877725099</v>
      </c>
      <c r="M1217" s="17"/>
      <c r="N1217" s="17">
        <v>0.117148018878385</v>
      </c>
      <c r="O1217" s="17">
        <v>0.11868578152050401</v>
      </c>
      <c r="P1217" s="17">
        <v>0.14882227997974501</v>
      </c>
      <c r="Q1217" s="17">
        <v>3.4295852217738003E-2</v>
      </c>
      <c r="R1217" s="17">
        <v>0.25659455595314301</v>
      </c>
      <c r="S1217" s="17">
        <v>0.20560018182661399</v>
      </c>
      <c r="T1217" s="17">
        <v>0.108292861977437</v>
      </c>
      <c r="U1217" s="17">
        <v>0</v>
      </c>
      <c r="V1217" s="17">
        <v>0.14146775992232499</v>
      </c>
      <c r="W1217" s="17">
        <v>0.233397690410235</v>
      </c>
      <c r="X1217" s="17">
        <v>0.19260500904541999</v>
      </c>
      <c r="Y1217" s="17">
        <v>0</v>
      </c>
      <c r="Z1217" s="17"/>
      <c r="AA1217" s="17">
        <v>7.7064050978296605E-2</v>
      </c>
      <c r="AB1217" s="17">
        <v>0.14545677603990501</v>
      </c>
      <c r="AC1217" s="17">
        <v>0.16297092646373901</v>
      </c>
      <c r="AD1217" s="17">
        <v>0.17215467639818199</v>
      </c>
      <c r="AE1217" s="17"/>
      <c r="AF1217" s="17">
        <v>0.15571036607644001</v>
      </c>
    </row>
    <row r="1218" spans="2:32" x14ac:dyDescent="0.2">
      <c r="C1218" s="17"/>
      <c r="D1218" s="17"/>
      <c r="E1218" s="17"/>
      <c r="F1218" s="17"/>
      <c r="G1218" s="17"/>
      <c r="H1218" s="17"/>
      <c r="I1218" s="17"/>
      <c r="J1218" s="17"/>
      <c r="K1218" s="17"/>
      <c r="L1218" s="17"/>
      <c r="M1218" s="17"/>
      <c r="N1218" s="17"/>
      <c r="O1218" s="17"/>
      <c r="P1218" s="17"/>
      <c r="Q1218" s="17"/>
      <c r="R1218" s="17"/>
      <c r="S1218" s="17"/>
      <c r="T1218" s="17"/>
      <c r="U1218" s="17"/>
      <c r="V1218" s="17"/>
      <c r="W1218" s="17"/>
      <c r="X1218" s="17"/>
      <c r="Y1218" s="17"/>
      <c r="Z1218" s="17"/>
      <c r="AA1218" s="17"/>
      <c r="AB1218" s="17"/>
      <c r="AC1218" s="17"/>
      <c r="AD1218" s="17"/>
      <c r="AE1218" s="17"/>
      <c r="AF1218" s="17"/>
    </row>
    <row r="1219" spans="2:32" x14ac:dyDescent="0.2">
      <c r="B1219" s="6" t="s">
        <v>616</v>
      </c>
      <c r="C1219" s="17"/>
      <c r="D1219" s="17"/>
      <c r="E1219" s="17"/>
      <c r="F1219" s="17"/>
      <c r="G1219" s="17"/>
      <c r="H1219" s="17"/>
      <c r="I1219" s="17"/>
      <c r="J1219" s="17"/>
      <c r="K1219" s="17"/>
      <c r="L1219" s="17"/>
      <c r="M1219" s="17"/>
      <c r="N1219" s="17"/>
      <c r="O1219" s="17"/>
      <c r="P1219" s="17"/>
      <c r="Q1219" s="17"/>
      <c r="R1219" s="17"/>
      <c r="S1219" s="17"/>
      <c r="T1219" s="17"/>
      <c r="U1219" s="17"/>
      <c r="V1219" s="17"/>
      <c r="W1219" s="17"/>
      <c r="X1219" s="17"/>
      <c r="Y1219" s="17"/>
      <c r="Z1219" s="17"/>
      <c r="AA1219" s="17"/>
      <c r="AB1219" s="17"/>
      <c r="AC1219" s="17"/>
      <c r="AD1219" s="17"/>
      <c r="AE1219" s="17"/>
      <c r="AF1219" s="17"/>
    </row>
    <row r="1220" spans="2:32" x14ac:dyDescent="0.2">
      <c r="B1220" s="24" t="s">
        <v>595</v>
      </c>
      <c r="C1220" s="17"/>
      <c r="D1220" s="17"/>
      <c r="E1220" s="17"/>
      <c r="F1220" s="17"/>
      <c r="G1220" s="17"/>
      <c r="H1220" s="17"/>
      <c r="I1220" s="17"/>
      <c r="J1220" s="17"/>
      <c r="K1220" s="17"/>
      <c r="L1220" s="17"/>
      <c r="M1220" s="17"/>
      <c r="N1220" s="17"/>
      <c r="O1220" s="17"/>
      <c r="P1220" s="17"/>
      <c r="Q1220" s="17"/>
      <c r="R1220" s="17"/>
      <c r="S1220" s="17"/>
      <c r="T1220" s="17"/>
      <c r="U1220" s="17"/>
      <c r="V1220" s="17"/>
      <c r="W1220" s="17"/>
      <c r="X1220" s="17"/>
      <c r="Y1220" s="17"/>
      <c r="Z1220" s="17"/>
      <c r="AA1220" s="17"/>
      <c r="AB1220" s="17"/>
      <c r="AC1220" s="17"/>
      <c r="AD1220" s="17"/>
      <c r="AE1220" s="17"/>
      <c r="AF1220" s="17"/>
    </row>
    <row r="1221" spans="2:32" x14ac:dyDescent="0.2">
      <c r="B1221" t="s">
        <v>614</v>
      </c>
      <c r="C1221" s="17">
        <v>8.6178597055610706E-2</v>
      </c>
      <c r="D1221" s="17">
        <v>0.100461040666058</v>
      </c>
      <c r="E1221" s="17">
        <v>7.0783848178025105E-2</v>
      </c>
      <c r="F1221" s="17"/>
      <c r="G1221" s="17">
        <v>7.2513044304487503E-2</v>
      </c>
      <c r="H1221" s="17">
        <v>0.16240583924884999</v>
      </c>
      <c r="I1221" s="17">
        <v>0.119352316996636</v>
      </c>
      <c r="J1221" s="17">
        <v>5.9145128405549703E-2</v>
      </c>
      <c r="K1221" s="17">
        <v>7.66939705528175E-2</v>
      </c>
      <c r="L1221" s="17">
        <v>4.7411658554476502E-2</v>
      </c>
      <c r="M1221" s="17"/>
      <c r="N1221" s="17">
        <v>0.11019617490691599</v>
      </c>
      <c r="O1221" s="17">
        <v>0.107399368629572</v>
      </c>
      <c r="P1221" s="17">
        <v>4.7197886832484597E-2</v>
      </c>
      <c r="Q1221" s="17">
        <v>4.0937900045215199E-2</v>
      </c>
      <c r="R1221" s="17">
        <v>2.6054236305373301E-2</v>
      </c>
      <c r="S1221" s="17">
        <v>1.6949238402896999E-2</v>
      </c>
      <c r="T1221" s="17">
        <v>0.10309111504014901</v>
      </c>
      <c r="U1221" s="17">
        <v>9.8633475385636604E-2</v>
      </c>
      <c r="V1221" s="17">
        <v>0.110420162394206</v>
      </c>
      <c r="W1221" s="17">
        <v>0.18486461857414699</v>
      </c>
      <c r="X1221" s="17">
        <v>0.10391787796070701</v>
      </c>
      <c r="Y1221" s="17">
        <v>0</v>
      </c>
      <c r="Z1221" s="17"/>
      <c r="AA1221" s="17">
        <v>0.108016762507436</v>
      </c>
      <c r="AB1221" s="17">
        <v>8.0308977417478403E-2</v>
      </c>
      <c r="AC1221" s="17">
        <v>0.10515066558805</v>
      </c>
      <c r="AD1221" s="17">
        <v>5.1865055984533302E-2</v>
      </c>
      <c r="AE1221" s="17"/>
      <c r="AF1221" s="17">
        <v>8.2585309326493203E-2</v>
      </c>
    </row>
    <row r="1222" spans="2:32" x14ac:dyDescent="0.2">
      <c r="B1222" t="s">
        <v>615</v>
      </c>
      <c r="C1222" s="17">
        <v>0.813721899209083</v>
      </c>
      <c r="D1222" s="17">
        <v>0.78990247021665405</v>
      </c>
      <c r="E1222" s="17">
        <v>0.83918741476352798</v>
      </c>
      <c r="F1222" s="17"/>
      <c r="G1222" s="17">
        <v>0.82320286502509898</v>
      </c>
      <c r="H1222" s="17">
        <v>0.74521058504488802</v>
      </c>
      <c r="I1222" s="17">
        <v>0.82674437846047499</v>
      </c>
      <c r="J1222" s="17">
        <v>0.76358905225903395</v>
      </c>
      <c r="K1222" s="17">
        <v>0.80545501682582299</v>
      </c>
      <c r="L1222" s="17">
        <v>0.88781094585801801</v>
      </c>
      <c r="M1222" s="17"/>
      <c r="N1222" s="17">
        <v>0.81555010828238295</v>
      </c>
      <c r="O1222" s="17">
        <v>0.83351090767078295</v>
      </c>
      <c r="P1222" s="17">
        <v>0.87923012817616297</v>
      </c>
      <c r="Q1222" s="17">
        <v>0.82122556828890303</v>
      </c>
      <c r="R1222" s="17">
        <v>0.79334854970737601</v>
      </c>
      <c r="S1222" s="17">
        <v>0.89715163459135605</v>
      </c>
      <c r="T1222" s="17">
        <v>0.72552260850683603</v>
      </c>
      <c r="U1222" s="17">
        <v>0.82760961300748304</v>
      </c>
      <c r="V1222" s="17">
        <v>0.80285458312997005</v>
      </c>
      <c r="W1222" s="17">
        <v>0.69770114673092998</v>
      </c>
      <c r="X1222" s="17">
        <v>0.89608212203929305</v>
      </c>
      <c r="Y1222" s="17">
        <v>0.82379447337154699</v>
      </c>
      <c r="Z1222" s="17"/>
      <c r="AA1222" s="17">
        <v>0.81354843667549703</v>
      </c>
      <c r="AB1222" s="17">
        <v>0.83015420406548301</v>
      </c>
      <c r="AC1222" s="17">
        <v>0.773661218175281</v>
      </c>
      <c r="AD1222" s="17">
        <v>0.81970919543611098</v>
      </c>
      <c r="AE1222" s="17"/>
      <c r="AF1222" s="17">
        <v>0.79914753092706103</v>
      </c>
    </row>
    <row r="1223" spans="2:32" x14ac:dyDescent="0.2">
      <c r="B1223" t="s">
        <v>92</v>
      </c>
      <c r="C1223" s="17">
        <v>0.100099503735306</v>
      </c>
      <c r="D1223" s="17">
        <v>0.109636489117288</v>
      </c>
      <c r="E1223" s="17">
        <v>9.0028737058446495E-2</v>
      </c>
      <c r="F1223" s="17"/>
      <c r="G1223" s="17">
        <v>0.104284090670414</v>
      </c>
      <c r="H1223" s="17">
        <v>9.23835757062616E-2</v>
      </c>
      <c r="I1223" s="17">
        <v>5.3903304542889101E-2</v>
      </c>
      <c r="J1223" s="17">
        <v>0.17726581933541599</v>
      </c>
      <c r="K1223" s="17">
        <v>0.117851012621359</v>
      </c>
      <c r="L1223" s="17">
        <v>6.4777395587505601E-2</v>
      </c>
      <c r="M1223" s="17"/>
      <c r="N1223" s="17">
        <v>7.4253716810701503E-2</v>
      </c>
      <c r="O1223" s="17">
        <v>5.9089723699645103E-2</v>
      </c>
      <c r="P1223" s="17">
        <v>7.3571984991352493E-2</v>
      </c>
      <c r="Q1223" s="17">
        <v>0.137836531665882</v>
      </c>
      <c r="R1223" s="17">
        <v>0.18059721398725001</v>
      </c>
      <c r="S1223" s="17">
        <v>8.5899127005747103E-2</v>
      </c>
      <c r="T1223" s="17">
        <v>0.17138627645301499</v>
      </c>
      <c r="U1223" s="17">
        <v>7.3756911606880096E-2</v>
      </c>
      <c r="V1223" s="17">
        <v>8.6725254475823202E-2</v>
      </c>
      <c r="W1223" s="17">
        <v>0.11743423469492301</v>
      </c>
      <c r="X1223" s="17">
        <v>0</v>
      </c>
      <c r="Y1223" s="17">
        <v>0.17620552662845301</v>
      </c>
      <c r="Z1223" s="17"/>
      <c r="AA1223" s="17">
        <v>7.8434800817066705E-2</v>
      </c>
      <c r="AB1223" s="17">
        <v>8.9536818517038402E-2</v>
      </c>
      <c r="AC1223" s="17">
        <v>0.12118811623667</v>
      </c>
      <c r="AD1223" s="17">
        <v>0.12842574857935499</v>
      </c>
      <c r="AE1223" s="17"/>
      <c r="AF1223" s="17">
        <v>0.118267159746446</v>
      </c>
    </row>
    <row r="1224" spans="2:32" x14ac:dyDescent="0.2">
      <c r="C1224" s="17"/>
      <c r="D1224" s="17"/>
      <c r="E1224" s="17"/>
      <c r="F1224" s="17"/>
      <c r="G1224" s="17"/>
      <c r="H1224" s="17"/>
      <c r="I1224" s="17"/>
      <c r="J1224" s="17"/>
      <c r="K1224" s="17"/>
      <c r="L1224" s="17"/>
      <c r="M1224" s="17"/>
      <c r="N1224" s="17"/>
      <c r="O1224" s="17"/>
      <c r="P1224" s="17"/>
      <c r="Q1224" s="17"/>
      <c r="R1224" s="17"/>
      <c r="S1224" s="17"/>
      <c r="T1224" s="17"/>
      <c r="U1224" s="17"/>
      <c r="V1224" s="17"/>
      <c r="W1224" s="17"/>
      <c r="X1224" s="17"/>
      <c r="Y1224" s="17"/>
      <c r="Z1224" s="17"/>
      <c r="AA1224" s="17"/>
      <c r="AB1224" s="17"/>
      <c r="AC1224" s="17"/>
      <c r="AD1224" s="17"/>
      <c r="AE1224" s="17"/>
      <c r="AF1224" s="17"/>
    </row>
    <row r="1225" spans="2:32" x14ac:dyDescent="0.2">
      <c r="B1225" s="6" t="s">
        <v>618</v>
      </c>
      <c r="C1225" s="17"/>
      <c r="D1225" s="17"/>
      <c r="E1225" s="17"/>
      <c r="F1225" s="17"/>
      <c r="G1225" s="17"/>
      <c r="H1225" s="17"/>
      <c r="I1225" s="17"/>
      <c r="J1225" s="17"/>
      <c r="K1225" s="17"/>
      <c r="L1225" s="17"/>
      <c r="M1225" s="17"/>
      <c r="N1225" s="17"/>
      <c r="O1225" s="17"/>
      <c r="P1225" s="17"/>
      <c r="Q1225" s="17"/>
      <c r="R1225" s="17"/>
      <c r="S1225" s="17"/>
      <c r="T1225" s="17"/>
      <c r="U1225" s="17"/>
      <c r="V1225" s="17"/>
      <c r="W1225" s="17"/>
      <c r="X1225" s="17"/>
      <c r="Y1225" s="17"/>
      <c r="Z1225" s="17"/>
      <c r="AA1225" s="17"/>
      <c r="AB1225" s="17"/>
      <c r="AC1225" s="17"/>
      <c r="AD1225" s="17"/>
      <c r="AE1225" s="17"/>
      <c r="AF1225" s="17"/>
    </row>
    <row r="1226" spans="2:32" x14ac:dyDescent="0.2">
      <c r="B1226" s="24" t="s">
        <v>595</v>
      </c>
      <c r="C1226" s="17"/>
      <c r="D1226" s="17"/>
      <c r="E1226" s="17"/>
      <c r="F1226" s="17"/>
      <c r="G1226" s="17"/>
      <c r="H1226" s="17"/>
      <c r="I1226" s="17"/>
      <c r="J1226" s="17"/>
      <c r="K1226" s="17"/>
      <c r="L1226" s="17"/>
      <c r="M1226" s="17"/>
      <c r="N1226" s="17"/>
      <c r="O1226" s="17"/>
      <c r="P1226" s="17"/>
      <c r="Q1226" s="17"/>
      <c r="R1226" s="17"/>
      <c r="S1226" s="17"/>
      <c r="T1226" s="17"/>
      <c r="U1226" s="17"/>
      <c r="V1226" s="17"/>
      <c r="W1226" s="17"/>
      <c r="X1226" s="17"/>
      <c r="Y1226" s="17"/>
      <c r="Z1226" s="17"/>
      <c r="AA1226" s="17"/>
      <c r="AB1226" s="17"/>
      <c r="AC1226" s="17"/>
      <c r="AD1226" s="17"/>
      <c r="AE1226" s="17"/>
      <c r="AF1226" s="17"/>
    </row>
    <row r="1227" spans="2:32" x14ac:dyDescent="0.2">
      <c r="B1227" t="s">
        <v>617</v>
      </c>
      <c r="C1227" s="17">
        <v>0.127598470734092</v>
      </c>
      <c r="D1227" s="17">
        <v>0.14389443510261599</v>
      </c>
      <c r="E1227" s="17">
        <v>0.112742299705006</v>
      </c>
      <c r="F1227" s="17"/>
      <c r="G1227" s="17">
        <v>0.15688602005205601</v>
      </c>
      <c r="H1227" s="17">
        <v>0.209231692002359</v>
      </c>
      <c r="I1227" s="17">
        <v>0.205023224446995</v>
      </c>
      <c r="J1227" s="17">
        <v>5.8036839755668597E-2</v>
      </c>
      <c r="K1227" s="17">
        <v>5.2103638135829897E-2</v>
      </c>
      <c r="L1227" s="17">
        <v>8.7970883960446805E-2</v>
      </c>
      <c r="M1227" s="17"/>
      <c r="N1227" s="17">
        <v>0.21261312339193</v>
      </c>
      <c r="O1227" s="17">
        <v>8.7538109816391305E-2</v>
      </c>
      <c r="P1227" s="17">
        <v>0.14361904822902899</v>
      </c>
      <c r="Q1227" s="17">
        <v>0.13232643997791099</v>
      </c>
      <c r="R1227" s="17">
        <v>3.4274650288688799E-2</v>
      </c>
      <c r="S1227" s="17">
        <v>0.17022541101053201</v>
      </c>
      <c r="T1227" s="17">
        <v>0.13522349750996601</v>
      </c>
      <c r="U1227" s="17">
        <v>0</v>
      </c>
      <c r="V1227" s="17">
        <v>0.17944008076301601</v>
      </c>
      <c r="W1227" s="17">
        <v>4.4219261330314001E-2</v>
      </c>
      <c r="X1227" s="17">
        <v>5.7128822992509098E-2</v>
      </c>
      <c r="Y1227" s="17">
        <v>0.15721971556213901</v>
      </c>
      <c r="Z1227" s="17"/>
      <c r="AA1227" s="17">
        <v>0.138417433372159</v>
      </c>
      <c r="AB1227" s="17">
        <v>7.8689319768867297E-2</v>
      </c>
      <c r="AC1227" s="17">
        <v>0.18826534777440701</v>
      </c>
      <c r="AD1227" s="17">
        <v>0.111966006331591</v>
      </c>
      <c r="AE1227" s="17"/>
      <c r="AF1227" s="17">
        <v>0.131649922219642</v>
      </c>
    </row>
    <row r="1228" spans="2:32" x14ac:dyDescent="0.2">
      <c r="B1228" t="s">
        <v>615</v>
      </c>
      <c r="C1228" s="17">
        <v>0.76466346512129202</v>
      </c>
      <c r="D1228" s="17">
        <v>0.75886662291545603</v>
      </c>
      <c r="E1228" s="17">
        <v>0.77316415861446897</v>
      </c>
      <c r="F1228" s="17"/>
      <c r="G1228" s="17">
        <v>0.76726901449628904</v>
      </c>
      <c r="H1228" s="17">
        <v>0.71904113707360695</v>
      </c>
      <c r="I1228" s="17">
        <v>0.74615741211252296</v>
      </c>
      <c r="J1228" s="17">
        <v>0.80997406545984796</v>
      </c>
      <c r="K1228" s="17">
        <v>0.78050244106385802</v>
      </c>
      <c r="L1228" s="17">
        <v>0.77025577748649199</v>
      </c>
      <c r="M1228" s="17"/>
      <c r="N1228" s="17">
        <v>0.69112163443949504</v>
      </c>
      <c r="O1228" s="17">
        <v>0.83857201335995701</v>
      </c>
      <c r="P1228" s="17">
        <v>0.75694424921610404</v>
      </c>
      <c r="Q1228" s="17">
        <v>0.72539540827483595</v>
      </c>
      <c r="R1228" s="17">
        <v>0.88408132158434904</v>
      </c>
      <c r="S1228" s="17">
        <v>0.73252595436811796</v>
      </c>
      <c r="T1228" s="17">
        <v>0.72253814801396299</v>
      </c>
      <c r="U1228" s="17">
        <v>1</v>
      </c>
      <c r="V1228" s="17">
        <v>0.72175672489254705</v>
      </c>
      <c r="W1228" s="17">
        <v>0.78108890004792997</v>
      </c>
      <c r="X1228" s="17">
        <v>0.81351990404088304</v>
      </c>
      <c r="Y1228" s="17">
        <v>0.84278028443786002</v>
      </c>
      <c r="Z1228" s="17"/>
      <c r="AA1228" s="17">
        <v>0.76176475867034399</v>
      </c>
      <c r="AB1228" s="17">
        <v>0.80613203111686405</v>
      </c>
      <c r="AC1228" s="17">
        <v>0.72545840887243096</v>
      </c>
      <c r="AD1228" s="17">
        <v>0.753191073556983</v>
      </c>
      <c r="AE1228" s="17"/>
      <c r="AF1228" s="17">
        <v>0.78294738101293604</v>
      </c>
    </row>
    <row r="1229" spans="2:32" x14ac:dyDescent="0.2">
      <c r="B1229" t="s">
        <v>92</v>
      </c>
      <c r="C1229" s="17">
        <v>0.10773806414461599</v>
      </c>
      <c r="D1229" s="17">
        <v>9.7238941981927299E-2</v>
      </c>
      <c r="E1229" s="17">
        <v>0.114093541680525</v>
      </c>
      <c r="F1229" s="17"/>
      <c r="G1229" s="17">
        <v>7.5844965451655103E-2</v>
      </c>
      <c r="H1229" s="17">
        <v>7.1727170924034106E-2</v>
      </c>
      <c r="I1229" s="17">
        <v>4.8819363440482003E-2</v>
      </c>
      <c r="J1229" s="17">
        <v>0.13198909478448401</v>
      </c>
      <c r="K1229" s="17">
        <v>0.16739392080031201</v>
      </c>
      <c r="L1229" s="17">
        <v>0.14177333855306101</v>
      </c>
      <c r="M1229" s="17"/>
      <c r="N1229" s="17">
        <v>9.6265242168575293E-2</v>
      </c>
      <c r="O1229" s="17">
        <v>7.3889876823651807E-2</v>
      </c>
      <c r="P1229" s="17">
        <v>9.9436702554867598E-2</v>
      </c>
      <c r="Q1229" s="17">
        <v>0.142278151747253</v>
      </c>
      <c r="R1229" s="17">
        <v>8.1644028126961796E-2</v>
      </c>
      <c r="S1229" s="17">
        <v>9.7248634621350194E-2</v>
      </c>
      <c r="T1229" s="17">
        <v>0.142238354476071</v>
      </c>
      <c r="U1229" s="17">
        <v>0</v>
      </c>
      <c r="V1229" s="17">
        <v>9.8803194344437698E-2</v>
      </c>
      <c r="W1229" s="17">
        <v>0.174691838621756</v>
      </c>
      <c r="X1229" s="17">
        <v>0.12935127296660801</v>
      </c>
      <c r="Y1229" s="17">
        <v>0</v>
      </c>
      <c r="Z1229" s="17"/>
      <c r="AA1229" s="17">
        <v>9.9817807957497298E-2</v>
      </c>
      <c r="AB1229" s="17">
        <v>0.115178649114269</v>
      </c>
      <c r="AC1229" s="17">
        <v>8.6276243353162002E-2</v>
      </c>
      <c r="AD1229" s="17">
        <v>0.13484292011142701</v>
      </c>
      <c r="AE1229" s="17"/>
      <c r="AF1229" s="17">
        <v>8.5402696767421696E-2</v>
      </c>
    </row>
    <row r="1230" spans="2:32" x14ac:dyDescent="0.2">
      <c r="C1230" s="17"/>
      <c r="D1230" s="17"/>
      <c r="E1230" s="17"/>
      <c r="F1230" s="17"/>
      <c r="G1230" s="17"/>
      <c r="H1230" s="17"/>
      <c r="I1230" s="17"/>
      <c r="J1230" s="17"/>
      <c r="K1230" s="17"/>
      <c r="L1230" s="17"/>
      <c r="M1230" s="17"/>
      <c r="N1230" s="17"/>
      <c r="O1230" s="17"/>
      <c r="P1230" s="17"/>
      <c r="Q1230" s="17"/>
      <c r="R1230" s="17"/>
      <c r="S1230" s="17"/>
      <c r="T1230" s="17"/>
      <c r="U1230" s="17"/>
      <c r="V1230" s="17"/>
      <c r="W1230" s="17"/>
      <c r="X1230" s="17"/>
      <c r="Y1230" s="17"/>
      <c r="Z1230" s="17"/>
      <c r="AA1230" s="17"/>
      <c r="AB1230" s="17"/>
      <c r="AC1230" s="17"/>
      <c r="AD1230" s="17"/>
      <c r="AE1230" s="17"/>
      <c r="AF1230" s="17"/>
    </row>
    <row r="1231" spans="2:32" x14ac:dyDescent="0.2">
      <c r="B1231" s="6" t="s">
        <v>620</v>
      </c>
      <c r="C1231" s="17"/>
      <c r="D1231" s="17"/>
      <c r="E1231" s="17"/>
      <c r="F1231" s="17"/>
      <c r="G1231" s="17"/>
      <c r="H1231" s="17"/>
      <c r="I1231" s="17"/>
      <c r="J1231" s="17"/>
      <c r="K1231" s="17"/>
      <c r="L1231" s="17"/>
      <c r="M1231" s="17"/>
      <c r="N1231" s="17"/>
      <c r="O1231" s="17"/>
      <c r="P1231" s="17"/>
      <c r="Q1231" s="17"/>
      <c r="R1231" s="17"/>
      <c r="S1231" s="17"/>
      <c r="T1231" s="17"/>
      <c r="U1231" s="17"/>
      <c r="V1231" s="17"/>
      <c r="W1231" s="17"/>
      <c r="X1231" s="17"/>
      <c r="Y1231" s="17"/>
      <c r="Z1231" s="17"/>
      <c r="AA1231" s="17"/>
      <c r="AB1231" s="17"/>
      <c r="AC1231" s="17"/>
      <c r="AD1231" s="17"/>
      <c r="AE1231" s="17"/>
      <c r="AF1231" s="17"/>
    </row>
    <row r="1232" spans="2:32" x14ac:dyDescent="0.2">
      <c r="B1232" s="24" t="s">
        <v>595</v>
      </c>
      <c r="C1232" s="17"/>
      <c r="D1232" s="17"/>
      <c r="E1232" s="17"/>
      <c r="F1232" s="17"/>
      <c r="G1232" s="17"/>
      <c r="H1232" s="17"/>
      <c r="I1232" s="17"/>
      <c r="J1232" s="17"/>
      <c r="K1232" s="17"/>
      <c r="L1232" s="17"/>
      <c r="M1232" s="17"/>
      <c r="N1232" s="17"/>
      <c r="O1232" s="17"/>
      <c r="P1232" s="17"/>
      <c r="Q1232" s="17"/>
      <c r="R1232" s="17"/>
      <c r="S1232" s="17"/>
      <c r="T1232" s="17"/>
      <c r="U1232" s="17"/>
      <c r="V1232" s="17"/>
      <c r="W1232" s="17"/>
      <c r="X1232" s="17"/>
      <c r="Y1232" s="17"/>
      <c r="Z1232" s="17"/>
      <c r="AA1232" s="17"/>
      <c r="AB1232" s="17"/>
      <c r="AC1232" s="17"/>
      <c r="AD1232" s="17"/>
      <c r="AE1232" s="17"/>
      <c r="AF1232" s="17"/>
    </row>
    <row r="1233" spans="2:32" x14ac:dyDescent="0.2">
      <c r="B1233" t="s">
        <v>619</v>
      </c>
      <c r="C1233" s="17">
        <v>0.15635735425914901</v>
      </c>
      <c r="D1233" s="17">
        <v>0.18666039207799501</v>
      </c>
      <c r="E1233" s="17">
        <v>0.13484314170126799</v>
      </c>
      <c r="F1233" s="17"/>
      <c r="G1233" s="17">
        <v>0.13841427698289699</v>
      </c>
      <c r="H1233" s="17">
        <v>0.227227047928801</v>
      </c>
      <c r="I1233" s="17">
        <v>0.134738015225038</v>
      </c>
      <c r="J1233" s="17">
        <v>0.214940201640615</v>
      </c>
      <c r="K1233" s="17">
        <v>0.164141354209696</v>
      </c>
      <c r="L1233" s="17">
        <v>7.0391343741588605E-2</v>
      </c>
      <c r="M1233" s="17"/>
      <c r="N1233" s="17">
        <v>0.15303668178132199</v>
      </c>
      <c r="O1233" s="17">
        <v>0.101819444181975</v>
      </c>
      <c r="P1233" s="17">
        <v>4.1263483709449003E-2</v>
      </c>
      <c r="Q1233" s="17">
        <v>0.28028375389701299</v>
      </c>
      <c r="R1233" s="17">
        <v>0.28217565895756402</v>
      </c>
      <c r="S1233" s="17">
        <v>0.206760055241546</v>
      </c>
      <c r="T1233" s="17">
        <v>0.124163786279935</v>
      </c>
      <c r="U1233" s="17">
        <v>0.30018055000796001</v>
      </c>
      <c r="V1233" s="17">
        <v>2.43131035305349E-2</v>
      </c>
      <c r="W1233" s="17">
        <v>0.165523653382076</v>
      </c>
      <c r="X1233" s="17">
        <v>0.16331794365996699</v>
      </c>
      <c r="Y1233" s="17">
        <v>0.13647277672625399</v>
      </c>
      <c r="Z1233" s="17"/>
      <c r="AA1233" s="17">
        <v>0.122562151277367</v>
      </c>
      <c r="AB1233" s="17">
        <v>0.17350957611919099</v>
      </c>
      <c r="AC1233" s="17">
        <v>0.18105791281115499</v>
      </c>
      <c r="AD1233" s="17">
        <v>0.160517816465159</v>
      </c>
      <c r="AE1233" s="17"/>
      <c r="AF1233" s="17">
        <v>0.17707521843931401</v>
      </c>
    </row>
    <row r="1234" spans="2:32" x14ac:dyDescent="0.2">
      <c r="B1234" t="s">
        <v>615</v>
      </c>
      <c r="C1234" s="17">
        <v>0.71721661295536898</v>
      </c>
      <c r="D1234" s="17">
        <v>0.70406446963299696</v>
      </c>
      <c r="E1234" s="17">
        <v>0.725451052398845</v>
      </c>
      <c r="F1234" s="17"/>
      <c r="G1234" s="17">
        <v>0.84098660343041598</v>
      </c>
      <c r="H1234" s="17">
        <v>0.70157362572817294</v>
      </c>
      <c r="I1234" s="17">
        <v>0.74556127286555496</v>
      </c>
      <c r="J1234" s="17">
        <v>0.61561437544113795</v>
      </c>
      <c r="K1234" s="17">
        <v>0.62430443212768905</v>
      </c>
      <c r="L1234" s="17">
        <v>0.78760641291577804</v>
      </c>
      <c r="M1234" s="17"/>
      <c r="N1234" s="17">
        <v>0.64519016594876599</v>
      </c>
      <c r="O1234" s="17">
        <v>0.79249334414267503</v>
      </c>
      <c r="P1234" s="17">
        <v>0.84109241649768196</v>
      </c>
      <c r="Q1234" s="17">
        <v>0.71971624610298701</v>
      </c>
      <c r="R1234" s="17">
        <v>0.60240982841570501</v>
      </c>
      <c r="S1234" s="17">
        <v>0.610996623093085</v>
      </c>
      <c r="T1234" s="17">
        <v>0.75000346440987398</v>
      </c>
      <c r="U1234" s="17">
        <v>0.54342324373897</v>
      </c>
      <c r="V1234" s="17">
        <v>0.81251063030483395</v>
      </c>
      <c r="W1234" s="17">
        <v>0.663015661532943</v>
      </c>
      <c r="X1234" s="17">
        <v>0.83668205634003301</v>
      </c>
      <c r="Y1234" s="17">
        <v>0.86352722327374598</v>
      </c>
      <c r="Z1234" s="17"/>
      <c r="AA1234" s="17">
        <v>0.77842464075242102</v>
      </c>
      <c r="AB1234" s="17">
        <v>0.73495099014445697</v>
      </c>
      <c r="AC1234" s="17">
        <v>0.67743223705842703</v>
      </c>
      <c r="AD1234" s="17">
        <v>0.65855017694426998</v>
      </c>
      <c r="AE1234" s="17"/>
      <c r="AF1234" s="17">
        <v>0.683874238707044</v>
      </c>
    </row>
    <row r="1235" spans="2:32" x14ac:dyDescent="0.2">
      <c r="B1235" t="s">
        <v>92</v>
      </c>
      <c r="C1235" s="17">
        <v>0.12642603278548301</v>
      </c>
      <c r="D1235" s="17">
        <v>0.10927513828900901</v>
      </c>
      <c r="E1235" s="17">
        <v>0.13970580589988699</v>
      </c>
      <c r="F1235" s="17"/>
      <c r="G1235" s="17">
        <v>2.0599119586686501E-2</v>
      </c>
      <c r="H1235" s="17">
        <v>7.1199326343025296E-2</v>
      </c>
      <c r="I1235" s="17">
        <v>0.119700711909406</v>
      </c>
      <c r="J1235" s="17">
        <v>0.16944542291824699</v>
      </c>
      <c r="K1235" s="17">
        <v>0.21155421366261501</v>
      </c>
      <c r="L1235" s="17">
        <v>0.14200224334263301</v>
      </c>
      <c r="M1235" s="17"/>
      <c r="N1235" s="17">
        <v>0.20177315226991199</v>
      </c>
      <c r="O1235" s="17">
        <v>0.10568721167535</v>
      </c>
      <c r="P1235" s="17">
        <v>0.11764409979286999</v>
      </c>
      <c r="Q1235" s="17">
        <v>0</v>
      </c>
      <c r="R1235" s="17">
        <v>0.115414512626732</v>
      </c>
      <c r="S1235" s="17">
        <v>0.182243321665369</v>
      </c>
      <c r="T1235" s="17">
        <v>0.12583274931019101</v>
      </c>
      <c r="U1235" s="17">
        <v>0.15639620625306999</v>
      </c>
      <c r="V1235" s="17">
        <v>0.16317626616463099</v>
      </c>
      <c r="W1235" s="17">
        <v>0.171460685084981</v>
      </c>
      <c r="X1235" s="17">
        <v>0</v>
      </c>
      <c r="Y1235" s="17">
        <v>0</v>
      </c>
      <c r="Z1235" s="17"/>
      <c r="AA1235" s="17">
        <v>9.9013207970212694E-2</v>
      </c>
      <c r="AB1235" s="17">
        <v>9.1539433736352496E-2</v>
      </c>
      <c r="AC1235" s="17">
        <v>0.141509850130418</v>
      </c>
      <c r="AD1235" s="17">
        <v>0.18093200659057099</v>
      </c>
      <c r="AE1235" s="17"/>
      <c r="AF1235" s="17">
        <v>0.13905054285364199</v>
      </c>
    </row>
    <row r="1236" spans="2:32" x14ac:dyDescent="0.2">
      <c r="C1236" s="17"/>
      <c r="D1236" s="17"/>
      <c r="E1236" s="17"/>
      <c r="F1236" s="17"/>
      <c r="G1236" s="17"/>
      <c r="H1236" s="17"/>
      <c r="I1236" s="17"/>
      <c r="J1236" s="17"/>
      <c r="K1236" s="17"/>
      <c r="L1236" s="17"/>
      <c r="M1236" s="17"/>
      <c r="N1236" s="17"/>
      <c r="O1236" s="17"/>
      <c r="P1236" s="17"/>
      <c r="Q1236" s="17"/>
      <c r="R1236" s="17"/>
      <c r="S1236" s="17"/>
      <c r="T1236" s="17"/>
      <c r="U1236" s="17"/>
      <c r="V1236" s="17"/>
      <c r="W1236" s="17"/>
      <c r="X1236" s="17"/>
      <c r="Y1236" s="17"/>
      <c r="Z1236" s="17"/>
      <c r="AA1236" s="17"/>
      <c r="AB1236" s="17"/>
      <c r="AC1236" s="17"/>
      <c r="AD1236" s="17"/>
      <c r="AE1236" s="17"/>
      <c r="AF1236" s="17"/>
    </row>
    <row r="1237" spans="2:32" x14ac:dyDescent="0.2">
      <c r="B1237" s="6" t="s">
        <v>622</v>
      </c>
      <c r="C1237" s="17"/>
      <c r="D1237" s="17"/>
      <c r="E1237" s="17"/>
      <c r="F1237" s="17"/>
      <c r="G1237" s="17"/>
      <c r="H1237" s="17"/>
      <c r="I1237" s="17"/>
      <c r="J1237" s="17"/>
      <c r="K1237" s="17"/>
      <c r="L1237" s="17"/>
      <c r="M1237" s="17"/>
      <c r="N1237" s="17"/>
      <c r="O1237" s="17"/>
      <c r="P1237" s="17"/>
      <c r="Q1237" s="17"/>
      <c r="R1237" s="17"/>
      <c r="S1237" s="17"/>
      <c r="T1237" s="17"/>
      <c r="U1237" s="17"/>
      <c r="V1237" s="17"/>
      <c r="W1237" s="17"/>
      <c r="X1237" s="17"/>
      <c r="Y1237" s="17"/>
      <c r="Z1237" s="17"/>
      <c r="AA1237" s="17"/>
      <c r="AB1237" s="17"/>
      <c r="AC1237" s="17"/>
      <c r="AD1237" s="17"/>
      <c r="AE1237" s="17"/>
      <c r="AF1237" s="17"/>
    </row>
    <row r="1238" spans="2:32" x14ac:dyDescent="0.2">
      <c r="B1238" s="24" t="s">
        <v>595</v>
      </c>
      <c r="C1238" s="17"/>
      <c r="D1238" s="17"/>
      <c r="E1238" s="17"/>
      <c r="F1238" s="17"/>
      <c r="G1238" s="17"/>
      <c r="H1238" s="17"/>
      <c r="I1238" s="17"/>
      <c r="J1238" s="17"/>
      <c r="K1238" s="17"/>
      <c r="L1238" s="17"/>
      <c r="M1238" s="17"/>
      <c r="N1238" s="17"/>
      <c r="O1238" s="17"/>
      <c r="P1238" s="17"/>
      <c r="Q1238" s="17"/>
      <c r="R1238" s="17"/>
      <c r="S1238" s="17"/>
      <c r="T1238" s="17"/>
      <c r="U1238" s="17"/>
      <c r="V1238" s="17"/>
      <c r="W1238" s="17"/>
      <c r="X1238" s="17"/>
      <c r="Y1238" s="17"/>
      <c r="Z1238" s="17"/>
      <c r="AA1238" s="17"/>
      <c r="AB1238" s="17"/>
      <c r="AC1238" s="17"/>
      <c r="AD1238" s="17"/>
      <c r="AE1238" s="17"/>
      <c r="AF1238" s="17"/>
    </row>
    <row r="1239" spans="2:32" x14ac:dyDescent="0.2">
      <c r="B1239" t="s">
        <v>621</v>
      </c>
      <c r="C1239" s="17">
        <v>0.15963347129654201</v>
      </c>
      <c r="D1239" s="17">
        <v>0.15927332429395699</v>
      </c>
      <c r="E1239" s="17">
        <v>0.16002467006913099</v>
      </c>
      <c r="F1239" s="17"/>
      <c r="G1239" s="17">
        <v>0.121248990679656</v>
      </c>
      <c r="H1239" s="17">
        <v>0.238919219779748</v>
      </c>
      <c r="I1239" s="17">
        <v>0.15206806582343199</v>
      </c>
      <c r="J1239" s="17">
        <v>0.17247073676622399</v>
      </c>
      <c r="K1239" s="17">
        <v>0.141732431656308</v>
      </c>
      <c r="L1239" s="17">
        <v>0.13886387149443399</v>
      </c>
      <c r="M1239" s="17"/>
      <c r="N1239" s="17">
        <v>0.22732611114397799</v>
      </c>
      <c r="O1239" s="17">
        <v>0.12753864706458801</v>
      </c>
      <c r="P1239" s="17">
        <v>0.10856785809639</v>
      </c>
      <c r="Q1239" s="17">
        <v>0.15496012270201101</v>
      </c>
      <c r="R1239" s="17">
        <v>0.22195229166587699</v>
      </c>
      <c r="S1239" s="17">
        <v>8.7754750755463795E-2</v>
      </c>
      <c r="T1239" s="17">
        <v>0.135331812144942</v>
      </c>
      <c r="U1239" s="17">
        <v>0.232299023565253</v>
      </c>
      <c r="V1239" s="17">
        <v>0.133134886652548</v>
      </c>
      <c r="W1239" s="17">
        <v>0.22159391928542499</v>
      </c>
      <c r="X1239" s="17">
        <v>0.14495636802520101</v>
      </c>
      <c r="Y1239" s="17">
        <v>0.13870031359610199</v>
      </c>
      <c r="Z1239" s="17"/>
      <c r="AA1239" s="17">
        <v>0.13071080165714699</v>
      </c>
      <c r="AB1239" s="17">
        <v>0.12886430125720799</v>
      </c>
      <c r="AC1239" s="17">
        <v>0.15919399010508101</v>
      </c>
      <c r="AD1239" s="17">
        <v>0.22835519043565899</v>
      </c>
      <c r="AE1239" s="17"/>
      <c r="AF1239" s="17">
        <v>0.169717120845125</v>
      </c>
    </row>
    <row r="1240" spans="2:32" x14ac:dyDescent="0.2">
      <c r="B1240" t="s">
        <v>615</v>
      </c>
      <c r="C1240" s="17">
        <v>0.70076065054759795</v>
      </c>
      <c r="D1240" s="17">
        <v>0.71537432570587201</v>
      </c>
      <c r="E1240" s="17">
        <v>0.68488698855990404</v>
      </c>
      <c r="F1240" s="17"/>
      <c r="G1240" s="17">
        <v>0.77534148506730205</v>
      </c>
      <c r="H1240" s="17">
        <v>0.65889593244939304</v>
      </c>
      <c r="I1240" s="17">
        <v>0.77166613341579704</v>
      </c>
      <c r="J1240" s="17">
        <v>0.69912784558451901</v>
      </c>
      <c r="K1240" s="17">
        <v>0.650233651966445</v>
      </c>
      <c r="L1240" s="17">
        <v>0.65202445039180501</v>
      </c>
      <c r="M1240" s="17"/>
      <c r="N1240" s="17">
        <v>0.67110709815291403</v>
      </c>
      <c r="O1240" s="17">
        <v>0.66817729822039995</v>
      </c>
      <c r="P1240" s="17">
        <v>0.69799100366532196</v>
      </c>
      <c r="Q1240" s="17">
        <v>0.80219953874098804</v>
      </c>
      <c r="R1240" s="17">
        <v>0.65484550577920198</v>
      </c>
      <c r="S1240" s="17">
        <v>0.84086821329069505</v>
      </c>
      <c r="T1240" s="17">
        <v>0.64695397277939404</v>
      </c>
      <c r="U1240" s="17">
        <v>0.58373709790497097</v>
      </c>
      <c r="V1240" s="17">
        <v>0.76137419968625297</v>
      </c>
      <c r="W1240" s="17">
        <v>0.587147095495135</v>
      </c>
      <c r="X1240" s="17">
        <v>0.666068276965463</v>
      </c>
      <c r="Y1240" s="17">
        <v>0.77911911444780202</v>
      </c>
      <c r="Z1240" s="17"/>
      <c r="AA1240" s="17">
        <v>0.78921114328127595</v>
      </c>
      <c r="AB1240" s="17">
        <v>0.74088080140643797</v>
      </c>
      <c r="AC1240" s="17">
        <v>0.62370883464484295</v>
      </c>
      <c r="AD1240" s="17">
        <v>0.62442884885279804</v>
      </c>
      <c r="AE1240" s="17"/>
      <c r="AF1240" s="17">
        <v>0.69392489193122497</v>
      </c>
    </row>
    <row r="1241" spans="2:32" x14ac:dyDescent="0.2">
      <c r="B1241" t="s">
        <v>92</v>
      </c>
      <c r="C1241" s="17">
        <v>0.13960587815585901</v>
      </c>
      <c r="D1241" s="17">
        <v>0.125352350000172</v>
      </c>
      <c r="E1241" s="17">
        <v>0.155088341370965</v>
      </c>
      <c r="F1241" s="17"/>
      <c r="G1241" s="17">
        <v>0.10340952425304099</v>
      </c>
      <c r="H1241" s="17">
        <v>0.102184847770859</v>
      </c>
      <c r="I1241" s="17">
        <v>7.6265800760771801E-2</v>
      </c>
      <c r="J1241" s="17">
        <v>0.128401417649257</v>
      </c>
      <c r="K1241" s="17">
        <v>0.208033916377247</v>
      </c>
      <c r="L1241" s="17">
        <v>0.209111678113761</v>
      </c>
      <c r="M1241" s="17"/>
      <c r="N1241" s="17">
        <v>0.10156679070310801</v>
      </c>
      <c r="O1241" s="17">
        <v>0.20428405471501099</v>
      </c>
      <c r="P1241" s="17">
        <v>0.19344113823828901</v>
      </c>
      <c r="Q1241" s="17">
        <v>4.2840338557001797E-2</v>
      </c>
      <c r="R1241" s="17">
        <v>0.12320220255492199</v>
      </c>
      <c r="S1241" s="17">
        <v>7.1377035953840998E-2</v>
      </c>
      <c r="T1241" s="17">
        <v>0.21771421507566399</v>
      </c>
      <c r="U1241" s="17">
        <v>0.183963878529776</v>
      </c>
      <c r="V1241" s="17">
        <v>0.105490913661199</v>
      </c>
      <c r="W1241" s="17">
        <v>0.19125898521943899</v>
      </c>
      <c r="X1241" s="17">
        <v>0.18897535500933599</v>
      </c>
      <c r="Y1241" s="17">
        <v>8.2180571956096293E-2</v>
      </c>
      <c r="Z1241" s="17"/>
      <c r="AA1241" s="17">
        <v>8.0078055061577405E-2</v>
      </c>
      <c r="AB1241" s="17">
        <v>0.13025489733635401</v>
      </c>
      <c r="AC1241" s="17">
        <v>0.21709717525007699</v>
      </c>
      <c r="AD1241" s="17">
        <v>0.147215960711542</v>
      </c>
      <c r="AE1241" s="17"/>
      <c r="AF1241" s="17">
        <v>0.13635798722365</v>
      </c>
    </row>
    <row r="1242" spans="2:32" x14ac:dyDescent="0.2">
      <c r="C1242" s="17"/>
      <c r="D1242" s="17"/>
      <c r="E1242" s="17"/>
      <c r="F1242" s="17"/>
      <c r="G1242" s="17"/>
      <c r="H1242" s="17"/>
      <c r="I1242" s="17"/>
      <c r="J1242" s="17"/>
      <c r="K1242" s="17"/>
      <c r="L1242" s="17"/>
      <c r="M1242" s="17"/>
      <c r="N1242" s="17"/>
      <c r="O1242" s="17"/>
      <c r="P1242" s="17"/>
      <c r="Q1242" s="17"/>
      <c r="R1242" s="17"/>
      <c r="S1242" s="17"/>
      <c r="T1242" s="17"/>
      <c r="U1242" s="17"/>
      <c r="V1242" s="17"/>
      <c r="W1242" s="17"/>
      <c r="X1242" s="17"/>
      <c r="Y1242" s="17"/>
      <c r="Z1242" s="17"/>
      <c r="AA1242" s="17"/>
      <c r="AB1242" s="17"/>
      <c r="AC1242" s="17"/>
      <c r="AD1242" s="17"/>
      <c r="AE1242" s="17"/>
      <c r="AF1242" s="17"/>
    </row>
    <row r="1243" spans="2:32" x14ac:dyDescent="0.2">
      <c r="B1243" s="6" t="s">
        <v>624</v>
      </c>
      <c r="C1243" s="17"/>
      <c r="D1243" s="17"/>
      <c r="E1243" s="17"/>
      <c r="F1243" s="17"/>
      <c r="G1243" s="17"/>
      <c r="H1243" s="17"/>
      <c r="I1243" s="17"/>
      <c r="J1243" s="17"/>
      <c r="K1243" s="17"/>
      <c r="L1243" s="17"/>
      <c r="M1243" s="17"/>
      <c r="N1243" s="17"/>
      <c r="O1243" s="17"/>
      <c r="P1243" s="17"/>
      <c r="Q1243" s="17"/>
      <c r="R1243" s="17"/>
      <c r="S1243" s="17"/>
      <c r="T1243" s="17"/>
      <c r="U1243" s="17"/>
      <c r="V1243" s="17"/>
      <c r="W1243" s="17"/>
      <c r="X1243" s="17"/>
      <c r="Y1243" s="17"/>
      <c r="Z1243" s="17"/>
      <c r="AA1243" s="17"/>
      <c r="AB1243" s="17"/>
      <c r="AC1243" s="17"/>
      <c r="AD1243" s="17"/>
      <c r="AE1243" s="17"/>
      <c r="AF1243" s="17"/>
    </row>
    <row r="1244" spans="2:32" x14ac:dyDescent="0.2">
      <c r="B1244" s="24" t="s">
        <v>595</v>
      </c>
      <c r="C1244" s="17"/>
      <c r="D1244" s="17"/>
      <c r="E1244" s="17"/>
      <c r="F1244" s="17"/>
      <c r="G1244" s="17"/>
      <c r="H1244" s="17"/>
      <c r="I1244" s="17"/>
      <c r="J1244" s="17"/>
      <c r="K1244" s="17"/>
      <c r="L1244" s="17"/>
      <c r="M1244" s="17"/>
      <c r="N1244" s="17"/>
      <c r="O1244" s="17"/>
      <c r="P1244" s="17"/>
      <c r="Q1244" s="17"/>
      <c r="R1244" s="17"/>
      <c r="S1244" s="17"/>
      <c r="T1244" s="17"/>
      <c r="U1244" s="17"/>
      <c r="V1244" s="17"/>
      <c r="W1244" s="17"/>
      <c r="X1244" s="17"/>
      <c r="Y1244" s="17"/>
      <c r="Z1244" s="17"/>
      <c r="AA1244" s="17"/>
      <c r="AB1244" s="17"/>
      <c r="AC1244" s="17"/>
      <c r="AD1244" s="17"/>
      <c r="AE1244" s="17"/>
      <c r="AF1244" s="17"/>
    </row>
    <row r="1245" spans="2:32" x14ac:dyDescent="0.2">
      <c r="B1245" t="s">
        <v>623</v>
      </c>
      <c r="C1245" s="17">
        <v>0.23841885445948599</v>
      </c>
      <c r="D1245" s="17">
        <v>0.288246412855937</v>
      </c>
      <c r="E1245" s="17">
        <v>0.18993415465119301</v>
      </c>
      <c r="F1245" s="17"/>
      <c r="G1245" s="17">
        <v>0.282306651427359</v>
      </c>
      <c r="H1245" s="17">
        <v>0.30772515298331798</v>
      </c>
      <c r="I1245" s="17">
        <v>0.232959958188001</v>
      </c>
      <c r="J1245" s="17">
        <v>0.222200515080409</v>
      </c>
      <c r="K1245" s="17">
        <v>0.182570988494625</v>
      </c>
      <c r="L1245" s="17">
        <v>0.19315278249975201</v>
      </c>
      <c r="M1245" s="17"/>
      <c r="N1245" s="17">
        <v>0.24949591858421499</v>
      </c>
      <c r="O1245" s="17">
        <v>0.246614482379093</v>
      </c>
      <c r="P1245" s="17">
        <v>0.35863937051417599</v>
      </c>
      <c r="Q1245" s="17">
        <v>0.18870452234898799</v>
      </c>
      <c r="R1245" s="17">
        <v>0.19733757255277701</v>
      </c>
      <c r="S1245" s="17">
        <v>0.121854814994472</v>
      </c>
      <c r="T1245" s="17">
        <v>0.20475788696539299</v>
      </c>
      <c r="U1245" s="17">
        <v>0.21885813086636299</v>
      </c>
      <c r="V1245" s="17">
        <v>0.29277170398865099</v>
      </c>
      <c r="W1245" s="17">
        <v>0.19038732611937001</v>
      </c>
      <c r="X1245" s="17">
        <v>0.18751698959492699</v>
      </c>
      <c r="Y1245" s="17">
        <v>0.52482744964826999</v>
      </c>
      <c r="Z1245" s="17"/>
      <c r="AA1245" s="17">
        <v>0.20139711322023901</v>
      </c>
      <c r="AB1245" s="17">
        <v>0.26595229835387801</v>
      </c>
      <c r="AC1245" s="17">
        <v>0.239387743690095</v>
      </c>
      <c r="AD1245" s="17">
        <v>0.25160631101570802</v>
      </c>
      <c r="AE1245" s="17"/>
      <c r="AF1245" s="17">
        <v>0.26918361311642502</v>
      </c>
    </row>
    <row r="1246" spans="2:32" x14ac:dyDescent="0.2">
      <c r="B1246" t="s">
        <v>615</v>
      </c>
      <c r="C1246" s="17">
        <v>0.61064851523624397</v>
      </c>
      <c r="D1246" s="17">
        <v>0.63605329855872295</v>
      </c>
      <c r="E1246" s="17">
        <v>0.58124491520755095</v>
      </c>
      <c r="F1246" s="17"/>
      <c r="G1246" s="17">
        <v>0.63230198991734798</v>
      </c>
      <c r="H1246" s="17">
        <v>0.59456574380932103</v>
      </c>
      <c r="I1246" s="17">
        <v>0.55163996722488295</v>
      </c>
      <c r="J1246" s="17">
        <v>0.60876285322270696</v>
      </c>
      <c r="K1246" s="17">
        <v>0.70185579459501501</v>
      </c>
      <c r="L1246" s="17">
        <v>0.62322567958701203</v>
      </c>
      <c r="M1246" s="17"/>
      <c r="N1246" s="17">
        <v>0.60888808721806897</v>
      </c>
      <c r="O1246" s="17">
        <v>0.59633753603011896</v>
      </c>
      <c r="P1246" s="17">
        <v>0.52026556579364702</v>
      </c>
      <c r="Q1246" s="17">
        <v>0.66558514447328998</v>
      </c>
      <c r="R1246" s="17">
        <v>0.69977053496052599</v>
      </c>
      <c r="S1246" s="17">
        <v>0.77190929072333703</v>
      </c>
      <c r="T1246" s="17">
        <v>0.67864401960536902</v>
      </c>
      <c r="U1246" s="17">
        <v>0.56599007291498105</v>
      </c>
      <c r="V1246" s="17">
        <v>0.510489308409386</v>
      </c>
      <c r="W1246" s="17">
        <v>0.59684406369098097</v>
      </c>
      <c r="X1246" s="17">
        <v>0.62942281207584305</v>
      </c>
      <c r="Y1246" s="17">
        <v>0.39052223511573197</v>
      </c>
      <c r="Z1246" s="17"/>
      <c r="AA1246" s="17">
        <v>0.66272615039574601</v>
      </c>
      <c r="AB1246" s="17">
        <v>0.60550277520878804</v>
      </c>
      <c r="AC1246" s="17">
        <v>0.56972797783732998</v>
      </c>
      <c r="AD1246" s="17">
        <v>0.60636138292737596</v>
      </c>
      <c r="AE1246" s="17"/>
      <c r="AF1246" s="17">
        <v>0.61121286498091199</v>
      </c>
    </row>
    <row r="1247" spans="2:32" x14ac:dyDescent="0.2">
      <c r="B1247" t="s">
        <v>92</v>
      </c>
      <c r="C1247" s="17">
        <v>0.15093263030427001</v>
      </c>
      <c r="D1247" s="17">
        <v>7.57002885853401E-2</v>
      </c>
      <c r="E1247" s="17">
        <v>0.22882093014125601</v>
      </c>
      <c r="F1247" s="17"/>
      <c r="G1247" s="17">
        <v>8.5391358655293403E-2</v>
      </c>
      <c r="H1247" s="17">
        <v>9.7709103207360995E-2</v>
      </c>
      <c r="I1247" s="17">
        <v>0.21540007458711599</v>
      </c>
      <c r="J1247" s="17">
        <v>0.16903663169688399</v>
      </c>
      <c r="K1247" s="17">
        <v>0.115573216910361</v>
      </c>
      <c r="L1247" s="17">
        <v>0.18362153791323599</v>
      </c>
      <c r="M1247" s="17"/>
      <c r="N1247" s="17">
        <v>0.141615994197717</v>
      </c>
      <c r="O1247" s="17">
        <v>0.15704798159078801</v>
      </c>
      <c r="P1247" s="17">
        <v>0.121095063692176</v>
      </c>
      <c r="Q1247" s="17">
        <v>0.145710333177722</v>
      </c>
      <c r="R1247" s="17">
        <v>0.102891892486698</v>
      </c>
      <c r="S1247" s="17">
        <v>0.10623589428219</v>
      </c>
      <c r="T1247" s="17">
        <v>0.11659809342923701</v>
      </c>
      <c r="U1247" s="17">
        <v>0.21515179621865599</v>
      </c>
      <c r="V1247" s="17">
        <v>0.19673898760196301</v>
      </c>
      <c r="W1247" s="17">
        <v>0.21276861018964999</v>
      </c>
      <c r="X1247" s="17">
        <v>0.18306019832923001</v>
      </c>
      <c r="Y1247" s="17">
        <v>8.46503152359976E-2</v>
      </c>
      <c r="Z1247" s="17"/>
      <c r="AA1247" s="17">
        <v>0.13587673638401501</v>
      </c>
      <c r="AB1247" s="17">
        <v>0.12854492643733401</v>
      </c>
      <c r="AC1247" s="17">
        <v>0.190884278472575</v>
      </c>
      <c r="AD1247" s="17">
        <v>0.142032306056916</v>
      </c>
      <c r="AE1247" s="17"/>
      <c r="AF1247" s="17">
        <v>0.119603521902663</v>
      </c>
    </row>
    <row r="1248" spans="2:32" x14ac:dyDescent="0.2">
      <c r="C1248" s="17"/>
      <c r="D1248" s="17"/>
      <c r="E1248" s="17"/>
      <c r="F1248" s="17"/>
      <c r="G1248" s="17"/>
      <c r="H1248" s="17"/>
      <c r="I1248" s="17"/>
      <c r="J1248" s="17"/>
      <c r="K1248" s="17"/>
      <c r="L1248" s="17"/>
      <c r="M1248" s="17"/>
      <c r="N1248" s="17"/>
      <c r="O1248" s="17"/>
      <c r="P1248" s="17"/>
      <c r="Q1248" s="17"/>
      <c r="R1248" s="17"/>
      <c r="S1248" s="17"/>
      <c r="T1248" s="17"/>
      <c r="U1248" s="17"/>
      <c r="V1248" s="17"/>
      <c r="W1248" s="17"/>
      <c r="X1248" s="17"/>
      <c r="Y1248" s="17"/>
      <c r="Z1248" s="17"/>
      <c r="AA1248" s="17"/>
      <c r="AB1248" s="17"/>
      <c r="AC1248" s="17"/>
      <c r="AD1248" s="17"/>
      <c r="AE1248" s="17"/>
      <c r="AF1248" s="17"/>
    </row>
    <row r="1249" spans="2:32" x14ac:dyDescent="0.2">
      <c r="B1249" s="6" t="s">
        <v>626</v>
      </c>
      <c r="C1249" s="17"/>
      <c r="D1249" s="17"/>
      <c r="E1249" s="17"/>
      <c r="F1249" s="17"/>
      <c r="G1249" s="17"/>
      <c r="H1249" s="17"/>
      <c r="I1249" s="17"/>
      <c r="J1249" s="17"/>
      <c r="K1249" s="17"/>
      <c r="L1249" s="17"/>
      <c r="M1249" s="17"/>
      <c r="N1249" s="17"/>
      <c r="O1249" s="17"/>
      <c r="P1249" s="17"/>
      <c r="Q1249" s="17"/>
      <c r="R1249" s="17"/>
      <c r="S1249" s="17"/>
      <c r="T1249" s="17"/>
      <c r="U1249" s="17"/>
      <c r="V1249" s="17"/>
      <c r="W1249" s="17"/>
      <c r="X1249" s="17"/>
      <c r="Y1249" s="17"/>
      <c r="Z1249" s="17"/>
      <c r="AA1249" s="17"/>
      <c r="AB1249" s="17"/>
      <c r="AC1249" s="17"/>
      <c r="AD1249" s="17"/>
      <c r="AE1249" s="17"/>
      <c r="AF1249" s="17"/>
    </row>
    <row r="1250" spans="2:32" x14ac:dyDescent="0.2">
      <c r="B1250" s="24" t="s">
        <v>595</v>
      </c>
      <c r="C1250" s="17"/>
      <c r="D1250" s="17"/>
      <c r="E1250" s="17"/>
      <c r="F1250" s="17"/>
      <c r="G1250" s="17"/>
      <c r="H1250" s="17"/>
      <c r="I1250" s="17"/>
      <c r="J1250" s="17"/>
      <c r="K1250" s="17"/>
      <c r="L1250" s="17"/>
      <c r="M1250" s="17"/>
      <c r="N1250" s="17"/>
      <c r="O1250" s="17"/>
      <c r="P1250" s="17"/>
      <c r="Q1250" s="17"/>
      <c r="R1250" s="17"/>
      <c r="S1250" s="17"/>
      <c r="T1250" s="17"/>
      <c r="U1250" s="17"/>
      <c r="V1250" s="17"/>
      <c r="W1250" s="17"/>
      <c r="X1250" s="17"/>
      <c r="Y1250" s="17"/>
      <c r="Z1250" s="17"/>
      <c r="AA1250" s="17"/>
      <c r="AB1250" s="17"/>
      <c r="AC1250" s="17"/>
      <c r="AD1250" s="17"/>
      <c r="AE1250" s="17"/>
      <c r="AF1250" s="17"/>
    </row>
    <row r="1251" spans="2:32" x14ac:dyDescent="0.2">
      <c r="B1251" t="s">
        <v>625</v>
      </c>
      <c r="C1251" s="17">
        <v>0.26605903395485098</v>
      </c>
      <c r="D1251" s="17">
        <v>0.28115522964071998</v>
      </c>
      <c r="E1251" s="17">
        <v>0.25239909113923997</v>
      </c>
      <c r="F1251" s="17"/>
      <c r="G1251" s="17">
        <v>0.32142567486269702</v>
      </c>
      <c r="H1251" s="17">
        <v>0.33529899666750601</v>
      </c>
      <c r="I1251" s="17">
        <v>0.25235659902289898</v>
      </c>
      <c r="J1251" s="17">
        <v>0.27185013339465802</v>
      </c>
      <c r="K1251" s="17">
        <v>0.27273212931980401</v>
      </c>
      <c r="L1251" s="17">
        <v>0.17695834944848901</v>
      </c>
      <c r="M1251" s="17"/>
      <c r="N1251" s="17">
        <v>0.27815321571405899</v>
      </c>
      <c r="O1251" s="17">
        <v>0.269924509155959</v>
      </c>
      <c r="P1251" s="17">
        <v>0.25568525117356999</v>
      </c>
      <c r="Q1251" s="17">
        <v>0.16870137927694401</v>
      </c>
      <c r="R1251" s="17">
        <v>0.43657245262146799</v>
      </c>
      <c r="S1251" s="17">
        <v>0.32715621511617599</v>
      </c>
      <c r="T1251" s="17">
        <v>0.23816827434597901</v>
      </c>
      <c r="U1251" s="17">
        <v>0.208560851723568</v>
      </c>
      <c r="V1251" s="17">
        <v>0.23394054113009799</v>
      </c>
      <c r="W1251" s="17">
        <v>0.21955853196118999</v>
      </c>
      <c r="X1251" s="17">
        <v>0.32575704224435098</v>
      </c>
      <c r="Y1251" s="17">
        <v>0.25685551686410202</v>
      </c>
      <c r="Z1251" s="17"/>
      <c r="AA1251" s="17">
        <v>0.21751047793508099</v>
      </c>
      <c r="AB1251" s="17">
        <v>0.31212612905549902</v>
      </c>
      <c r="AC1251" s="17">
        <v>0.209508281996756</v>
      </c>
      <c r="AD1251" s="17">
        <v>0.31331561319327</v>
      </c>
      <c r="AE1251" s="17"/>
      <c r="AF1251" s="17">
        <v>0.25644149398718602</v>
      </c>
    </row>
    <row r="1252" spans="2:32" x14ac:dyDescent="0.2">
      <c r="B1252" t="s">
        <v>615</v>
      </c>
      <c r="C1252" s="17">
        <v>0.59367266368510496</v>
      </c>
      <c r="D1252" s="17">
        <v>0.61467536206837303</v>
      </c>
      <c r="E1252" s="17">
        <v>0.574668163156701</v>
      </c>
      <c r="F1252" s="17"/>
      <c r="G1252" s="17">
        <v>0.63420629482187096</v>
      </c>
      <c r="H1252" s="17">
        <v>0.57313384763715103</v>
      </c>
      <c r="I1252" s="17">
        <v>0.64939124384999003</v>
      </c>
      <c r="J1252" s="17">
        <v>0.59447131424368604</v>
      </c>
      <c r="K1252" s="17">
        <v>0.56429716949568398</v>
      </c>
      <c r="L1252" s="17">
        <v>0.55270933326310701</v>
      </c>
      <c r="M1252" s="17"/>
      <c r="N1252" s="17">
        <v>0.56679464949744196</v>
      </c>
      <c r="O1252" s="17">
        <v>0.58830220551965395</v>
      </c>
      <c r="P1252" s="17">
        <v>0.58700835066561996</v>
      </c>
      <c r="Q1252" s="17">
        <v>0.59570808661857899</v>
      </c>
      <c r="R1252" s="17">
        <v>0.46094409647763501</v>
      </c>
      <c r="S1252" s="17">
        <v>0.55173379327674898</v>
      </c>
      <c r="T1252" s="17">
        <v>0.68603560421879906</v>
      </c>
      <c r="U1252" s="17">
        <v>0.65239124372965895</v>
      </c>
      <c r="V1252" s="17">
        <v>0.64213795728462397</v>
      </c>
      <c r="W1252" s="17">
        <v>0.65812688014143095</v>
      </c>
      <c r="X1252" s="17">
        <v>0.50798506822975298</v>
      </c>
      <c r="Y1252" s="17">
        <v>0.626845325330884</v>
      </c>
      <c r="Z1252" s="17"/>
      <c r="AA1252" s="17">
        <v>0.64669681365673004</v>
      </c>
      <c r="AB1252" s="17">
        <v>0.56407052103960897</v>
      </c>
      <c r="AC1252" s="17">
        <v>0.65602450131874901</v>
      </c>
      <c r="AD1252" s="17">
        <v>0.52367100931183996</v>
      </c>
      <c r="AE1252" s="17"/>
      <c r="AF1252" s="17">
        <v>0.63502775123614297</v>
      </c>
    </row>
    <row r="1253" spans="2:32" x14ac:dyDescent="0.2">
      <c r="B1253" t="s">
        <v>92</v>
      </c>
      <c r="C1253" s="17">
        <v>0.14026830236004401</v>
      </c>
      <c r="D1253" s="17">
        <v>0.104169408290906</v>
      </c>
      <c r="E1253" s="17">
        <v>0.172932745704059</v>
      </c>
      <c r="F1253" s="17"/>
      <c r="G1253" s="17">
        <v>4.4368030315432197E-2</v>
      </c>
      <c r="H1253" s="17">
        <v>9.1567155695343294E-2</v>
      </c>
      <c r="I1253" s="17">
        <v>9.8252157127110606E-2</v>
      </c>
      <c r="J1253" s="17">
        <v>0.13367855236165499</v>
      </c>
      <c r="K1253" s="17">
        <v>0.16297070118451201</v>
      </c>
      <c r="L1253" s="17">
        <v>0.27033231728840401</v>
      </c>
      <c r="M1253" s="17"/>
      <c r="N1253" s="17">
        <v>0.155052134788499</v>
      </c>
      <c r="O1253" s="17">
        <v>0.14177328532438699</v>
      </c>
      <c r="P1253" s="17">
        <v>0.15730639816080999</v>
      </c>
      <c r="Q1253" s="17">
        <v>0.235590534104477</v>
      </c>
      <c r="R1253" s="17">
        <v>0.102483450900897</v>
      </c>
      <c r="S1253" s="17">
        <v>0.121109991607075</v>
      </c>
      <c r="T1253" s="17">
        <v>7.57961214352217E-2</v>
      </c>
      <c r="U1253" s="17">
        <v>0.13904790454677199</v>
      </c>
      <c r="V1253" s="17">
        <v>0.123921501585278</v>
      </c>
      <c r="W1253" s="17">
        <v>0.12231458789737901</v>
      </c>
      <c r="X1253" s="17">
        <v>0.16625788952589701</v>
      </c>
      <c r="Y1253" s="17">
        <v>0.116299157805014</v>
      </c>
      <c r="Z1253" s="17"/>
      <c r="AA1253" s="17">
        <v>0.13579270840818899</v>
      </c>
      <c r="AB1253" s="17">
        <v>0.123803349904893</v>
      </c>
      <c r="AC1253" s="17">
        <v>0.13446721668449499</v>
      </c>
      <c r="AD1253" s="17">
        <v>0.163013377494891</v>
      </c>
      <c r="AE1253" s="17"/>
      <c r="AF1253" s="17">
        <v>0.108530754776671</v>
      </c>
    </row>
    <row r="1254" spans="2:32" x14ac:dyDescent="0.2">
      <c r="C1254" s="17"/>
      <c r="D1254" s="17"/>
      <c r="E1254" s="17"/>
      <c r="F1254" s="17"/>
      <c r="G1254" s="17"/>
      <c r="H1254" s="17"/>
      <c r="I1254" s="17"/>
      <c r="J1254" s="17"/>
      <c r="K1254" s="17"/>
      <c r="L1254" s="17"/>
      <c r="M1254" s="17"/>
      <c r="N1254" s="17"/>
      <c r="O1254" s="17"/>
      <c r="P1254" s="17"/>
      <c r="Q1254" s="17"/>
      <c r="R1254" s="17"/>
      <c r="S1254" s="17"/>
      <c r="T1254" s="17"/>
      <c r="U1254" s="17"/>
      <c r="V1254" s="17"/>
      <c r="W1254" s="17"/>
      <c r="X1254" s="17"/>
      <c r="Y1254" s="17"/>
      <c r="Z1254" s="17"/>
      <c r="AA1254" s="17"/>
      <c r="AB1254" s="17"/>
      <c r="AC1254" s="17"/>
      <c r="AD1254" s="17"/>
      <c r="AE1254" s="17"/>
      <c r="AF1254" s="17"/>
    </row>
    <row r="1255" spans="2:32" x14ac:dyDescent="0.2">
      <c r="B1255" s="6" t="s">
        <v>628</v>
      </c>
      <c r="C1255" s="17"/>
      <c r="D1255" s="17"/>
      <c r="E1255" s="17"/>
      <c r="F1255" s="17"/>
      <c r="G1255" s="17"/>
      <c r="H1255" s="17"/>
      <c r="I1255" s="17"/>
      <c r="J1255" s="17"/>
      <c r="K1255" s="17"/>
      <c r="L1255" s="17"/>
      <c r="M1255" s="17"/>
      <c r="N1255" s="17"/>
      <c r="O1255" s="17"/>
      <c r="P1255" s="17"/>
      <c r="Q1255" s="17"/>
      <c r="R1255" s="17"/>
      <c r="S1255" s="17"/>
      <c r="T1255" s="17"/>
      <c r="U1255" s="17"/>
      <c r="V1255" s="17"/>
      <c r="W1255" s="17"/>
      <c r="X1255" s="17"/>
      <c r="Y1255" s="17"/>
      <c r="Z1255" s="17"/>
      <c r="AA1255" s="17"/>
      <c r="AB1255" s="17"/>
      <c r="AC1255" s="17"/>
      <c r="AD1255" s="17"/>
      <c r="AE1255" s="17"/>
      <c r="AF1255" s="17"/>
    </row>
    <row r="1256" spans="2:32" x14ac:dyDescent="0.2">
      <c r="B1256" s="24" t="s">
        <v>595</v>
      </c>
      <c r="C1256" s="17"/>
      <c r="D1256" s="17"/>
      <c r="E1256" s="17"/>
      <c r="F1256" s="17"/>
      <c r="G1256" s="17"/>
      <c r="H1256" s="17"/>
      <c r="I1256" s="17"/>
      <c r="J1256" s="17"/>
      <c r="K1256" s="17"/>
      <c r="L1256" s="17"/>
      <c r="M1256" s="17"/>
      <c r="N1256" s="17"/>
      <c r="O1256" s="17"/>
      <c r="P1256" s="17"/>
      <c r="Q1256" s="17"/>
      <c r="R1256" s="17"/>
      <c r="S1256" s="17"/>
      <c r="T1256" s="17"/>
      <c r="U1256" s="17"/>
      <c r="V1256" s="17"/>
      <c r="W1256" s="17"/>
      <c r="X1256" s="17"/>
      <c r="Y1256" s="17"/>
      <c r="Z1256" s="17"/>
      <c r="AA1256" s="17"/>
      <c r="AB1256" s="17"/>
      <c r="AC1256" s="17"/>
      <c r="AD1256" s="17"/>
      <c r="AE1256" s="17"/>
      <c r="AF1256" s="17"/>
    </row>
    <row r="1257" spans="2:32" x14ac:dyDescent="0.2">
      <c r="B1257" t="s">
        <v>627</v>
      </c>
      <c r="C1257" s="17">
        <v>0.34965491398072002</v>
      </c>
      <c r="D1257" s="17">
        <v>0.376278660876041</v>
      </c>
      <c r="E1257" s="17">
        <v>0.32623984379936199</v>
      </c>
      <c r="F1257" s="17"/>
      <c r="G1257" s="17">
        <v>0.374716765963924</v>
      </c>
      <c r="H1257" s="17">
        <v>0.35625893366205402</v>
      </c>
      <c r="I1257" s="17">
        <v>0.33173682206785499</v>
      </c>
      <c r="J1257" s="17">
        <v>0.368880545905861</v>
      </c>
      <c r="K1257" s="17">
        <v>0.37282851368233599</v>
      </c>
      <c r="L1257" s="17">
        <v>0.31229419027822902</v>
      </c>
      <c r="M1257" s="17"/>
      <c r="N1257" s="17">
        <v>0.274044173047161</v>
      </c>
      <c r="O1257" s="17">
        <v>0.36615620575653401</v>
      </c>
      <c r="P1257" s="17">
        <v>0.373716466071086</v>
      </c>
      <c r="Q1257" s="17">
        <v>0.34145907785790203</v>
      </c>
      <c r="R1257" s="17">
        <v>0.33824623134625897</v>
      </c>
      <c r="S1257" s="17">
        <v>0.31802261998864201</v>
      </c>
      <c r="T1257" s="17">
        <v>0.34941699990629199</v>
      </c>
      <c r="U1257" s="17">
        <v>9.8827005827489905E-2</v>
      </c>
      <c r="V1257" s="17">
        <v>0.36549973163050198</v>
      </c>
      <c r="W1257" s="17">
        <v>0.35189459542315898</v>
      </c>
      <c r="X1257" s="17">
        <v>0.59443184442197095</v>
      </c>
      <c r="Y1257" s="17">
        <v>0.493582849342726</v>
      </c>
      <c r="Z1257" s="17"/>
      <c r="AA1257" s="17">
        <v>0.338651519297201</v>
      </c>
      <c r="AB1257" s="17">
        <v>0.32683119005449701</v>
      </c>
      <c r="AC1257" s="17">
        <v>0.37874492000920501</v>
      </c>
      <c r="AD1257" s="17">
        <v>0.36376499728468797</v>
      </c>
      <c r="AE1257" s="17"/>
      <c r="AF1257" s="17">
        <v>0.36458563072907102</v>
      </c>
    </row>
    <row r="1258" spans="2:32" x14ac:dyDescent="0.2">
      <c r="B1258" t="s">
        <v>615</v>
      </c>
      <c r="C1258" s="17">
        <v>0.53281922237267498</v>
      </c>
      <c r="D1258" s="17">
        <v>0.52147705054537896</v>
      </c>
      <c r="E1258" s="17">
        <v>0.54161026559092595</v>
      </c>
      <c r="F1258" s="17"/>
      <c r="G1258" s="17">
        <v>0.625283234036076</v>
      </c>
      <c r="H1258" s="17">
        <v>0.59996123550741098</v>
      </c>
      <c r="I1258" s="17">
        <v>0.538874227053869</v>
      </c>
      <c r="J1258" s="17">
        <v>0.53089047047508398</v>
      </c>
      <c r="K1258" s="17">
        <v>0.40217785402036299</v>
      </c>
      <c r="L1258" s="17">
        <v>0.50259854730766496</v>
      </c>
      <c r="M1258" s="17"/>
      <c r="N1258" s="17">
        <v>0.61000225552424903</v>
      </c>
      <c r="O1258" s="17">
        <v>0.490311818411168</v>
      </c>
      <c r="P1258" s="17">
        <v>0.52474811628446205</v>
      </c>
      <c r="Q1258" s="17">
        <v>0.56889581827662705</v>
      </c>
      <c r="R1258" s="17">
        <v>0.573878248965214</v>
      </c>
      <c r="S1258" s="17">
        <v>0.57529739533379898</v>
      </c>
      <c r="T1258" s="17">
        <v>0.51528848861618504</v>
      </c>
      <c r="U1258" s="17">
        <v>0.728675412733084</v>
      </c>
      <c r="V1258" s="17">
        <v>0.54265042028243904</v>
      </c>
      <c r="W1258" s="17">
        <v>0.49310759437311402</v>
      </c>
      <c r="X1258" s="17">
        <v>0.27130471323231198</v>
      </c>
      <c r="Y1258" s="17">
        <v>0.42760085496209299</v>
      </c>
      <c r="Z1258" s="17"/>
      <c r="AA1258" s="17">
        <v>0.56978484708839405</v>
      </c>
      <c r="AB1258" s="17">
        <v>0.52375617045877298</v>
      </c>
      <c r="AC1258" s="17">
        <v>0.51967998301610596</v>
      </c>
      <c r="AD1258" s="17">
        <v>0.50596193757048502</v>
      </c>
      <c r="AE1258" s="17"/>
      <c r="AF1258" s="17">
        <v>0.524267681528649</v>
      </c>
    </row>
    <row r="1259" spans="2:32" x14ac:dyDescent="0.2">
      <c r="B1259" t="s">
        <v>92</v>
      </c>
      <c r="C1259" s="17">
        <v>0.117525863646604</v>
      </c>
      <c r="D1259" s="17">
        <v>0.10224428857858001</v>
      </c>
      <c r="E1259" s="17">
        <v>0.13214989060971299</v>
      </c>
      <c r="F1259" s="17"/>
      <c r="G1259" s="17">
        <v>0</v>
      </c>
      <c r="H1259" s="17">
        <v>4.3779830830534799E-2</v>
      </c>
      <c r="I1259" s="17">
        <v>0.12938895087827501</v>
      </c>
      <c r="J1259" s="17">
        <v>0.100228983619055</v>
      </c>
      <c r="K1259" s="17">
        <v>0.22499363229729999</v>
      </c>
      <c r="L1259" s="17">
        <v>0.18510726241410499</v>
      </c>
      <c r="M1259" s="17"/>
      <c r="N1259" s="17">
        <v>0.11595357142859</v>
      </c>
      <c r="O1259" s="17">
        <v>0.14353197583229799</v>
      </c>
      <c r="P1259" s="17">
        <v>0.10153541764445299</v>
      </c>
      <c r="Q1259" s="17">
        <v>8.9645103865470796E-2</v>
      </c>
      <c r="R1259" s="17">
        <v>8.7875519688526804E-2</v>
      </c>
      <c r="S1259" s="17">
        <v>0.106679984677559</v>
      </c>
      <c r="T1259" s="17">
        <v>0.135294511477524</v>
      </c>
      <c r="U1259" s="17">
        <v>0.17249758143942601</v>
      </c>
      <c r="V1259" s="17">
        <v>9.1849848087059094E-2</v>
      </c>
      <c r="W1259" s="17">
        <v>0.15499781020372699</v>
      </c>
      <c r="X1259" s="17">
        <v>0.13426344234571699</v>
      </c>
      <c r="Y1259" s="17">
        <v>7.8816295695181393E-2</v>
      </c>
      <c r="Z1259" s="17"/>
      <c r="AA1259" s="17">
        <v>9.1563633614404394E-2</v>
      </c>
      <c r="AB1259" s="17">
        <v>0.14941263948673</v>
      </c>
      <c r="AC1259" s="17">
        <v>0.101575096974689</v>
      </c>
      <c r="AD1259" s="17">
        <v>0.130273065144827</v>
      </c>
      <c r="AE1259" s="17"/>
      <c r="AF1259" s="17">
        <v>0.11114668774228</v>
      </c>
    </row>
    <row r="1260" spans="2:32" x14ac:dyDescent="0.2">
      <c r="C1260" s="17"/>
      <c r="D1260" s="17"/>
      <c r="E1260" s="17"/>
      <c r="F1260" s="17"/>
      <c r="G1260" s="17"/>
      <c r="H1260" s="17"/>
      <c r="I1260" s="17"/>
      <c r="J1260" s="17"/>
      <c r="K1260" s="17"/>
      <c r="L1260" s="17"/>
      <c r="M1260" s="17"/>
      <c r="N1260" s="17"/>
      <c r="O1260" s="17"/>
      <c r="P1260" s="17"/>
      <c r="Q1260" s="17"/>
      <c r="R1260" s="17"/>
      <c r="S1260" s="17"/>
      <c r="T1260" s="17"/>
      <c r="U1260" s="17"/>
      <c r="V1260" s="17"/>
      <c r="W1260" s="17"/>
      <c r="X1260" s="17"/>
      <c r="Y1260" s="17"/>
      <c r="Z1260" s="17"/>
      <c r="AA1260" s="17"/>
      <c r="AB1260" s="17"/>
      <c r="AC1260" s="17"/>
      <c r="AD1260" s="17"/>
      <c r="AE1260" s="17"/>
      <c r="AF1260" s="17"/>
    </row>
    <row r="1261" spans="2:32" x14ac:dyDescent="0.2">
      <c r="B1261" s="6" t="s">
        <v>630</v>
      </c>
      <c r="C1261" s="17"/>
      <c r="D1261" s="17"/>
      <c r="E1261" s="17"/>
      <c r="F1261" s="17"/>
      <c r="G1261" s="17"/>
      <c r="H1261" s="17"/>
      <c r="I1261" s="17"/>
      <c r="J1261" s="17"/>
      <c r="K1261" s="17"/>
      <c r="L1261" s="17"/>
      <c r="M1261" s="17"/>
      <c r="N1261" s="17"/>
      <c r="O1261" s="17"/>
      <c r="P1261" s="17"/>
      <c r="Q1261" s="17"/>
      <c r="R1261" s="17"/>
      <c r="S1261" s="17"/>
      <c r="T1261" s="17"/>
      <c r="U1261" s="17"/>
      <c r="V1261" s="17"/>
      <c r="W1261" s="17"/>
      <c r="X1261" s="17"/>
      <c r="Y1261" s="17"/>
      <c r="Z1261" s="17"/>
      <c r="AA1261" s="17"/>
      <c r="AB1261" s="17"/>
      <c r="AC1261" s="17"/>
      <c r="AD1261" s="17"/>
      <c r="AE1261" s="17"/>
      <c r="AF1261" s="17"/>
    </row>
    <row r="1262" spans="2:32" x14ac:dyDescent="0.2">
      <c r="B1262" s="24" t="s">
        <v>595</v>
      </c>
      <c r="C1262" s="17"/>
      <c r="D1262" s="17"/>
      <c r="E1262" s="17"/>
      <c r="F1262" s="17"/>
      <c r="G1262" s="17"/>
      <c r="H1262" s="17"/>
      <c r="I1262" s="17"/>
      <c r="J1262" s="17"/>
      <c r="K1262" s="17"/>
      <c r="L1262" s="17"/>
      <c r="M1262" s="17"/>
      <c r="N1262" s="17"/>
      <c r="O1262" s="17"/>
      <c r="P1262" s="17"/>
      <c r="Q1262" s="17"/>
      <c r="R1262" s="17"/>
      <c r="S1262" s="17"/>
      <c r="T1262" s="17"/>
      <c r="U1262" s="17"/>
      <c r="V1262" s="17"/>
      <c r="W1262" s="17"/>
      <c r="X1262" s="17"/>
      <c r="Y1262" s="17"/>
      <c r="Z1262" s="17"/>
      <c r="AA1262" s="17"/>
      <c r="AB1262" s="17"/>
      <c r="AC1262" s="17"/>
      <c r="AD1262" s="17"/>
      <c r="AE1262" s="17"/>
      <c r="AF1262" s="17"/>
    </row>
    <row r="1263" spans="2:32" x14ac:dyDescent="0.2">
      <c r="B1263" t="s">
        <v>629</v>
      </c>
      <c r="C1263" s="17">
        <v>0.44497541470624802</v>
      </c>
      <c r="D1263" s="17">
        <v>0.48419697606512602</v>
      </c>
      <c r="E1263" s="17">
        <v>0.408982951373696</v>
      </c>
      <c r="F1263" s="17"/>
      <c r="G1263" s="17">
        <v>0.53373242836276102</v>
      </c>
      <c r="H1263" s="17">
        <v>0.34296558986484399</v>
      </c>
      <c r="I1263" s="17">
        <v>0.50074333098536095</v>
      </c>
      <c r="J1263" s="17">
        <v>0.490979152807132</v>
      </c>
      <c r="K1263" s="17">
        <v>0.36881190963462501</v>
      </c>
      <c r="L1263" s="17">
        <v>0.41068969736792799</v>
      </c>
      <c r="M1263" s="17"/>
      <c r="N1263" s="17">
        <v>0.36742388008340099</v>
      </c>
      <c r="O1263" s="17">
        <v>0.54024190592560895</v>
      </c>
      <c r="P1263" s="17">
        <v>0.451579437517866</v>
      </c>
      <c r="Q1263" s="17">
        <v>0.53984055585163504</v>
      </c>
      <c r="R1263" s="17">
        <v>0.459554294511901</v>
      </c>
      <c r="S1263" s="17">
        <v>0.43252217985834301</v>
      </c>
      <c r="T1263" s="17">
        <v>0.58929710135556301</v>
      </c>
      <c r="U1263" s="17">
        <v>0.319551741611039</v>
      </c>
      <c r="V1263" s="17">
        <v>0.30324756312944701</v>
      </c>
      <c r="W1263" s="17">
        <v>0.46081510387684299</v>
      </c>
      <c r="X1263" s="17">
        <v>0.410628429920533</v>
      </c>
      <c r="Y1263" s="17">
        <v>0.46233413661322298</v>
      </c>
      <c r="Z1263" s="17"/>
      <c r="AA1263" s="17">
        <v>0.40294930009900698</v>
      </c>
      <c r="AB1263" s="17">
        <v>0.42822608041786803</v>
      </c>
      <c r="AC1263" s="17">
        <v>0.40049888915827497</v>
      </c>
      <c r="AD1263" s="17">
        <v>0.52713615958785498</v>
      </c>
      <c r="AE1263" s="17"/>
      <c r="AF1263" s="17">
        <v>0.38491534705883601</v>
      </c>
    </row>
    <row r="1264" spans="2:32" x14ac:dyDescent="0.2">
      <c r="B1264" t="s">
        <v>615</v>
      </c>
      <c r="C1264" s="17">
        <v>0.42665377664210602</v>
      </c>
      <c r="D1264" s="17">
        <v>0.41950784402065899</v>
      </c>
      <c r="E1264" s="17">
        <v>0.42812489878402399</v>
      </c>
      <c r="F1264" s="17"/>
      <c r="G1264" s="17">
        <v>0.39500080558942102</v>
      </c>
      <c r="H1264" s="17">
        <v>0.56740691259490805</v>
      </c>
      <c r="I1264" s="17">
        <v>0.324696655537487</v>
      </c>
      <c r="J1264" s="17">
        <v>0.40707076237305001</v>
      </c>
      <c r="K1264" s="17">
        <v>0.44592600980929198</v>
      </c>
      <c r="L1264" s="17">
        <v>0.44217977333333902</v>
      </c>
      <c r="M1264" s="17"/>
      <c r="N1264" s="17">
        <v>0.49844374046488099</v>
      </c>
      <c r="O1264" s="17">
        <v>0.34055929471697699</v>
      </c>
      <c r="P1264" s="17">
        <v>0.37280295031830801</v>
      </c>
      <c r="Q1264" s="17">
        <v>0.35662458275056202</v>
      </c>
      <c r="R1264" s="17">
        <v>0.353428398787269</v>
      </c>
      <c r="S1264" s="17">
        <v>0.458905789612232</v>
      </c>
      <c r="T1264" s="17">
        <v>0.38119698629890503</v>
      </c>
      <c r="U1264" s="17">
        <v>0.47042751466030402</v>
      </c>
      <c r="V1264" s="17">
        <v>0.57054894553950997</v>
      </c>
      <c r="W1264" s="17">
        <v>0.45553277965508898</v>
      </c>
      <c r="X1264" s="17">
        <v>0.42967193430917</v>
      </c>
      <c r="Y1264" s="17">
        <v>0.23725219513239901</v>
      </c>
      <c r="Z1264" s="17"/>
      <c r="AA1264" s="17">
        <v>0.52470381124430099</v>
      </c>
      <c r="AB1264" s="17">
        <v>0.43314410835950501</v>
      </c>
      <c r="AC1264" s="17">
        <v>0.44106112216694598</v>
      </c>
      <c r="AD1264" s="17">
        <v>0.34612592712877099</v>
      </c>
      <c r="AE1264" s="17"/>
      <c r="AF1264" s="17">
        <v>0.52585702358718001</v>
      </c>
    </row>
    <row r="1265" spans="2:32" x14ac:dyDescent="0.2">
      <c r="B1265" t="s">
        <v>92</v>
      </c>
      <c r="C1265" s="17">
        <v>0.12837080865164499</v>
      </c>
      <c r="D1265" s="17">
        <v>9.6295179914215295E-2</v>
      </c>
      <c r="E1265" s="17">
        <v>0.16289214984228001</v>
      </c>
      <c r="F1265" s="17"/>
      <c r="G1265" s="17">
        <v>7.1266766047817898E-2</v>
      </c>
      <c r="H1265" s="17">
        <v>8.9627497540248402E-2</v>
      </c>
      <c r="I1265" s="17">
        <v>0.174560013477152</v>
      </c>
      <c r="J1265" s="17">
        <v>0.101950084819818</v>
      </c>
      <c r="K1265" s="17">
        <v>0.18526208055608301</v>
      </c>
      <c r="L1265" s="17">
        <v>0.14713052929873299</v>
      </c>
      <c r="M1265" s="17"/>
      <c r="N1265" s="17">
        <v>0.13413237945171799</v>
      </c>
      <c r="O1265" s="17">
        <v>0.11919879935741499</v>
      </c>
      <c r="P1265" s="17">
        <v>0.17561761216382599</v>
      </c>
      <c r="Q1265" s="17">
        <v>0.103534861397803</v>
      </c>
      <c r="R1265" s="17">
        <v>0.18701730670083</v>
      </c>
      <c r="S1265" s="17">
        <v>0.108572030529426</v>
      </c>
      <c r="T1265" s="17">
        <v>2.95059123455318E-2</v>
      </c>
      <c r="U1265" s="17">
        <v>0.21002074372865701</v>
      </c>
      <c r="V1265" s="17">
        <v>0.126203491331043</v>
      </c>
      <c r="W1265" s="17">
        <v>8.3652116468068305E-2</v>
      </c>
      <c r="X1265" s="17">
        <v>0.159699635770296</v>
      </c>
      <c r="Y1265" s="17">
        <v>0.30041366825437799</v>
      </c>
      <c r="Z1265" s="17"/>
      <c r="AA1265" s="17">
        <v>7.2346888656692296E-2</v>
      </c>
      <c r="AB1265" s="17">
        <v>0.13862981122262699</v>
      </c>
      <c r="AC1265" s="17">
        <v>0.15843998867477899</v>
      </c>
      <c r="AD1265" s="17">
        <v>0.126737913283374</v>
      </c>
      <c r="AE1265" s="17"/>
      <c r="AF1265" s="17">
        <v>8.9227629353983595E-2</v>
      </c>
    </row>
    <row r="1266" spans="2:32" x14ac:dyDescent="0.2">
      <c r="C1266" s="17"/>
      <c r="D1266" s="17"/>
      <c r="E1266" s="17"/>
      <c r="F1266" s="17"/>
      <c r="G1266" s="17"/>
      <c r="H1266" s="17"/>
      <c r="I1266" s="17"/>
      <c r="J1266" s="17"/>
      <c r="K1266" s="17"/>
      <c r="L1266" s="17"/>
      <c r="M1266" s="17"/>
      <c r="N1266" s="17"/>
      <c r="O1266" s="17"/>
      <c r="P1266" s="17"/>
      <c r="Q1266" s="17"/>
      <c r="R1266" s="17"/>
      <c r="S1266" s="17"/>
      <c r="T1266" s="17"/>
      <c r="U1266" s="17"/>
      <c r="V1266" s="17"/>
      <c r="W1266" s="17"/>
      <c r="X1266" s="17"/>
      <c r="Y1266" s="17"/>
      <c r="Z1266" s="17"/>
      <c r="AA1266" s="17"/>
      <c r="AB1266" s="17"/>
      <c r="AC1266" s="17"/>
      <c r="AD1266" s="17"/>
      <c r="AE1266" s="17"/>
      <c r="AF1266" s="17"/>
    </row>
    <row r="1267" spans="2:32" x14ac:dyDescent="0.2">
      <c r="B1267" s="6" t="s">
        <v>632</v>
      </c>
      <c r="C1267" s="17"/>
      <c r="D1267" s="17"/>
      <c r="E1267" s="17"/>
      <c r="F1267" s="17"/>
      <c r="G1267" s="17"/>
      <c r="H1267" s="17"/>
      <c r="I1267" s="17"/>
      <c r="J1267" s="17"/>
      <c r="K1267" s="17"/>
      <c r="L1267" s="17"/>
      <c r="M1267" s="17"/>
      <c r="N1267" s="17"/>
      <c r="O1267" s="17"/>
      <c r="P1267" s="17"/>
      <c r="Q1267" s="17"/>
      <c r="R1267" s="17"/>
      <c r="S1267" s="17"/>
      <c r="T1267" s="17"/>
      <c r="U1267" s="17"/>
      <c r="V1267" s="17"/>
      <c r="W1267" s="17"/>
      <c r="X1267" s="17"/>
      <c r="Y1267" s="17"/>
      <c r="Z1267" s="17"/>
      <c r="AA1267" s="17"/>
      <c r="AB1267" s="17"/>
      <c r="AC1267" s="17"/>
      <c r="AD1267" s="17"/>
      <c r="AE1267" s="17"/>
      <c r="AF1267" s="17"/>
    </row>
    <row r="1268" spans="2:32" x14ac:dyDescent="0.2">
      <c r="B1268" s="24" t="s">
        <v>595</v>
      </c>
      <c r="C1268" s="17"/>
      <c r="D1268" s="17"/>
      <c r="E1268" s="17"/>
      <c r="F1268" s="17"/>
      <c r="G1268" s="17"/>
      <c r="H1268" s="17"/>
      <c r="I1268" s="17"/>
      <c r="J1268" s="17"/>
      <c r="K1268" s="17"/>
      <c r="L1268" s="17"/>
      <c r="M1268" s="17"/>
      <c r="N1268" s="17"/>
      <c r="O1268" s="17"/>
      <c r="P1268" s="17"/>
      <c r="Q1268" s="17"/>
      <c r="R1268" s="17"/>
      <c r="S1268" s="17"/>
      <c r="T1268" s="17"/>
      <c r="U1268" s="17"/>
      <c r="V1268" s="17"/>
      <c r="W1268" s="17"/>
      <c r="X1268" s="17"/>
      <c r="Y1268" s="17"/>
      <c r="Z1268" s="17"/>
      <c r="AA1268" s="17"/>
      <c r="AB1268" s="17"/>
      <c r="AC1268" s="17"/>
      <c r="AD1268" s="17"/>
      <c r="AE1268" s="17"/>
      <c r="AF1268" s="17"/>
    </row>
    <row r="1269" spans="2:32" x14ac:dyDescent="0.2">
      <c r="B1269" t="s">
        <v>631</v>
      </c>
      <c r="C1269" s="17">
        <v>0.47937706418261899</v>
      </c>
      <c r="D1269" s="17">
        <v>0.51602314803153804</v>
      </c>
      <c r="E1269" s="17">
        <v>0.43283416531472102</v>
      </c>
      <c r="F1269" s="17"/>
      <c r="G1269" s="17">
        <v>0.33767104876551701</v>
      </c>
      <c r="H1269" s="17">
        <v>0.71182661175291695</v>
      </c>
      <c r="I1269" s="17">
        <v>0.49687917199509302</v>
      </c>
      <c r="J1269" s="17">
        <v>0.58310534932841895</v>
      </c>
      <c r="K1269" s="17">
        <v>0.39393953505353602</v>
      </c>
      <c r="L1269" s="17">
        <v>0.37789126085888097</v>
      </c>
      <c r="M1269" s="17"/>
      <c r="N1269" s="17">
        <v>0.46370143810523201</v>
      </c>
      <c r="O1269" s="17">
        <v>0.44647202450396201</v>
      </c>
      <c r="P1269" s="17">
        <v>0.47157435460535302</v>
      </c>
      <c r="Q1269" s="17">
        <v>0.49235020885514802</v>
      </c>
      <c r="R1269" s="17">
        <v>0.68879004301900404</v>
      </c>
      <c r="S1269" s="17">
        <v>0.40057782929204699</v>
      </c>
      <c r="T1269" s="17">
        <v>0.44821312267664098</v>
      </c>
      <c r="U1269" s="17">
        <v>0.50017536876159097</v>
      </c>
      <c r="V1269" s="17">
        <v>0.48613801822456099</v>
      </c>
      <c r="W1269" s="17">
        <v>0.54288862543356098</v>
      </c>
      <c r="X1269" s="17">
        <v>0.41003424035883101</v>
      </c>
      <c r="Y1269" s="17">
        <v>0.41285507272629202</v>
      </c>
      <c r="Z1269" s="17"/>
      <c r="AA1269" s="17">
        <v>0.470780976476118</v>
      </c>
      <c r="AB1269" s="17">
        <v>0.49964116024176602</v>
      </c>
      <c r="AC1269" s="17">
        <v>0.48861956216257701</v>
      </c>
      <c r="AD1269" s="17">
        <v>0.45679148150918403</v>
      </c>
      <c r="AE1269" s="17"/>
      <c r="AF1269" s="17">
        <v>0.32918829309891801</v>
      </c>
    </row>
    <row r="1270" spans="2:32" x14ac:dyDescent="0.2">
      <c r="B1270" t="s">
        <v>615</v>
      </c>
      <c r="C1270" s="17">
        <v>0.37233297746013699</v>
      </c>
      <c r="D1270" s="17">
        <v>0.37969492972503199</v>
      </c>
      <c r="E1270" s="17">
        <v>0.37074026240323099</v>
      </c>
      <c r="F1270" s="17"/>
      <c r="G1270" s="17">
        <v>0.492244116404842</v>
      </c>
      <c r="H1270" s="17">
        <v>0.21527651426614</v>
      </c>
      <c r="I1270" s="17">
        <v>0.39712588634781498</v>
      </c>
      <c r="J1270" s="17">
        <v>0.345060284806464</v>
      </c>
      <c r="K1270" s="17">
        <v>0.446105890776687</v>
      </c>
      <c r="L1270" s="17">
        <v>0.35847408567265698</v>
      </c>
      <c r="M1270" s="17"/>
      <c r="N1270" s="17">
        <v>0.37141192139531298</v>
      </c>
      <c r="O1270" s="17">
        <v>0.43287038263195998</v>
      </c>
      <c r="P1270" s="17">
        <v>0.37086026433962299</v>
      </c>
      <c r="Q1270" s="17">
        <v>0.33962139328868901</v>
      </c>
      <c r="R1270" s="17">
        <v>0.22824745336267199</v>
      </c>
      <c r="S1270" s="17">
        <v>0.41758817532432801</v>
      </c>
      <c r="T1270" s="17">
        <v>0.34658327383927401</v>
      </c>
      <c r="U1270" s="17">
        <v>0.37849046743852199</v>
      </c>
      <c r="V1270" s="17">
        <v>0.405888286837219</v>
      </c>
      <c r="W1270" s="17">
        <v>0.29790035481594301</v>
      </c>
      <c r="X1270" s="17">
        <v>0.44857464184691298</v>
      </c>
      <c r="Y1270" s="17">
        <v>0.394162029303323</v>
      </c>
      <c r="Z1270" s="17"/>
      <c r="AA1270" s="17">
        <v>0.394062907068079</v>
      </c>
      <c r="AB1270" s="17">
        <v>0.35916949004121201</v>
      </c>
      <c r="AC1270" s="17">
        <v>0.32326914417878</v>
      </c>
      <c r="AD1270" s="17">
        <v>0.415180068824963</v>
      </c>
      <c r="AE1270" s="17"/>
      <c r="AF1270" s="17">
        <v>0.47162473764794099</v>
      </c>
    </row>
    <row r="1271" spans="2:32" x14ac:dyDescent="0.2">
      <c r="B1271" t="s">
        <v>92</v>
      </c>
      <c r="C1271" s="17">
        <v>0.14828995835724401</v>
      </c>
      <c r="D1271" s="17">
        <v>0.104281922243429</v>
      </c>
      <c r="E1271" s="17">
        <v>0.19642557228204799</v>
      </c>
      <c r="F1271" s="17"/>
      <c r="G1271" s="17">
        <v>0.17008483482964101</v>
      </c>
      <c r="H1271" s="17">
        <v>7.2896873980942495E-2</v>
      </c>
      <c r="I1271" s="17">
        <v>0.105994941657092</v>
      </c>
      <c r="J1271" s="17">
        <v>7.1834365865116906E-2</v>
      </c>
      <c r="K1271" s="17">
        <v>0.15995457416977699</v>
      </c>
      <c r="L1271" s="17">
        <v>0.26363465346846199</v>
      </c>
      <c r="M1271" s="17"/>
      <c r="N1271" s="17">
        <v>0.16488664049945501</v>
      </c>
      <c r="O1271" s="17">
        <v>0.120657592864077</v>
      </c>
      <c r="P1271" s="17">
        <v>0.15756538105502299</v>
      </c>
      <c r="Q1271" s="17">
        <v>0.168028397856162</v>
      </c>
      <c r="R1271" s="17">
        <v>8.2962503618323497E-2</v>
      </c>
      <c r="S1271" s="17">
        <v>0.18183399538362499</v>
      </c>
      <c r="T1271" s="17">
        <v>0.20520360348408501</v>
      </c>
      <c r="U1271" s="17">
        <v>0.121334163799887</v>
      </c>
      <c r="V1271" s="17">
        <v>0.10797369493822</v>
      </c>
      <c r="W1271" s="17">
        <v>0.15921101975049601</v>
      </c>
      <c r="X1271" s="17">
        <v>0.141391117794256</v>
      </c>
      <c r="Y1271" s="17">
        <v>0.19298289797038501</v>
      </c>
      <c r="Z1271" s="17"/>
      <c r="AA1271" s="17">
        <v>0.135156116455803</v>
      </c>
      <c r="AB1271" s="17">
        <v>0.14118934971702099</v>
      </c>
      <c r="AC1271" s="17">
        <v>0.18811129365864199</v>
      </c>
      <c r="AD1271" s="17">
        <v>0.128028449665854</v>
      </c>
      <c r="AE1271" s="17"/>
      <c r="AF1271" s="17">
        <v>0.199186969253141</v>
      </c>
    </row>
    <row r="1272" spans="2:32" x14ac:dyDescent="0.2">
      <c r="C1272" s="17"/>
      <c r="D1272" s="17"/>
      <c r="E1272" s="17"/>
      <c r="F1272" s="17"/>
      <c r="G1272" s="17"/>
      <c r="H1272" s="17"/>
      <c r="I1272" s="17"/>
      <c r="J1272" s="17"/>
      <c r="K1272" s="17"/>
      <c r="L1272" s="17"/>
      <c r="M1272" s="17"/>
      <c r="N1272" s="17"/>
      <c r="O1272" s="17"/>
      <c r="P1272" s="17"/>
      <c r="Q1272" s="17"/>
      <c r="R1272" s="17"/>
      <c r="S1272" s="17"/>
      <c r="T1272" s="17"/>
      <c r="U1272" s="17"/>
      <c r="V1272" s="17"/>
      <c r="W1272" s="17"/>
      <c r="X1272" s="17"/>
      <c r="Y1272" s="17"/>
      <c r="Z1272" s="17"/>
      <c r="AA1272" s="17"/>
      <c r="AB1272" s="17"/>
      <c r="AC1272" s="17"/>
      <c r="AD1272" s="17"/>
      <c r="AE1272" s="17"/>
      <c r="AF1272" s="17"/>
    </row>
    <row r="1273" spans="2:32" x14ac:dyDescent="0.2">
      <c r="B1273" s="6" t="s">
        <v>634</v>
      </c>
      <c r="C1273" s="17"/>
      <c r="D1273" s="17"/>
      <c r="E1273" s="17"/>
      <c r="F1273" s="17"/>
      <c r="G1273" s="17"/>
      <c r="H1273" s="17"/>
      <c r="I1273" s="17"/>
      <c r="J1273" s="17"/>
      <c r="K1273" s="17"/>
      <c r="L1273" s="17"/>
      <c r="M1273" s="17"/>
      <c r="N1273" s="17"/>
      <c r="O1273" s="17"/>
      <c r="P1273" s="17"/>
      <c r="Q1273" s="17"/>
      <c r="R1273" s="17"/>
      <c r="S1273" s="17"/>
      <c r="T1273" s="17"/>
      <c r="U1273" s="17"/>
      <c r="V1273" s="17"/>
      <c r="W1273" s="17"/>
      <c r="X1273" s="17"/>
      <c r="Y1273" s="17"/>
      <c r="Z1273" s="17"/>
      <c r="AA1273" s="17"/>
      <c r="AB1273" s="17"/>
      <c r="AC1273" s="17"/>
      <c r="AD1273" s="17"/>
      <c r="AE1273" s="17"/>
      <c r="AF1273" s="17"/>
    </row>
    <row r="1274" spans="2:32" x14ac:dyDescent="0.2">
      <c r="B1274" s="24" t="s">
        <v>595</v>
      </c>
      <c r="C1274" s="17"/>
      <c r="D1274" s="17"/>
      <c r="E1274" s="17"/>
      <c r="F1274" s="17"/>
      <c r="G1274" s="17"/>
      <c r="H1274" s="17"/>
      <c r="I1274" s="17"/>
      <c r="J1274" s="17"/>
      <c r="K1274" s="17"/>
      <c r="L1274" s="17"/>
      <c r="M1274" s="17"/>
      <c r="N1274" s="17"/>
      <c r="O1274" s="17"/>
      <c r="P1274" s="17"/>
      <c r="Q1274" s="17"/>
      <c r="R1274" s="17"/>
      <c r="S1274" s="17"/>
      <c r="T1274" s="17"/>
      <c r="U1274" s="17"/>
      <c r="V1274" s="17"/>
      <c r="W1274" s="17"/>
      <c r="X1274" s="17"/>
      <c r="Y1274" s="17"/>
      <c r="Z1274" s="17"/>
      <c r="AA1274" s="17"/>
      <c r="AB1274" s="17"/>
      <c r="AC1274" s="17"/>
      <c r="AD1274" s="17"/>
      <c r="AE1274" s="17"/>
      <c r="AF1274" s="17"/>
    </row>
    <row r="1275" spans="2:32" x14ac:dyDescent="0.2">
      <c r="B1275" t="s">
        <v>633</v>
      </c>
      <c r="C1275" s="17">
        <v>0.542075674228092</v>
      </c>
      <c r="D1275" s="17">
        <v>0.55875616049840904</v>
      </c>
      <c r="E1275" s="17">
        <v>0.52629880085963598</v>
      </c>
      <c r="F1275" s="17"/>
      <c r="G1275" s="17">
        <v>0.53978946746372203</v>
      </c>
      <c r="H1275" s="17">
        <v>0.51779270546327305</v>
      </c>
      <c r="I1275" s="17">
        <v>0.60005494715583396</v>
      </c>
      <c r="J1275" s="17">
        <v>0.50086916416578997</v>
      </c>
      <c r="K1275" s="17">
        <v>0.65129121796479394</v>
      </c>
      <c r="L1275" s="17">
        <v>0.49790173320789499</v>
      </c>
      <c r="M1275" s="17"/>
      <c r="N1275" s="17">
        <v>0.57088238499722299</v>
      </c>
      <c r="O1275" s="17">
        <v>0.47546180733983301</v>
      </c>
      <c r="P1275" s="17">
        <v>0.45775408037826398</v>
      </c>
      <c r="Q1275" s="17">
        <v>0.57817981440949495</v>
      </c>
      <c r="R1275" s="17">
        <v>0.64426296231420599</v>
      </c>
      <c r="S1275" s="17">
        <v>0.50955450776656896</v>
      </c>
      <c r="T1275" s="17">
        <v>0.43940233454044603</v>
      </c>
      <c r="U1275" s="17">
        <v>0.63955299008092703</v>
      </c>
      <c r="V1275" s="17">
        <v>0.59442598106061195</v>
      </c>
      <c r="W1275" s="17">
        <v>0.40549740001131002</v>
      </c>
      <c r="X1275" s="17">
        <v>0.52075207901047504</v>
      </c>
      <c r="Y1275" s="17">
        <v>0.88728731939448702</v>
      </c>
      <c r="Z1275" s="17"/>
      <c r="AA1275" s="17">
        <v>0.47965846995436701</v>
      </c>
      <c r="AB1275" s="17">
        <v>0.53019142550630405</v>
      </c>
      <c r="AC1275" s="17">
        <v>0.56548960743528598</v>
      </c>
      <c r="AD1275" s="17">
        <v>0.60507388518896299</v>
      </c>
      <c r="AE1275" s="17"/>
      <c r="AF1275" s="17">
        <v>0.66623258215851</v>
      </c>
    </row>
    <row r="1276" spans="2:32" x14ac:dyDescent="0.2">
      <c r="B1276" t="s">
        <v>615</v>
      </c>
      <c r="C1276" s="17">
        <v>0.33884884493542</v>
      </c>
      <c r="D1276" s="17">
        <v>0.352005700973403</v>
      </c>
      <c r="E1276" s="17">
        <v>0.32640472020941402</v>
      </c>
      <c r="F1276" s="17"/>
      <c r="G1276" s="17">
        <v>0.36809343262713101</v>
      </c>
      <c r="H1276" s="17">
        <v>0.35962947850273802</v>
      </c>
      <c r="I1276" s="17">
        <v>0.27189026665462901</v>
      </c>
      <c r="J1276" s="17">
        <v>0.39623473742061099</v>
      </c>
      <c r="K1276" s="17">
        <v>0.30740265177278903</v>
      </c>
      <c r="L1276" s="17">
        <v>0.32276153685384301</v>
      </c>
      <c r="M1276" s="17"/>
      <c r="N1276" s="17">
        <v>0.367983850731264</v>
      </c>
      <c r="O1276" s="17">
        <v>0.42949197979882903</v>
      </c>
      <c r="P1276" s="17">
        <v>0.26165878712476398</v>
      </c>
      <c r="Q1276" s="17">
        <v>0.32396583844420102</v>
      </c>
      <c r="R1276" s="17">
        <v>0.30308962489199998</v>
      </c>
      <c r="S1276" s="17">
        <v>0.394888824705105</v>
      </c>
      <c r="T1276" s="17">
        <v>0.32411195400457599</v>
      </c>
      <c r="U1276" s="17">
        <v>0.222781374405501</v>
      </c>
      <c r="V1276" s="17">
        <v>0.28070895021571202</v>
      </c>
      <c r="W1276" s="17">
        <v>0.52254340613290096</v>
      </c>
      <c r="X1276" s="17">
        <v>0.33767751852179501</v>
      </c>
      <c r="Y1276" s="17">
        <v>0.112712680605513</v>
      </c>
      <c r="Z1276" s="17"/>
      <c r="AA1276" s="17">
        <v>0.42911357642875197</v>
      </c>
      <c r="AB1276" s="17">
        <v>0.33097449692319703</v>
      </c>
      <c r="AC1276" s="17">
        <v>0.31263129170832898</v>
      </c>
      <c r="AD1276" s="17">
        <v>0.27004663346674501</v>
      </c>
      <c r="AE1276" s="17"/>
      <c r="AF1276" s="17">
        <v>0.24875155154532799</v>
      </c>
    </row>
    <row r="1277" spans="2:32" x14ac:dyDescent="0.2">
      <c r="B1277" t="s">
        <v>92</v>
      </c>
      <c r="C1277" s="17">
        <v>0.119075480836488</v>
      </c>
      <c r="D1277" s="17">
        <v>8.9238138528187697E-2</v>
      </c>
      <c r="E1277" s="17">
        <v>0.14729647893094999</v>
      </c>
      <c r="F1277" s="17"/>
      <c r="G1277" s="17">
        <v>9.2117099909147696E-2</v>
      </c>
      <c r="H1277" s="17">
        <v>0.122577816033989</v>
      </c>
      <c r="I1277" s="17">
        <v>0.128054786189537</v>
      </c>
      <c r="J1277" s="17">
        <v>0.10289609841359899</v>
      </c>
      <c r="K1277" s="17">
        <v>4.1306130262417397E-2</v>
      </c>
      <c r="L1277" s="17">
        <v>0.179336729938262</v>
      </c>
      <c r="M1277" s="17"/>
      <c r="N1277" s="17">
        <v>6.1133764271512799E-2</v>
      </c>
      <c r="O1277" s="17">
        <v>9.5046212861338505E-2</v>
      </c>
      <c r="P1277" s="17">
        <v>0.28058713249697198</v>
      </c>
      <c r="Q1277" s="17">
        <v>9.7854347146303797E-2</v>
      </c>
      <c r="R1277" s="17">
        <v>5.2647412793793202E-2</v>
      </c>
      <c r="S1277" s="17">
        <v>9.5556667528325895E-2</v>
      </c>
      <c r="T1277" s="17">
        <v>0.23648571145497899</v>
      </c>
      <c r="U1277" s="17">
        <v>0.137665635513572</v>
      </c>
      <c r="V1277" s="17">
        <v>0.124865068723677</v>
      </c>
      <c r="W1277" s="17">
        <v>7.1959193855789097E-2</v>
      </c>
      <c r="X1277" s="17">
        <v>0.14157040246773001</v>
      </c>
      <c r="Y1277" s="17">
        <v>0</v>
      </c>
      <c r="Z1277" s="17"/>
      <c r="AA1277" s="17">
        <v>9.1227953616881505E-2</v>
      </c>
      <c r="AB1277" s="17">
        <v>0.13883407757049901</v>
      </c>
      <c r="AC1277" s="17">
        <v>0.12187910085638499</v>
      </c>
      <c r="AD1277" s="17">
        <v>0.124879481344292</v>
      </c>
      <c r="AE1277" s="17"/>
      <c r="AF1277" s="17">
        <v>8.5015866296161396E-2</v>
      </c>
    </row>
    <row r="1278" spans="2:32" x14ac:dyDescent="0.2">
      <c r="C1278" s="17"/>
      <c r="D1278" s="17"/>
      <c r="E1278" s="17"/>
      <c r="F1278" s="17"/>
      <c r="G1278" s="17"/>
      <c r="H1278" s="17"/>
      <c r="I1278" s="17"/>
      <c r="J1278" s="17"/>
      <c r="K1278" s="17"/>
      <c r="L1278" s="17"/>
      <c r="M1278" s="17"/>
      <c r="N1278" s="17"/>
      <c r="O1278" s="17"/>
      <c r="P1278" s="17"/>
      <c r="Q1278" s="17"/>
      <c r="R1278" s="17"/>
      <c r="S1278" s="17"/>
      <c r="T1278" s="17"/>
      <c r="U1278" s="17"/>
      <c r="V1278" s="17"/>
      <c r="W1278" s="17"/>
      <c r="X1278" s="17"/>
      <c r="Y1278" s="17"/>
      <c r="Z1278" s="17"/>
      <c r="AA1278" s="17"/>
      <c r="AB1278" s="17"/>
      <c r="AC1278" s="17"/>
      <c r="AD1278" s="17"/>
      <c r="AE1278" s="17"/>
      <c r="AF1278" s="17"/>
    </row>
    <row r="1279" spans="2:32" x14ac:dyDescent="0.2">
      <c r="B1279" s="6" t="s">
        <v>639</v>
      </c>
      <c r="C1279" s="17"/>
      <c r="D1279" s="17"/>
      <c r="E1279" s="17"/>
      <c r="F1279" s="17"/>
      <c r="G1279" s="17"/>
      <c r="H1279" s="17"/>
      <c r="I1279" s="17"/>
      <c r="J1279" s="17"/>
      <c r="K1279" s="17"/>
      <c r="L1279" s="17"/>
      <c r="M1279" s="17"/>
      <c r="N1279" s="17"/>
      <c r="O1279" s="17"/>
      <c r="P1279" s="17"/>
      <c r="Q1279" s="17"/>
      <c r="R1279" s="17"/>
      <c r="S1279" s="17"/>
      <c r="T1279" s="17"/>
      <c r="U1279" s="17"/>
      <c r="V1279" s="17"/>
      <c r="W1279" s="17"/>
      <c r="X1279" s="17"/>
      <c r="Y1279" s="17"/>
      <c r="Z1279" s="17"/>
      <c r="AA1279" s="17"/>
      <c r="AB1279" s="17"/>
      <c r="AC1279" s="17"/>
      <c r="AD1279" s="17"/>
      <c r="AE1279" s="17"/>
      <c r="AF1279" s="17"/>
    </row>
    <row r="1280" spans="2:32" x14ac:dyDescent="0.2">
      <c r="B1280" s="24" t="s">
        <v>70</v>
      </c>
      <c r="C1280" s="17"/>
      <c r="D1280" s="17"/>
      <c r="E1280" s="17"/>
      <c r="F1280" s="17"/>
      <c r="G1280" s="17"/>
      <c r="H1280" s="17"/>
      <c r="I1280" s="17"/>
      <c r="J1280" s="17"/>
      <c r="K1280" s="17"/>
      <c r="L1280" s="17"/>
      <c r="M1280" s="17"/>
      <c r="N1280" s="17"/>
      <c r="O1280" s="17"/>
      <c r="P1280" s="17"/>
      <c r="Q1280" s="17"/>
      <c r="R1280" s="17"/>
      <c r="S1280" s="17"/>
      <c r="T1280" s="17"/>
      <c r="U1280" s="17"/>
      <c r="V1280" s="17"/>
      <c r="W1280" s="17"/>
      <c r="X1280" s="17"/>
      <c r="Y1280" s="17"/>
      <c r="Z1280" s="17"/>
      <c r="AA1280" s="17"/>
      <c r="AB1280" s="17"/>
      <c r="AC1280" s="17"/>
      <c r="AD1280" s="17"/>
      <c r="AE1280" s="17"/>
      <c r="AF1280" s="17"/>
    </row>
    <row r="1281" spans="2:32" x14ac:dyDescent="0.2">
      <c r="B1281" t="s">
        <v>635</v>
      </c>
      <c r="C1281" s="17">
        <v>0.33359505361705</v>
      </c>
      <c r="D1281" s="17">
        <v>0.34143231394151902</v>
      </c>
      <c r="E1281" s="17">
        <v>0.32609032054849701</v>
      </c>
      <c r="F1281" s="17"/>
      <c r="G1281" s="17">
        <v>0.213557898081527</v>
      </c>
      <c r="H1281" s="17">
        <v>0.25362704213709403</v>
      </c>
      <c r="I1281" s="17">
        <v>0.33676490692628802</v>
      </c>
      <c r="J1281" s="17">
        <v>0.38319637058005002</v>
      </c>
      <c r="K1281" s="17">
        <v>0.46903622175829301</v>
      </c>
      <c r="L1281" s="17">
        <v>0.48695565308977701</v>
      </c>
      <c r="M1281" s="17"/>
      <c r="N1281" s="17">
        <v>0.284202252019994</v>
      </c>
      <c r="O1281" s="17">
        <v>0.32347964288421499</v>
      </c>
      <c r="P1281" s="17">
        <v>0.36870463651808599</v>
      </c>
      <c r="Q1281" s="17">
        <v>0.36576902632491598</v>
      </c>
      <c r="R1281" s="17">
        <v>0.30199136961092898</v>
      </c>
      <c r="S1281" s="17">
        <v>0.30731383303363802</v>
      </c>
      <c r="T1281" s="17">
        <v>0.36242125422742799</v>
      </c>
      <c r="U1281" s="17">
        <v>0.43146359183641497</v>
      </c>
      <c r="V1281" s="17">
        <v>0.33157103834201301</v>
      </c>
      <c r="W1281" s="17">
        <v>0.36052081553690102</v>
      </c>
      <c r="X1281" s="17">
        <v>0.40503281178179901</v>
      </c>
      <c r="Y1281" s="17">
        <v>0.26576274417631202</v>
      </c>
      <c r="Z1281" s="17"/>
      <c r="AA1281" s="17">
        <v>0.19069261461204901</v>
      </c>
      <c r="AB1281" s="17">
        <v>0.30412048260903901</v>
      </c>
      <c r="AC1281" s="17">
        <v>0.364075921746362</v>
      </c>
      <c r="AD1281" s="17">
        <v>0.52439088447026705</v>
      </c>
      <c r="AE1281" s="17"/>
      <c r="AF1281" s="17">
        <v>0.33259153746183001</v>
      </c>
    </row>
    <row r="1282" spans="2:32" x14ac:dyDescent="0.2">
      <c r="B1282" t="s">
        <v>636</v>
      </c>
      <c r="C1282" s="17">
        <v>0.36301716772041198</v>
      </c>
      <c r="D1282" s="17">
        <v>0.36613656932843502</v>
      </c>
      <c r="E1282" s="17">
        <v>0.358481797961478</v>
      </c>
      <c r="F1282" s="17"/>
      <c r="G1282" s="17">
        <v>0.37531277198927798</v>
      </c>
      <c r="H1282" s="17">
        <v>0.40403039744047697</v>
      </c>
      <c r="I1282" s="17">
        <v>0.35382987703171698</v>
      </c>
      <c r="J1282" s="17">
        <v>0.36658825539399398</v>
      </c>
      <c r="K1282" s="17">
        <v>0.30710457303240002</v>
      </c>
      <c r="L1282" s="17">
        <v>0.27696129914637402</v>
      </c>
      <c r="M1282" s="17"/>
      <c r="N1282" s="17">
        <v>0.35069983106151398</v>
      </c>
      <c r="O1282" s="17">
        <v>0.36057288913311297</v>
      </c>
      <c r="P1282" s="17">
        <v>0.38590536738534897</v>
      </c>
      <c r="Q1282" s="17">
        <v>0.35742760587139</v>
      </c>
      <c r="R1282" s="17">
        <v>0.41680547577931998</v>
      </c>
      <c r="S1282" s="17">
        <v>0.39811489614116702</v>
      </c>
      <c r="T1282" s="17">
        <v>0.30988564674040597</v>
      </c>
      <c r="U1282" s="17">
        <v>0.30166138182628</v>
      </c>
      <c r="V1282" s="17">
        <v>0.37950908153937002</v>
      </c>
      <c r="W1282" s="17">
        <v>0.33967888270240298</v>
      </c>
      <c r="X1282" s="17">
        <v>0.28752355908120097</v>
      </c>
      <c r="Y1282" s="17">
        <v>0.47115907978611199</v>
      </c>
      <c r="Z1282" s="17"/>
      <c r="AA1282" s="17">
        <v>0.43919473831862998</v>
      </c>
      <c r="AB1282" s="17">
        <v>0.38657336566240302</v>
      </c>
      <c r="AC1282" s="17">
        <v>0.33885137468715898</v>
      </c>
      <c r="AD1282" s="17">
        <v>0.25907114878206</v>
      </c>
      <c r="AE1282" s="17"/>
      <c r="AF1282" s="17">
        <v>0.36324206817701898</v>
      </c>
    </row>
    <row r="1283" spans="2:32" x14ac:dyDescent="0.2">
      <c r="B1283" t="s">
        <v>637</v>
      </c>
      <c r="C1283" s="17">
        <v>0.198265409434457</v>
      </c>
      <c r="D1283" s="17">
        <v>0.19700897379917501</v>
      </c>
      <c r="E1283" s="17">
        <v>0.19997887580551801</v>
      </c>
      <c r="F1283" s="17"/>
      <c r="G1283" s="17">
        <v>0.29326505102425299</v>
      </c>
      <c r="H1283" s="17">
        <v>0.25518090168827401</v>
      </c>
      <c r="I1283" s="17">
        <v>0.20768281357966401</v>
      </c>
      <c r="J1283" s="17">
        <v>0.13688798692406601</v>
      </c>
      <c r="K1283" s="17">
        <v>0.106279123422217</v>
      </c>
      <c r="L1283" s="17">
        <v>0.125558929458784</v>
      </c>
      <c r="M1283" s="17"/>
      <c r="N1283" s="17">
        <v>0.232614726794933</v>
      </c>
      <c r="O1283" s="17">
        <v>0.181312389021244</v>
      </c>
      <c r="P1283" s="17">
        <v>0.189536722198582</v>
      </c>
      <c r="Q1283" s="17">
        <v>0.18044340739501599</v>
      </c>
      <c r="R1283" s="17">
        <v>0.19500089171756499</v>
      </c>
      <c r="S1283" s="17">
        <v>0.198612025389762</v>
      </c>
      <c r="T1283" s="17">
        <v>0.22444232074689599</v>
      </c>
      <c r="U1283" s="17">
        <v>0.18698127683659099</v>
      </c>
      <c r="V1283" s="17">
        <v>0.17213250900201901</v>
      </c>
      <c r="W1283" s="17">
        <v>0.203240543257725</v>
      </c>
      <c r="X1283" s="17">
        <v>0.19084815197140401</v>
      </c>
      <c r="Y1283" s="17">
        <v>0.200134203232289</v>
      </c>
      <c r="Z1283" s="17"/>
      <c r="AA1283" s="17">
        <v>0.27100045193829497</v>
      </c>
      <c r="AB1283" s="17">
        <v>0.19640395396687699</v>
      </c>
      <c r="AC1283" s="17">
        <v>0.192312625447429</v>
      </c>
      <c r="AD1283" s="17">
        <v>0.115006873886543</v>
      </c>
      <c r="AE1283" s="17"/>
      <c r="AF1283" s="17">
        <v>0.21380127229876</v>
      </c>
    </row>
    <row r="1284" spans="2:32" x14ac:dyDescent="0.2">
      <c r="B1284" t="s">
        <v>638</v>
      </c>
      <c r="C1284" s="17">
        <v>4.8209151470095302E-2</v>
      </c>
      <c r="D1284" s="17">
        <v>4.6209760941837298E-2</v>
      </c>
      <c r="E1284" s="17">
        <v>4.9837305710544497E-2</v>
      </c>
      <c r="F1284" s="17"/>
      <c r="G1284" s="17">
        <v>8.0813668005433895E-2</v>
      </c>
      <c r="H1284" s="17">
        <v>4.1023874783627901E-2</v>
      </c>
      <c r="I1284" s="17">
        <v>4.57305412822736E-2</v>
      </c>
      <c r="J1284" s="17">
        <v>5.0257876247492297E-2</v>
      </c>
      <c r="K1284" s="17">
        <v>3.8583565187526099E-2</v>
      </c>
      <c r="L1284" s="17">
        <v>2.0233043953300601E-2</v>
      </c>
      <c r="M1284" s="17"/>
      <c r="N1284" s="17">
        <v>7.5201586577234206E-2</v>
      </c>
      <c r="O1284" s="17">
        <v>6.81644600730303E-2</v>
      </c>
      <c r="P1284" s="17">
        <v>1.7932739013920299E-2</v>
      </c>
      <c r="Q1284" s="17">
        <v>2.8566843364782199E-2</v>
      </c>
      <c r="R1284" s="17">
        <v>4.1830110899537601E-2</v>
      </c>
      <c r="S1284" s="17">
        <v>2.6082676808151201E-2</v>
      </c>
      <c r="T1284" s="17">
        <v>4.5870180130002602E-2</v>
      </c>
      <c r="U1284" s="17">
        <v>6.0650109251810101E-2</v>
      </c>
      <c r="V1284" s="17">
        <v>4.7944298812770701E-2</v>
      </c>
      <c r="W1284" s="17">
        <v>3.2041710982403701E-2</v>
      </c>
      <c r="X1284" s="17">
        <v>8.7832465057344503E-2</v>
      </c>
      <c r="Y1284" s="17">
        <v>1.5724562224864399E-2</v>
      </c>
      <c r="Z1284" s="17"/>
      <c r="AA1284" s="17">
        <v>6.3871989222837197E-2</v>
      </c>
      <c r="AB1284" s="17">
        <v>5.7081163024469202E-2</v>
      </c>
      <c r="AC1284" s="17">
        <v>4.1356675113741997E-2</v>
      </c>
      <c r="AD1284" s="17">
        <v>2.2370622405357199E-2</v>
      </c>
      <c r="AE1284" s="17"/>
      <c r="AF1284" s="17">
        <v>4.5621966241066299E-2</v>
      </c>
    </row>
    <row r="1285" spans="2:32" x14ac:dyDescent="0.2">
      <c r="B1285" t="s">
        <v>92</v>
      </c>
      <c r="C1285" s="17">
        <v>5.6913217757986197E-2</v>
      </c>
      <c r="D1285" s="17">
        <v>4.9212381989034E-2</v>
      </c>
      <c r="E1285" s="17">
        <v>6.5611699973962698E-2</v>
      </c>
      <c r="F1285" s="17"/>
      <c r="G1285" s="17">
        <v>3.7050610899507501E-2</v>
      </c>
      <c r="H1285" s="17">
        <v>4.6137783950526999E-2</v>
      </c>
      <c r="I1285" s="17">
        <v>5.5991861180057403E-2</v>
      </c>
      <c r="J1285" s="17">
        <v>6.3069510854396896E-2</v>
      </c>
      <c r="K1285" s="17">
        <v>7.8996516599564207E-2</v>
      </c>
      <c r="L1285" s="17">
        <v>9.0291074351763798E-2</v>
      </c>
      <c r="M1285" s="17"/>
      <c r="N1285" s="17">
        <v>5.7281603546325097E-2</v>
      </c>
      <c r="O1285" s="17">
        <v>6.64706188883981E-2</v>
      </c>
      <c r="P1285" s="17">
        <v>3.7920534884062301E-2</v>
      </c>
      <c r="Q1285" s="17">
        <v>6.7793117043896206E-2</v>
      </c>
      <c r="R1285" s="17">
        <v>4.4372151992648101E-2</v>
      </c>
      <c r="S1285" s="17">
        <v>6.9876568627281893E-2</v>
      </c>
      <c r="T1285" s="17">
        <v>5.7380598155267901E-2</v>
      </c>
      <c r="U1285" s="17">
        <v>1.9243640248904199E-2</v>
      </c>
      <c r="V1285" s="17">
        <v>6.8843072303828107E-2</v>
      </c>
      <c r="W1285" s="17">
        <v>6.4518047520567307E-2</v>
      </c>
      <c r="X1285" s="17">
        <v>2.87630121082516E-2</v>
      </c>
      <c r="Y1285" s="17">
        <v>4.7219410580422498E-2</v>
      </c>
      <c r="Z1285" s="17"/>
      <c r="AA1285" s="17">
        <v>3.5240205908187702E-2</v>
      </c>
      <c r="AB1285" s="17">
        <v>5.5821034737211998E-2</v>
      </c>
      <c r="AC1285" s="17">
        <v>6.3403403005308806E-2</v>
      </c>
      <c r="AD1285" s="17">
        <v>7.9160470455772194E-2</v>
      </c>
      <c r="AE1285" s="17"/>
      <c r="AF1285" s="17">
        <v>4.4743155821324099E-2</v>
      </c>
    </row>
    <row r="1286" spans="2:32" x14ac:dyDescent="0.2">
      <c r="C1286" s="17"/>
      <c r="D1286" s="17"/>
      <c r="E1286" s="17"/>
      <c r="F1286" s="17"/>
      <c r="G1286" s="17"/>
      <c r="H1286" s="17"/>
      <c r="I1286" s="17"/>
      <c r="J1286" s="17"/>
      <c r="K1286" s="17"/>
      <c r="L1286" s="17"/>
      <c r="M1286" s="17"/>
      <c r="N1286" s="17"/>
      <c r="O1286" s="17"/>
      <c r="P1286" s="17"/>
      <c r="Q1286" s="17"/>
      <c r="R1286" s="17"/>
      <c r="S1286" s="17"/>
      <c r="T1286" s="17"/>
      <c r="U1286" s="17"/>
      <c r="V1286" s="17"/>
      <c r="W1286" s="17"/>
      <c r="X1286" s="17"/>
      <c r="Y1286" s="17"/>
      <c r="Z1286" s="17"/>
      <c r="AA1286" s="17"/>
      <c r="AB1286" s="17"/>
      <c r="AC1286" s="17"/>
      <c r="AD1286" s="17"/>
      <c r="AE1286" s="17"/>
      <c r="AF1286" s="17"/>
    </row>
    <row r="1287" spans="2:32" x14ac:dyDescent="0.2">
      <c r="B1287" s="6" t="s">
        <v>644</v>
      </c>
      <c r="C1287" s="17"/>
      <c r="D1287" s="17"/>
      <c r="E1287" s="17"/>
      <c r="F1287" s="17"/>
      <c r="G1287" s="17"/>
      <c r="H1287" s="17"/>
      <c r="I1287" s="17"/>
      <c r="J1287" s="17"/>
      <c r="K1287" s="17"/>
      <c r="L1287" s="17"/>
      <c r="M1287" s="17"/>
      <c r="N1287" s="17"/>
      <c r="O1287" s="17"/>
      <c r="P1287" s="17"/>
      <c r="Q1287" s="17"/>
      <c r="R1287" s="17"/>
      <c r="S1287" s="17"/>
      <c r="T1287" s="17"/>
      <c r="U1287" s="17"/>
      <c r="V1287" s="17"/>
      <c r="W1287" s="17"/>
      <c r="X1287" s="17"/>
      <c r="Y1287" s="17"/>
      <c r="Z1287" s="17"/>
      <c r="AA1287" s="17"/>
      <c r="AB1287" s="17"/>
      <c r="AC1287" s="17"/>
      <c r="AD1287" s="17"/>
      <c r="AE1287" s="17"/>
      <c r="AF1287" s="17"/>
    </row>
    <row r="1288" spans="2:32" x14ac:dyDescent="0.2">
      <c r="B1288" s="24" t="s">
        <v>645</v>
      </c>
      <c r="C1288" s="17"/>
      <c r="D1288" s="17"/>
      <c r="E1288" s="17"/>
      <c r="F1288" s="17"/>
      <c r="G1288" s="17"/>
      <c r="H1288" s="17"/>
      <c r="I1288" s="17"/>
      <c r="J1288" s="17"/>
      <c r="K1288" s="17"/>
      <c r="L1288" s="17"/>
      <c r="M1288" s="17"/>
      <c r="N1288" s="17"/>
      <c r="O1288" s="17"/>
      <c r="P1288" s="17"/>
      <c r="Q1288" s="17"/>
      <c r="R1288" s="17"/>
      <c r="S1288" s="17"/>
      <c r="T1288" s="17"/>
      <c r="U1288" s="17"/>
      <c r="V1288" s="17"/>
      <c r="W1288" s="17"/>
      <c r="X1288" s="17"/>
      <c r="Y1288" s="17"/>
      <c r="Z1288" s="17"/>
      <c r="AA1288" s="17"/>
      <c r="AB1288" s="17"/>
      <c r="AC1288" s="17"/>
      <c r="AD1288" s="17"/>
      <c r="AE1288" s="17"/>
      <c r="AF1288" s="17"/>
    </row>
    <row r="1289" spans="2:32" x14ac:dyDescent="0.2">
      <c r="B1289" t="s">
        <v>640</v>
      </c>
      <c r="C1289" s="17">
        <v>8.7191699794099797E-2</v>
      </c>
      <c r="D1289" s="17">
        <v>0.121766856155526</v>
      </c>
      <c r="E1289" s="17">
        <v>5.0607350005896903E-2</v>
      </c>
      <c r="F1289" s="17"/>
      <c r="G1289" s="17">
        <v>9.2606335606769993E-2</v>
      </c>
      <c r="H1289" s="17">
        <v>6.6109448000682997E-2</v>
      </c>
      <c r="I1289" s="17">
        <v>0.100563282206802</v>
      </c>
      <c r="J1289" s="17">
        <v>7.6314263409079305E-2</v>
      </c>
      <c r="K1289" s="17">
        <v>0.147497511771086</v>
      </c>
      <c r="L1289" s="17">
        <v>7.57111775365885E-2</v>
      </c>
      <c r="M1289" s="17"/>
      <c r="N1289" s="17">
        <v>5.04483683000993E-2</v>
      </c>
      <c r="O1289" s="17">
        <v>5.0104536481066199E-2</v>
      </c>
      <c r="P1289" s="17">
        <v>5.7352145016895499E-2</v>
      </c>
      <c r="Q1289" s="17">
        <v>5.2422465259242802E-2</v>
      </c>
      <c r="R1289" s="17">
        <v>7.9678580058255496E-2</v>
      </c>
      <c r="S1289" s="17">
        <v>6.79752248914125E-2</v>
      </c>
      <c r="T1289" s="17">
        <v>0.178192768620558</v>
      </c>
      <c r="U1289" s="17">
        <v>0.139319453690221</v>
      </c>
      <c r="V1289" s="17">
        <v>0.156783899257046</v>
      </c>
      <c r="W1289" s="17">
        <v>9.7482094184120502E-2</v>
      </c>
      <c r="X1289" s="17">
        <v>0.135935955013541</v>
      </c>
      <c r="Y1289" s="17">
        <v>0.100531251382613</v>
      </c>
      <c r="Z1289" s="17"/>
      <c r="AA1289" s="17">
        <v>5.6575324326900399E-2</v>
      </c>
      <c r="AB1289" s="17">
        <v>7.2688862699015797E-2</v>
      </c>
      <c r="AC1289" s="17">
        <v>0.133586070417577</v>
      </c>
      <c r="AD1289" s="17">
        <v>0.122949631912985</v>
      </c>
      <c r="AE1289" s="17"/>
      <c r="AF1289" s="17">
        <v>2.6547904553226899E-2</v>
      </c>
    </row>
    <row r="1290" spans="2:32" x14ac:dyDescent="0.2">
      <c r="B1290" t="s">
        <v>641</v>
      </c>
      <c r="C1290" s="17">
        <v>0.34562526265506299</v>
      </c>
      <c r="D1290" s="17">
        <v>0.35561948963176399</v>
      </c>
      <c r="E1290" s="17">
        <v>0.33217097781278099</v>
      </c>
      <c r="F1290" s="17"/>
      <c r="G1290" s="17">
        <v>0.35436293242561101</v>
      </c>
      <c r="H1290" s="17">
        <v>0.38906899027298297</v>
      </c>
      <c r="I1290" s="17">
        <v>0.33486563652054901</v>
      </c>
      <c r="J1290" s="17">
        <v>0.29184149581779001</v>
      </c>
      <c r="K1290" s="17">
        <v>0.24956102131514801</v>
      </c>
      <c r="L1290" s="17">
        <v>0.461775723417852</v>
      </c>
      <c r="M1290" s="17"/>
      <c r="N1290" s="17">
        <v>0.36179469518797402</v>
      </c>
      <c r="O1290" s="17">
        <v>0.30456534256227602</v>
      </c>
      <c r="P1290" s="17">
        <v>0.38168983245702598</v>
      </c>
      <c r="Q1290" s="17">
        <v>0.40604026390954401</v>
      </c>
      <c r="R1290" s="17">
        <v>0.35539804973726002</v>
      </c>
      <c r="S1290" s="17">
        <v>0.33511648594235499</v>
      </c>
      <c r="T1290" s="17">
        <v>0.38169917514346202</v>
      </c>
      <c r="U1290" s="17">
        <v>0.27196128715127799</v>
      </c>
      <c r="V1290" s="17">
        <v>0.29778269944714503</v>
      </c>
      <c r="W1290" s="17">
        <v>0.270713216523642</v>
      </c>
      <c r="X1290" s="17">
        <v>0.38275333948731599</v>
      </c>
      <c r="Y1290" s="17">
        <v>0.46453071218270497</v>
      </c>
      <c r="Z1290" s="17"/>
      <c r="AA1290" s="17">
        <v>0.34524803880024602</v>
      </c>
      <c r="AB1290" s="17">
        <v>0.32921704954841102</v>
      </c>
      <c r="AC1290" s="17">
        <v>0.37114480055499099</v>
      </c>
      <c r="AD1290" s="17">
        <v>0.33452706463590798</v>
      </c>
      <c r="AE1290" s="17"/>
      <c r="AF1290" s="17">
        <v>0.33870518209088901</v>
      </c>
    </row>
    <row r="1291" spans="2:32" x14ac:dyDescent="0.2">
      <c r="B1291" t="s">
        <v>642</v>
      </c>
      <c r="C1291" s="17">
        <v>0.32050899957828799</v>
      </c>
      <c r="D1291" s="17">
        <v>0.29325062970774901</v>
      </c>
      <c r="E1291" s="17">
        <v>0.35100057606519403</v>
      </c>
      <c r="F1291" s="17"/>
      <c r="G1291" s="17">
        <v>0.33056978290528499</v>
      </c>
      <c r="H1291" s="17">
        <v>0.34538060837727103</v>
      </c>
      <c r="I1291" s="17">
        <v>0.32659214955640498</v>
      </c>
      <c r="J1291" s="17">
        <v>0.28175297617345202</v>
      </c>
      <c r="K1291" s="17">
        <v>0.328260025274137</v>
      </c>
      <c r="L1291" s="17">
        <v>7.0053940366070003E-2</v>
      </c>
      <c r="M1291" s="17"/>
      <c r="N1291" s="17">
        <v>0.35419014865174597</v>
      </c>
      <c r="O1291" s="17">
        <v>0.39506797200250798</v>
      </c>
      <c r="P1291" s="17">
        <v>0.211794073974747</v>
      </c>
      <c r="Q1291" s="17">
        <v>0.36496805584383302</v>
      </c>
      <c r="R1291" s="17">
        <v>0.28663770238341502</v>
      </c>
      <c r="S1291" s="17">
        <v>0.40111808393750098</v>
      </c>
      <c r="T1291" s="17">
        <v>0.161153400240134</v>
      </c>
      <c r="U1291" s="17">
        <v>0.22785737375057999</v>
      </c>
      <c r="V1291" s="17">
        <v>0.32499846969380197</v>
      </c>
      <c r="W1291" s="17">
        <v>0.39867136784041801</v>
      </c>
      <c r="X1291" s="17">
        <v>0.27200686392703599</v>
      </c>
      <c r="Y1291" s="17">
        <v>0.163471774945257</v>
      </c>
      <c r="Z1291" s="17"/>
      <c r="AA1291" s="17">
        <v>0.38233427847173801</v>
      </c>
      <c r="AB1291" s="17">
        <v>0.309683543539785</v>
      </c>
      <c r="AC1291" s="17">
        <v>0.26457253016750398</v>
      </c>
      <c r="AD1291" s="17">
        <v>0.26657505905557199</v>
      </c>
      <c r="AE1291" s="17"/>
      <c r="AF1291" s="17">
        <v>0.35999606729531702</v>
      </c>
    </row>
    <row r="1292" spans="2:32" x14ac:dyDescent="0.2">
      <c r="B1292" t="s">
        <v>643</v>
      </c>
      <c r="C1292" s="17">
        <v>0.22033399136022699</v>
      </c>
      <c r="D1292" s="17">
        <v>0.20187777755177899</v>
      </c>
      <c r="E1292" s="17">
        <v>0.24099343506500001</v>
      </c>
      <c r="F1292" s="17"/>
      <c r="G1292" s="17">
        <v>0.22246094906233299</v>
      </c>
      <c r="H1292" s="17">
        <v>0.177308036704525</v>
      </c>
      <c r="I1292" s="17">
        <v>0.21668700197410301</v>
      </c>
      <c r="J1292" s="17">
        <v>0.319731076961493</v>
      </c>
      <c r="K1292" s="17">
        <v>0.16266353996275801</v>
      </c>
      <c r="L1292" s="17">
        <v>0.31260441164046598</v>
      </c>
      <c r="M1292" s="17"/>
      <c r="N1292" s="17">
        <v>0.17796346623986001</v>
      </c>
      <c r="O1292" s="17">
        <v>0.22125209339898899</v>
      </c>
      <c r="P1292" s="17">
        <v>0.31818602353910402</v>
      </c>
      <c r="Q1292" s="17">
        <v>0.14817258872791</v>
      </c>
      <c r="R1292" s="17">
        <v>0.27828566782107</v>
      </c>
      <c r="S1292" s="17">
        <v>0.17967517495018301</v>
      </c>
      <c r="T1292" s="17">
        <v>0.23658019936840999</v>
      </c>
      <c r="U1292" s="17">
        <v>0.36086188540792102</v>
      </c>
      <c r="V1292" s="17">
        <v>0.220434931602007</v>
      </c>
      <c r="W1292" s="17">
        <v>0.203482340697338</v>
      </c>
      <c r="X1292" s="17">
        <v>0.20930384157210699</v>
      </c>
      <c r="Y1292" s="17">
        <v>0.27146626148942499</v>
      </c>
      <c r="Z1292" s="17"/>
      <c r="AA1292" s="17">
        <v>0.20446352571779</v>
      </c>
      <c r="AB1292" s="17">
        <v>0.25686897021653599</v>
      </c>
      <c r="AC1292" s="17">
        <v>0.200709137955491</v>
      </c>
      <c r="AD1292" s="17">
        <v>0.22313525304516599</v>
      </c>
      <c r="AE1292" s="17"/>
      <c r="AF1292" s="17">
        <v>0.23080946799285201</v>
      </c>
    </row>
    <row r="1293" spans="2:32" x14ac:dyDescent="0.2">
      <c r="B1293" t="s">
        <v>369</v>
      </c>
      <c r="C1293" s="17">
        <v>2.6340046612322001E-2</v>
      </c>
      <c r="D1293" s="17">
        <v>2.7485246953182101E-2</v>
      </c>
      <c r="E1293" s="17">
        <v>2.5227661051127299E-2</v>
      </c>
      <c r="F1293" s="17"/>
      <c r="G1293" s="17">
        <v>0</v>
      </c>
      <c r="H1293" s="17">
        <v>2.21329166445382E-2</v>
      </c>
      <c r="I1293" s="17">
        <v>2.1291929742140999E-2</v>
      </c>
      <c r="J1293" s="17">
        <v>3.0360187638185401E-2</v>
      </c>
      <c r="K1293" s="17">
        <v>0.11201790167687101</v>
      </c>
      <c r="L1293" s="17">
        <v>7.9854747039023802E-2</v>
      </c>
      <c r="M1293" s="17"/>
      <c r="N1293" s="17">
        <v>5.5603321620320403E-2</v>
      </c>
      <c r="O1293" s="17">
        <v>2.90100555551603E-2</v>
      </c>
      <c r="P1293" s="17">
        <v>3.0977925012227799E-2</v>
      </c>
      <c r="Q1293" s="17">
        <v>2.83966262594707E-2</v>
      </c>
      <c r="R1293" s="17">
        <v>0</v>
      </c>
      <c r="S1293" s="17">
        <v>1.6115030278548399E-2</v>
      </c>
      <c r="T1293" s="17">
        <v>4.23744566274359E-2</v>
      </c>
      <c r="U1293" s="17">
        <v>0</v>
      </c>
      <c r="V1293" s="17">
        <v>0</v>
      </c>
      <c r="W1293" s="17">
        <v>2.9650980754481599E-2</v>
      </c>
      <c r="X1293" s="17">
        <v>0</v>
      </c>
      <c r="Y1293" s="17">
        <v>0</v>
      </c>
      <c r="Z1293" s="17"/>
      <c r="AA1293" s="17">
        <v>1.1378832683326401E-2</v>
      </c>
      <c r="AB1293" s="17">
        <v>3.1541573996252202E-2</v>
      </c>
      <c r="AC1293" s="17">
        <v>2.9987460904437799E-2</v>
      </c>
      <c r="AD1293" s="17">
        <v>5.2812991350369501E-2</v>
      </c>
      <c r="AE1293" s="17"/>
      <c r="AF1293" s="17">
        <v>4.3941378067715003E-2</v>
      </c>
    </row>
    <row r="1294" spans="2:32" x14ac:dyDescent="0.2">
      <c r="C1294" s="17"/>
      <c r="D1294" s="17"/>
      <c r="E1294" s="17"/>
      <c r="F1294" s="17"/>
      <c r="G1294" s="17"/>
      <c r="H1294" s="17"/>
      <c r="I1294" s="17"/>
      <c r="J1294" s="17"/>
      <c r="K1294" s="17"/>
      <c r="L1294" s="17"/>
      <c r="M1294" s="17"/>
      <c r="N1294" s="17"/>
      <c r="O1294" s="17"/>
      <c r="P1294" s="17"/>
      <c r="Q1294" s="17"/>
      <c r="R1294" s="17"/>
      <c r="S1294" s="17"/>
      <c r="T1294" s="17"/>
      <c r="U1294" s="17"/>
      <c r="V1294" s="17"/>
      <c r="W1294" s="17"/>
      <c r="X1294" s="17"/>
      <c r="Y1294" s="17"/>
      <c r="Z1294" s="17"/>
      <c r="AA1294" s="17"/>
      <c r="AB1294" s="17"/>
      <c r="AC1294" s="17"/>
      <c r="AD1294" s="17"/>
      <c r="AE1294" s="17"/>
      <c r="AF1294" s="17"/>
    </row>
    <row r="1295" spans="2:32" x14ac:dyDescent="0.2">
      <c r="B1295" s="6" t="s">
        <v>653</v>
      </c>
      <c r="C1295" s="17"/>
      <c r="D1295" s="17"/>
      <c r="E1295" s="17"/>
      <c r="F1295" s="17"/>
      <c r="G1295" s="17"/>
      <c r="H1295" s="17"/>
      <c r="I1295" s="17"/>
      <c r="J1295" s="17"/>
      <c r="K1295" s="17"/>
      <c r="L1295" s="17"/>
      <c r="M1295" s="17"/>
      <c r="N1295" s="17"/>
      <c r="O1295" s="17"/>
      <c r="P1295" s="17"/>
      <c r="Q1295" s="17"/>
      <c r="R1295" s="17"/>
      <c r="S1295" s="17"/>
      <c r="T1295" s="17"/>
      <c r="U1295" s="17"/>
      <c r="V1295" s="17"/>
      <c r="W1295" s="17"/>
      <c r="X1295" s="17"/>
      <c r="Y1295" s="17"/>
      <c r="Z1295" s="17"/>
      <c r="AA1295" s="17"/>
      <c r="AB1295" s="17"/>
      <c r="AC1295" s="17"/>
      <c r="AD1295" s="17"/>
      <c r="AE1295" s="17"/>
      <c r="AF1295" s="17"/>
    </row>
    <row r="1296" spans="2:32" x14ac:dyDescent="0.2">
      <c r="B1296" s="24" t="s">
        <v>62</v>
      </c>
      <c r="C1296" s="17"/>
      <c r="D1296" s="17"/>
      <c r="E1296" s="17"/>
      <c r="F1296" s="17"/>
      <c r="G1296" s="17"/>
      <c r="H1296" s="17"/>
      <c r="I1296" s="17"/>
      <c r="J1296" s="17"/>
      <c r="K1296" s="17"/>
      <c r="L1296" s="17"/>
      <c r="M1296" s="17"/>
      <c r="N1296" s="17"/>
      <c r="O1296" s="17"/>
      <c r="P1296" s="17"/>
      <c r="Q1296" s="17"/>
      <c r="R1296" s="17"/>
      <c r="S1296" s="17"/>
      <c r="T1296" s="17"/>
      <c r="U1296" s="17"/>
      <c r="V1296" s="17"/>
      <c r="W1296" s="17"/>
      <c r="X1296" s="17"/>
      <c r="Y1296" s="17"/>
      <c r="Z1296" s="17"/>
      <c r="AA1296" s="17"/>
      <c r="AB1296" s="17"/>
      <c r="AC1296" s="17"/>
      <c r="AD1296" s="17"/>
      <c r="AE1296" s="17"/>
      <c r="AF1296" s="17"/>
    </row>
    <row r="1297" spans="2:32" x14ac:dyDescent="0.2">
      <c r="B1297" t="s">
        <v>646</v>
      </c>
      <c r="C1297" s="17">
        <v>0.14834296437387701</v>
      </c>
      <c r="D1297" s="17">
        <v>0.182168821254968</v>
      </c>
      <c r="E1297" s="17">
        <v>0.11622421898777099</v>
      </c>
      <c r="F1297" s="17"/>
      <c r="G1297" s="17">
        <v>0.240972710958547</v>
      </c>
      <c r="H1297" s="17">
        <v>0.207926589662806</v>
      </c>
      <c r="I1297" s="17">
        <v>0.14144549743211501</v>
      </c>
      <c r="J1297" s="17">
        <v>0.11455875832715499</v>
      </c>
      <c r="K1297" s="17">
        <v>0.105426332753359</v>
      </c>
      <c r="L1297" s="17">
        <v>0.100034200444178</v>
      </c>
      <c r="M1297" s="17"/>
      <c r="N1297" s="17">
        <v>0.19912320803807801</v>
      </c>
      <c r="O1297" s="17">
        <v>0.105513305423487</v>
      </c>
      <c r="P1297" s="17">
        <v>0.136424152391704</v>
      </c>
      <c r="Q1297" s="17">
        <v>0.111466073591541</v>
      </c>
      <c r="R1297" s="17">
        <v>0.13487557801297001</v>
      </c>
      <c r="S1297" s="17">
        <v>0.16599057428751199</v>
      </c>
      <c r="T1297" s="17">
        <v>0.12161703345850899</v>
      </c>
      <c r="U1297" s="17">
        <v>0.171823556306053</v>
      </c>
      <c r="V1297" s="17">
        <v>0.16535420971898501</v>
      </c>
      <c r="W1297" s="17">
        <v>0.184800288892256</v>
      </c>
      <c r="X1297" s="17">
        <v>9.1925513470687198E-2</v>
      </c>
      <c r="Y1297" s="17">
        <v>0.17970592995645901</v>
      </c>
      <c r="Z1297" s="17"/>
      <c r="AA1297" s="17">
        <v>0.163277010192237</v>
      </c>
      <c r="AB1297" s="17">
        <v>0.12673714706523101</v>
      </c>
      <c r="AC1297" s="17">
        <v>0.15421962762268801</v>
      </c>
      <c r="AD1297" s="17">
        <v>0.15159625450481301</v>
      </c>
      <c r="AE1297" s="17"/>
      <c r="AF1297" s="17">
        <v>0.163472742636941</v>
      </c>
    </row>
    <row r="1298" spans="2:32" x14ac:dyDescent="0.2">
      <c r="B1298" t="s">
        <v>647</v>
      </c>
      <c r="C1298" s="17">
        <v>0.38529109180332699</v>
      </c>
      <c r="D1298" s="17">
        <v>0.40073142783492799</v>
      </c>
      <c r="E1298" s="17">
        <v>0.370127759477345</v>
      </c>
      <c r="F1298" s="17"/>
      <c r="G1298" s="17">
        <v>0.368120405289526</v>
      </c>
      <c r="H1298" s="17">
        <v>0.40791659603388603</v>
      </c>
      <c r="I1298" s="17">
        <v>0.38913302699818098</v>
      </c>
      <c r="J1298" s="17">
        <v>0.37808452084794603</v>
      </c>
      <c r="K1298" s="17">
        <v>0.36956473317449401</v>
      </c>
      <c r="L1298" s="17">
        <v>0.39154631974103399</v>
      </c>
      <c r="M1298" s="17"/>
      <c r="N1298" s="17">
        <v>0.36754793838926297</v>
      </c>
      <c r="O1298" s="17">
        <v>0.405320692489333</v>
      </c>
      <c r="P1298" s="17">
        <v>0.41257023842168999</v>
      </c>
      <c r="Q1298" s="17">
        <v>0.39699324268710401</v>
      </c>
      <c r="R1298" s="17">
        <v>0.38710143479643799</v>
      </c>
      <c r="S1298" s="17">
        <v>0.40048199856709299</v>
      </c>
      <c r="T1298" s="17">
        <v>0.39622521731972199</v>
      </c>
      <c r="U1298" s="17">
        <v>0.35210687629995202</v>
      </c>
      <c r="V1298" s="17">
        <v>0.34594684856399099</v>
      </c>
      <c r="W1298" s="17">
        <v>0.38135594520230698</v>
      </c>
      <c r="X1298" s="17">
        <v>0.36421528619334498</v>
      </c>
      <c r="Y1298" s="17">
        <v>0.43012926759930897</v>
      </c>
      <c r="Z1298" s="17"/>
      <c r="AA1298" s="17">
        <v>0.44600531419839701</v>
      </c>
      <c r="AB1298" s="17">
        <v>0.39241138662351399</v>
      </c>
      <c r="AC1298" s="17">
        <v>0.352741798551307</v>
      </c>
      <c r="AD1298" s="17">
        <v>0.33799991132461599</v>
      </c>
      <c r="AE1298" s="17"/>
      <c r="AF1298" s="17">
        <v>0.327380634202454</v>
      </c>
    </row>
    <row r="1299" spans="2:32" x14ac:dyDescent="0.2">
      <c r="B1299" t="s">
        <v>648</v>
      </c>
      <c r="C1299" s="17">
        <v>0.27126655393196297</v>
      </c>
      <c r="D1299" s="17">
        <v>0.25202240600110298</v>
      </c>
      <c r="E1299" s="17">
        <v>0.29009220870519198</v>
      </c>
      <c r="F1299" s="17"/>
      <c r="G1299" s="17">
        <v>0.221076627989443</v>
      </c>
      <c r="H1299" s="17">
        <v>0.220605206421609</v>
      </c>
      <c r="I1299" s="17">
        <v>0.28544998916929998</v>
      </c>
      <c r="J1299" s="17">
        <v>0.28942162301708901</v>
      </c>
      <c r="K1299" s="17">
        <v>0.31598729670085501</v>
      </c>
      <c r="L1299" s="17">
        <v>0.28963857068223797</v>
      </c>
      <c r="M1299" s="17"/>
      <c r="N1299" s="17">
        <v>0.25281603675338898</v>
      </c>
      <c r="O1299" s="17">
        <v>0.301041781568259</v>
      </c>
      <c r="P1299" s="17">
        <v>0.241672658135551</v>
      </c>
      <c r="Q1299" s="17">
        <v>0.30545416961091698</v>
      </c>
      <c r="R1299" s="17">
        <v>0.29066924054122301</v>
      </c>
      <c r="S1299" s="17">
        <v>0.24631897114108001</v>
      </c>
      <c r="T1299" s="17">
        <v>0.27371514881317899</v>
      </c>
      <c r="U1299" s="17">
        <v>0.31392642848100399</v>
      </c>
      <c r="V1299" s="17">
        <v>0.28311801575345602</v>
      </c>
      <c r="W1299" s="17">
        <v>0.23490684858191799</v>
      </c>
      <c r="X1299" s="17">
        <v>0.268302097563417</v>
      </c>
      <c r="Y1299" s="17">
        <v>0.24154996867468101</v>
      </c>
      <c r="Z1299" s="17"/>
      <c r="AA1299" s="17">
        <v>0.21196479275499799</v>
      </c>
      <c r="AB1299" s="17">
        <v>0.28817210509840802</v>
      </c>
      <c r="AC1299" s="17">
        <v>0.28685774599972402</v>
      </c>
      <c r="AD1299" s="17">
        <v>0.30385491127800002</v>
      </c>
      <c r="AE1299" s="17"/>
      <c r="AF1299" s="17">
        <v>0.27099449164388301</v>
      </c>
    </row>
    <row r="1300" spans="2:32" x14ac:dyDescent="0.2">
      <c r="B1300" t="s">
        <v>649</v>
      </c>
      <c r="C1300" s="17">
        <v>0.114414251898936</v>
      </c>
      <c r="D1300" s="17">
        <v>9.4791364650088902E-2</v>
      </c>
      <c r="E1300" s="17">
        <v>0.13376615768368799</v>
      </c>
      <c r="F1300" s="17"/>
      <c r="G1300" s="17">
        <v>9.7212530366783304E-2</v>
      </c>
      <c r="H1300" s="17">
        <v>9.5677179088999406E-2</v>
      </c>
      <c r="I1300" s="17">
        <v>0.103436659661314</v>
      </c>
      <c r="J1300" s="17">
        <v>0.120077806005735</v>
      </c>
      <c r="K1300" s="17">
        <v>0.12166235307302301</v>
      </c>
      <c r="L1300" s="17">
        <v>0.14059673200773301</v>
      </c>
      <c r="M1300" s="17"/>
      <c r="N1300" s="17">
        <v>0.12072607675934099</v>
      </c>
      <c r="O1300" s="17">
        <v>0.117002608973028</v>
      </c>
      <c r="P1300" s="17">
        <v>0.13556216791675299</v>
      </c>
      <c r="Q1300" s="17">
        <v>9.53332863434809E-2</v>
      </c>
      <c r="R1300" s="17">
        <v>0.114285251924161</v>
      </c>
      <c r="S1300" s="17">
        <v>0.104844829354082</v>
      </c>
      <c r="T1300" s="17">
        <v>0.111738405192742</v>
      </c>
      <c r="U1300" s="17">
        <v>8.8623635979542301E-2</v>
      </c>
      <c r="V1300" s="17">
        <v>0.12896110052791299</v>
      </c>
      <c r="W1300" s="17">
        <v>0.11786454263621</v>
      </c>
      <c r="X1300" s="17">
        <v>0.117321649630167</v>
      </c>
      <c r="Y1300" s="17">
        <v>7.6729263402667294E-2</v>
      </c>
      <c r="Z1300" s="17"/>
      <c r="AA1300" s="17">
        <v>0.114476592727841</v>
      </c>
      <c r="AB1300" s="17">
        <v>0.127140694268084</v>
      </c>
      <c r="AC1300" s="17">
        <v>0.123688421029295</v>
      </c>
      <c r="AD1300" s="17">
        <v>9.3734814179774098E-2</v>
      </c>
      <c r="AE1300" s="17"/>
      <c r="AF1300" s="17">
        <v>0.122997906137134</v>
      </c>
    </row>
    <row r="1301" spans="2:32" x14ac:dyDescent="0.2">
      <c r="B1301" t="s">
        <v>650</v>
      </c>
      <c r="C1301" s="17">
        <v>3.8872212264504602E-2</v>
      </c>
      <c r="D1301" s="17">
        <v>3.8434863533145298E-2</v>
      </c>
      <c r="E1301" s="17">
        <v>3.8529070343473998E-2</v>
      </c>
      <c r="F1301" s="17"/>
      <c r="G1301" s="17">
        <v>3.7646498723284398E-2</v>
      </c>
      <c r="H1301" s="17">
        <v>2.7398329498390901E-2</v>
      </c>
      <c r="I1301" s="17">
        <v>4.0762202062053103E-2</v>
      </c>
      <c r="J1301" s="17">
        <v>4.7027617586162203E-2</v>
      </c>
      <c r="K1301" s="17">
        <v>4.5081080889210402E-2</v>
      </c>
      <c r="L1301" s="17">
        <v>3.6709101232846798E-2</v>
      </c>
      <c r="M1301" s="17"/>
      <c r="N1301" s="17">
        <v>2.5432498274143199E-2</v>
      </c>
      <c r="O1301" s="17">
        <v>3.79186179307213E-2</v>
      </c>
      <c r="P1301" s="17">
        <v>3.47529961619659E-2</v>
      </c>
      <c r="Q1301" s="17">
        <v>4.2650919975190299E-2</v>
      </c>
      <c r="R1301" s="17">
        <v>4.0152975127400001E-2</v>
      </c>
      <c r="S1301" s="17">
        <v>3.5227956674076598E-2</v>
      </c>
      <c r="T1301" s="17">
        <v>4.8277799705735203E-2</v>
      </c>
      <c r="U1301" s="17">
        <v>3.6061027399915201E-2</v>
      </c>
      <c r="V1301" s="17">
        <v>4.23491297816143E-2</v>
      </c>
      <c r="W1301" s="17">
        <v>3.8496855089405903E-2</v>
      </c>
      <c r="X1301" s="17">
        <v>8.0021512494232006E-2</v>
      </c>
      <c r="Y1301" s="17">
        <v>1.18079065170647E-2</v>
      </c>
      <c r="Z1301" s="17"/>
      <c r="AA1301" s="17">
        <v>3.7797412190758703E-2</v>
      </c>
      <c r="AB1301" s="17">
        <v>2.70189413847906E-2</v>
      </c>
      <c r="AC1301" s="17">
        <v>3.5838819337913899E-2</v>
      </c>
      <c r="AD1301" s="17">
        <v>5.5586922877108903E-2</v>
      </c>
      <c r="AE1301" s="17"/>
      <c r="AF1301" s="17">
        <v>6.2311007347274697E-2</v>
      </c>
    </row>
    <row r="1302" spans="2:32" x14ac:dyDescent="0.2">
      <c r="B1302" t="s">
        <v>92</v>
      </c>
      <c r="C1302" s="17">
        <v>4.1812925727392203E-2</v>
      </c>
      <c r="D1302" s="17">
        <v>3.1851116725767001E-2</v>
      </c>
      <c r="E1302" s="17">
        <v>5.1260584802529603E-2</v>
      </c>
      <c r="F1302" s="17"/>
      <c r="G1302" s="17">
        <v>3.4971226672416401E-2</v>
      </c>
      <c r="H1302" s="17">
        <v>4.04760992943081E-2</v>
      </c>
      <c r="I1302" s="17">
        <v>3.9772624677037002E-2</v>
      </c>
      <c r="J1302" s="17">
        <v>5.08296742159128E-2</v>
      </c>
      <c r="K1302" s="17">
        <v>4.2278203409057802E-2</v>
      </c>
      <c r="L1302" s="17">
        <v>4.14750758919704E-2</v>
      </c>
      <c r="M1302" s="17"/>
      <c r="N1302" s="17">
        <v>3.4354241785784799E-2</v>
      </c>
      <c r="O1302" s="17">
        <v>3.3202993615171497E-2</v>
      </c>
      <c r="P1302" s="17">
        <v>3.9017786972335503E-2</v>
      </c>
      <c r="Q1302" s="17">
        <v>4.8102307791766899E-2</v>
      </c>
      <c r="R1302" s="17">
        <v>3.2915519597809403E-2</v>
      </c>
      <c r="S1302" s="17">
        <v>4.7135669976156203E-2</v>
      </c>
      <c r="T1302" s="17">
        <v>4.8426395510113102E-2</v>
      </c>
      <c r="U1302" s="17">
        <v>3.7458475533533001E-2</v>
      </c>
      <c r="V1302" s="17">
        <v>3.4270695654040798E-2</v>
      </c>
      <c r="W1302" s="17">
        <v>4.2575519597902498E-2</v>
      </c>
      <c r="X1302" s="17">
        <v>7.82139406481515E-2</v>
      </c>
      <c r="Y1302" s="17">
        <v>6.0077663849818601E-2</v>
      </c>
      <c r="Z1302" s="17"/>
      <c r="AA1302" s="17">
        <v>2.64788779357681E-2</v>
      </c>
      <c r="AB1302" s="17">
        <v>3.8519725559972698E-2</v>
      </c>
      <c r="AC1302" s="17">
        <v>4.6653587459072499E-2</v>
      </c>
      <c r="AD1302" s="17">
        <v>5.7227185835688199E-2</v>
      </c>
      <c r="AE1302" s="17"/>
      <c r="AF1302" s="17">
        <v>5.2843218032312497E-2</v>
      </c>
    </row>
    <row r="1303" spans="2:32" x14ac:dyDescent="0.2">
      <c r="B1303" t="s">
        <v>651</v>
      </c>
      <c r="C1303" s="17">
        <v>0.53363405617720505</v>
      </c>
      <c r="D1303" s="17">
        <v>0.58290024908989602</v>
      </c>
      <c r="E1303" s="17">
        <v>0.48635197846511602</v>
      </c>
      <c r="F1303" s="17"/>
      <c r="G1303" s="17">
        <v>0.60909311624807305</v>
      </c>
      <c r="H1303" s="17">
        <v>0.61584318569669205</v>
      </c>
      <c r="I1303" s="17">
        <v>0.53057852443029596</v>
      </c>
      <c r="J1303" s="17">
        <v>0.49264327917510098</v>
      </c>
      <c r="K1303" s="17">
        <v>0.47499106592785301</v>
      </c>
      <c r="L1303" s="17">
        <v>0.49158052018521298</v>
      </c>
      <c r="M1303" s="17"/>
      <c r="N1303" s="17">
        <v>0.56667114642734095</v>
      </c>
      <c r="O1303" s="17">
        <v>0.51083399791282103</v>
      </c>
      <c r="P1303" s="17">
        <v>0.54899439081339396</v>
      </c>
      <c r="Q1303" s="17">
        <v>0.50845931627864405</v>
      </c>
      <c r="R1303" s="17">
        <v>0.521977012809407</v>
      </c>
      <c r="S1303" s="17">
        <v>0.56647257285460495</v>
      </c>
      <c r="T1303" s="17">
        <v>0.51784225077823098</v>
      </c>
      <c r="U1303" s="17">
        <v>0.52393043260600602</v>
      </c>
      <c r="V1303" s="17">
        <v>0.51130105828297601</v>
      </c>
      <c r="W1303" s="17">
        <v>0.56615623409456295</v>
      </c>
      <c r="X1303" s="17">
        <v>0.45614079966403198</v>
      </c>
      <c r="Y1303" s="17">
        <v>0.60983519755576798</v>
      </c>
      <c r="Z1303" s="17"/>
      <c r="AA1303" s="17">
        <v>0.60928232439063401</v>
      </c>
      <c r="AB1303" s="17">
        <v>0.51914853368874503</v>
      </c>
      <c r="AC1303" s="17">
        <v>0.50696142617399498</v>
      </c>
      <c r="AD1303" s="17">
        <v>0.489596165829429</v>
      </c>
      <c r="AE1303" s="17"/>
      <c r="AF1303" s="17">
        <v>0.49085337683939501</v>
      </c>
    </row>
    <row r="1304" spans="2:32" x14ac:dyDescent="0.2">
      <c r="B1304" t="s">
        <v>652</v>
      </c>
      <c r="C1304" s="17">
        <v>0.15328646416343999</v>
      </c>
      <c r="D1304" s="17">
        <v>0.13322622818323401</v>
      </c>
      <c r="E1304" s="17">
        <v>0.17229522802716199</v>
      </c>
      <c r="F1304" s="17"/>
      <c r="G1304" s="17">
        <v>0.134859029090068</v>
      </c>
      <c r="H1304" s="17">
        <v>0.12307550858739</v>
      </c>
      <c r="I1304" s="17">
        <v>0.14419886172336799</v>
      </c>
      <c r="J1304" s="17">
        <v>0.16710542359189801</v>
      </c>
      <c r="K1304" s="17">
        <v>0.16674343396223401</v>
      </c>
      <c r="L1304" s="17">
        <v>0.177305833240579</v>
      </c>
      <c r="M1304" s="17"/>
      <c r="N1304" s="17">
        <v>0.14615857503348401</v>
      </c>
      <c r="O1304" s="17">
        <v>0.15492122690374899</v>
      </c>
      <c r="P1304" s="17">
        <v>0.17031516407871899</v>
      </c>
      <c r="Q1304" s="17">
        <v>0.137984206318671</v>
      </c>
      <c r="R1304" s="17">
        <v>0.15443822705156099</v>
      </c>
      <c r="S1304" s="17">
        <v>0.14007278602815901</v>
      </c>
      <c r="T1304" s="17">
        <v>0.16001620489847701</v>
      </c>
      <c r="U1304" s="17">
        <v>0.12468466337945699</v>
      </c>
      <c r="V1304" s="17">
        <v>0.171310230309527</v>
      </c>
      <c r="W1304" s="17">
        <v>0.156361397725616</v>
      </c>
      <c r="X1304" s="17">
        <v>0.19734316212439901</v>
      </c>
      <c r="Y1304" s="17">
        <v>8.8537169919731998E-2</v>
      </c>
      <c r="Z1304" s="17"/>
      <c r="AA1304" s="17">
        <v>0.15227400491859999</v>
      </c>
      <c r="AB1304" s="17">
        <v>0.15415963565287399</v>
      </c>
      <c r="AC1304" s="17">
        <v>0.159527240367209</v>
      </c>
      <c r="AD1304" s="17">
        <v>0.14932173705688301</v>
      </c>
      <c r="AE1304" s="17"/>
      <c r="AF1304" s="17">
        <v>0.185308913484409</v>
      </c>
    </row>
    <row r="1305" spans="2:32" x14ac:dyDescent="0.2">
      <c r="B1305" t="s">
        <v>135</v>
      </c>
      <c r="C1305" s="17">
        <v>0.380347592013764</v>
      </c>
      <c r="D1305" s="17">
        <v>0.44967402090666098</v>
      </c>
      <c r="E1305" s="17">
        <v>0.314056750437954</v>
      </c>
      <c r="F1305" s="17"/>
      <c r="G1305" s="17">
        <v>0.47423408715800602</v>
      </c>
      <c r="H1305" s="17">
        <v>0.49276767710930203</v>
      </c>
      <c r="I1305" s="17">
        <v>0.38637966270692797</v>
      </c>
      <c r="J1305" s="17">
        <v>0.32553785558320297</v>
      </c>
      <c r="K1305" s="17">
        <v>0.30824763196561999</v>
      </c>
      <c r="L1305" s="17">
        <v>0.31427468694463301</v>
      </c>
      <c r="M1305" s="17"/>
      <c r="N1305" s="17">
        <v>0.420512571393857</v>
      </c>
      <c r="O1305" s="17">
        <v>0.35591277100907198</v>
      </c>
      <c r="P1305" s="17">
        <v>0.37867922673467502</v>
      </c>
      <c r="Q1305" s="17">
        <v>0.37047510995997301</v>
      </c>
      <c r="R1305" s="17">
        <v>0.36753878575784699</v>
      </c>
      <c r="S1305" s="17">
        <v>0.42639978682644603</v>
      </c>
      <c r="T1305" s="17">
        <v>0.35782604587975397</v>
      </c>
      <c r="U1305" s="17">
        <v>0.39924576922654798</v>
      </c>
      <c r="V1305" s="17">
        <v>0.33999082797344898</v>
      </c>
      <c r="W1305" s="17">
        <v>0.40979483636894698</v>
      </c>
      <c r="X1305" s="17">
        <v>0.25879763753963297</v>
      </c>
      <c r="Y1305" s="17">
        <v>0.52129802763603605</v>
      </c>
      <c r="Z1305" s="17"/>
      <c r="AA1305" s="17">
        <v>0.45700831947203402</v>
      </c>
      <c r="AB1305" s="17">
        <v>0.36498889803587098</v>
      </c>
      <c r="AC1305" s="17">
        <v>0.34743418580678598</v>
      </c>
      <c r="AD1305" s="17">
        <v>0.34027442877254599</v>
      </c>
      <c r="AE1305" s="17"/>
      <c r="AF1305" s="17">
        <v>0.30554446335498597</v>
      </c>
    </row>
    <row r="1306" spans="2:32" x14ac:dyDescent="0.2">
      <c r="C1306" s="17"/>
      <c r="D1306" s="17"/>
      <c r="E1306" s="17"/>
      <c r="F1306" s="17"/>
      <c r="G1306" s="17"/>
      <c r="H1306" s="17"/>
      <c r="I1306" s="17"/>
      <c r="J1306" s="17"/>
      <c r="K1306" s="17"/>
      <c r="L1306" s="17"/>
      <c r="M1306" s="17"/>
      <c r="N1306" s="17"/>
      <c r="O1306" s="17"/>
      <c r="P1306" s="17"/>
      <c r="Q1306" s="17"/>
      <c r="R1306" s="17"/>
      <c r="S1306" s="17"/>
      <c r="T1306" s="17"/>
      <c r="U1306" s="17"/>
      <c r="V1306" s="17"/>
      <c r="W1306" s="17"/>
      <c r="X1306" s="17"/>
      <c r="Y1306" s="17"/>
      <c r="Z1306" s="17"/>
      <c r="AA1306" s="17"/>
      <c r="AB1306" s="17"/>
      <c r="AC1306" s="17"/>
      <c r="AD1306" s="17"/>
      <c r="AE1306" s="17"/>
      <c r="AF1306" s="17"/>
    </row>
    <row r="1307" spans="2:32" x14ac:dyDescent="0.2">
      <c r="B1307" s="6" t="s">
        <v>666</v>
      </c>
      <c r="C1307" s="17"/>
      <c r="D1307" s="17"/>
      <c r="E1307" s="17"/>
      <c r="F1307" s="17"/>
      <c r="G1307" s="17"/>
      <c r="H1307" s="17"/>
      <c r="I1307" s="17"/>
      <c r="J1307" s="17"/>
      <c r="K1307" s="17"/>
      <c r="L1307" s="17"/>
      <c r="M1307" s="17"/>
      <c r="N1307" s="17"/>
      <c r="O1307" s="17"/>
      <c r="P1307" s="17"/>
      <c r="Q1307" s="17"/>
      <c r="R1307" s="17"/>
      <c r="S1307" s="17"/>
      <c r="T1307" s="17"/>
      <c r="U1307" s="17"/>
      <c r="V1307" s="17"/>
      <c r="W1307" s="17"/>
      <c r="X1307" s="17"/>
      <c r="Y1307" s="17"/>
      <c r="Z1307" s="17"/>
      <c r="AA1307" s="17"/>
      <c r="AB1307" s="17"/>
      <c r="AC1307" s="17"/>
      <c r="AD1307" s="17"/>
      <c r="AE1307" s="17"/>
      <c r="AF1307" s="17"/>
    </row>
    <row r="1308" spans="2:32" x14ac:dyDescent="0.2">
      <c r="B1308" s="24" t="s">
        <v>62</v>
      </c>
      <c r="C1308" s="17"/>
      <c r="D1308" s="17"/>
      <c r="E1308" s="17"/>
      <c r="F1308" s="17"/>
      <c r="G1308" s="17"/>
      <c r="H1308" s="17"/>
      <c r="I1308" s="17"/>
      <c r="J1308" s="17"/>
      <c r="K1308" s="17"/>
      <c r="L1308" s="17"/>
      <c r="M1308" s="17"/>
      <c r="N1308" s="17"/>
      <c r="O1308" s="17"/>
      <c r="P1308" s="17"/>
      <c r="Q1308" s="17"/>
      <c r="R1308" s="17"/>
      <c r="S1308" s="17"/>
      <c r="T1308" s="17"/>
      <c r="U1308" s="17"/>
      <c r="V1308" s="17"/>
      <c r="W1308" s="17"/>
      <c r="X1308" s="17"/>
      <c r="Y1308" s="17"/>
      <c r="Z1308" s="17"/>
      <c r="AA1308" s="17"/>
      <c r="AB1308" s="17"/>
      <c r="AC1308" s="17"/>
      <c r="AD1308" s="17"/>
      <c r="AE1308" s="17"/>
      <c r="AF1308" s="17"/>
    </row>
    <row r="1309" spans="2:32" x14ac:dyDescent="0.2">
      <c r="B1309" t="s">
        <v>654</v>
      </c>
      <c r="C1309" s="17">
        <v>0.578491665867781</v>
      </c>
      <c r="D1309" s="17">
        <v>0.57706167682549103</v>
      </c>
      <c r="E1309" s="17">
        <v>0.58090055723720402</v>
      </c>
      <c r="F1309" s="17"/>
      <c r="G1309" s="17">
        <v>0.41897994751393097</v>
      </c>
      <c r="H1309" s="17">
        <v>0.53603374328709297</v>
      </c>
      <c r="I1309" s="17">
        <v>0.60795867232044498</v>
      </c>
      <c r="J1309" s="17">
        <v>0.61884854501950604</v>
      </c>
      <c r="K1309" s="17">
        <v>0.61757737091587805</v>
      </c>
      <c r="L1309" s="17">
        <v>0.636177067064016</v>
      </c>
      <c r="M1309" s="17"/>
      <c r="N1309" s="17">
        <v>0.48709078907480302</v>
      </c>
      <c r="O1309" s="17">
        <v>0.54583332203201596</v>
      </c>
      <c r="P1309" s="17">
        <v>0.59580107924014702</v>
      </c>
      <c r="Q1309" s="17">
        <v>0.58155667279133305</v>
      </c>
      <c r="R1309" s="17">
        <v>0.62908526734262304</v>
      </c>
      <c r="S1309" s="17">
        <v>0.52864646744815902</v>
      </c>
      <c r="T1309" s="17">
        <v>0.63172918097761799</v>
      </c>
      <c r="U1309" s="17">
        <v>0.62484291165178796</v>
      </c>
      <c r="V1309" s="17">
        <v>0.634410810409751</v>
      </c>
      <c r="W1309" s="17">
        <v>0.62284069261210995</v>
      </c>
      <c r="X1309" s="17">
        <v>0.64079284574077799</v>
      </c>
      <c r="Y1309" s="17">
        <v>0.47671373997636102</v>
      </c>
      <c r="Z1309" s="17"/>
      <c r="AA1309" s="17">
        <v>0.53988723336120303</v>
      </c>
      <c r="AB1309" s="17">
        <v>0.59266649036383801</v>
      </c>
      <c r="AC1309" s="17">
        <v>0.59487696731560902</v>
      </c>
      <c r="AD1309" s="17">
        <v>0.59489283513626201</v>
      </c>
      <c r="AE1309" s="17"/>
      <c r="AF1309" s="17">
        <v>0.57972122086848699</v>
      </c>
    </row>
    <row r="1310" spans="2:32" x14ac:dyDescent="0.2">
      <c r="B1310" t="s">
        <v>655</v>
      </c>
      <c r="C1310" s="17">
        <v>0.443683200873073</v>
      </c>
      <c r="D1310" s="17">
        <v>0.40588214445547899</v>
      </c>
      <c r="E1310" s="17">
        <v>0.48089679665259499</v>
      </c>
      <c r="F1310" s="17"/>
      <c r="G1310" s="17">
        <v>0.36485128773196801</v>
      </c>
      <c r="H1310" s="17">
        <v>0.36910366165145903</v>
      </c>
      <c r="I1310" s="17">
        <v>0.43567134991978002</v>
      </c>
      <c r="J1310" s="17">
        <v>0.482237289807533</v>
      </c>
      <c r="K1310" s="17">
        <v>0.47417912451368899</v>
      </c>
      <c r="L1310" s="17">
        <v>0.51162967646194002</v>
      </c>
      <c r="M1310" s="17"/>
      <c r="N1310" s="17">
        <v>0.33325973415695298</v>
      </c>
      <c r="O1310" s="17">
        <v>0.45410240792324702</v>
      </c>
      <c r="P1310" s="17">
        <v>0.50207613601765799</v>
      </c>
      <c r="Q1310" s="17">
        <v>0.47290660349205899</v>
      </c>
      <c r="R1310" s="17">
        <v>0.48777498817836301</v>
      </c>
      <c r="S1310" s="17">
        <v>0.437431157363314</v>
      </c>
      <c r="T1310" s="17">
        <v>0.41472982115435097</v>
      </c>
      <c r="U1310" s="17">
        <v>0.430404661222822</v>
      </c>
      <c r="V1310" s="17">
        <v>0.45928243404624902</v>
      </c>
      <c r="W1310" s="17">
        <v>0.475243361273475</v>
      </c>
      <c r="X1310" s="17">
        <v>0.46364110300488298</v>
      </c>
      <c r="Y1310" s="17">
        <v>0.49569912630069701</v>
      </c>
      <c r="Z1310" s="17"/>
      <c r="AA1310" s="17">
        <v>0.42729265358665902</v>
      </c>
      <c r="AB1310" s="17">
        <v>0.470802963326241</v>
      </c>
      <c r="AC1310" s="17">
        <v>0.442430597638861</v>
      </c>
      <c r="AD1310" s="17">
        <v>0.434679613395971</v>
      </c>
      <c r="AE1310" s="17"/>
      <c r="AF1310" s="17">
        <v>0.50068593201821698</v>
      </c>
    </row>
    <row r="1311" spans="2:32" x14ac:dyDescent="0.2">
      <c r="B1311" t="s">
        <v>656</v>
      </c>
      <c r="C1311" s="17">
        <v>0.322322237339636</v>
      </c>
      <c r="D1311" s="17">
        <v>0.36223076814080601</v>
      </c>
      <c r="E1311" s="17">
        <v>0.28529985771768501</v>
      </c>
      <c r="F1311" s="17"/>
      <c r="G1311" s="17">
        <v>0.26875276278673399</v>
      </c>
      <c r="H1311" s="17">
        <v>0.31097356591916703</v>
      </c>
      <c r="I1311" s="17">
        <v>0.32563242373373702</v>
      </c>
      <c r="J1311" s="17">
        <v>0.31710798038795601</v>
      </c>
      <c r="K1311" s="17">
        <v>0.36781226230710301</v>
      </c>
      <c r="L1311" s="17">
        <v>0.33822562069737999</v>
      </c>
      <c r="M1311" s="17"/>
      <c r="N1311" s="17">
        <v>0.29587859821538898</v>
      </c>
      <c r="O1311" s="17">
        <v>0.34068964400158902</v>
      </c>
      <c r="P1311" s="17">
        <v>0.31676093712990799</v>
      </c>
      <c r="Q1311" s="17">
        <v>0.28026980152301401</v>
      </c>
      <c r="R1311" s="17">
        <v>0.31347911106113702</v>
      </c>
      <c r="S1311" s="17">
        <v>0.36882413543913201</v>
      </c>
      <c r="T1311" s="17">
        <v>0.31337923080931901</v>
      </c>
      <c r="U1311" s="17">
        <v>0.27439240100286799</v>
      </c>
      <c r="V1311" s="17">
        <v>0.33241116718981301</v>
      </c>
      <c r="W1311" s="17">
        <v>0.35121530089133202</v>
      </c>
      <c r="X1311" s="17">
        <v>0.32786950312156099</v>
      </c>
      <c r="Y1311" s="17">
        <v>0.342900125129461</v>
      </c>
      <c r="Z1311" s="17"/>
      <c r="AA1311" s="17">
        <v>0.35154322845962699</v>
      </c>
      <c r="AB1311" s="17">
        <v>0.336972330126942</v>
      </c>
      <c r="AC1311" s="17">
        <v>0.31097243024054</v>
      </c>
      <c r="AD1311" s="17">
        <v>0.28506599196884602</v>
      </c>
      <c r="AE1311" s="17"/>
      <c r="AF1311" s="17">
        <v>0.24213419848105999</v>
      </c>
    </row>
    <row r="1312" spans="2:32" x14ac:dyDescent="0.2">
      <c r="B1312" t="s">
        <v>657</v>
      </c>
      <c r="C1312" s="17">
        <v>0.31790934258869502</v>
      </c>
      <c r="D1312" s="17">
        <v>0.32175223999269698</v>
      </c>
      <c r="E1312" s="17">
        <v>0.31223403005608802</v>
      </c>
      <c r="F1312" s="17"/>
      <c r="G1312" s="17">
        <v>0.298919676778863</v>
      </c>
      <c r="H1312" s="17">
        <v>0.32160198765935599</v>
      </c>
      <c r="I1312" s="17">
        <v>0.31578452481076003</v>
      </c>
      <c r="J1312" s="17">
        <v>0.29812053261076599</v>
      </c>
      <c r="K1312" s="17">
        <v>0.317826192263436</v>
      </c>
      <c r="L1312" s="17">
        <v>0.34539150901504101</v>
      </c>
      <c r="M1312" s="17"/>
      <c r="N1312" s="17">
        <v>0.32001590650049899</v>
      </c>
      <c r="O1312" s="17">
        <v>0.34240941324672902</v>
      </c>
      <c r="P1312" s="17">
        <v>0.37710530957104499</v>
      </c>
      <c r="Q1312" s="17">
        <v>0.37438882825601399</v>
      </c>
      <c r="R1312" s="17">
        <v>0.32047461639612401</v>
      </c>
      <c r="S1312" s="17">
        <v>0.30365015813135299</v>
      </c>
      <c r="T1312" s="17">
        <v>0.30147726342813502</v>
      </c>
      <c r="U1312" s="17">
        <v>0.28446431878018102</v>
      </c>
      <c r="V1312" s="17">
        <v>0.28327026422539098</v>
      </c>
      <c r="W1312" s="17">
        <v>0.294577123104036</v>
      </c>
      <c r="X1312" s="17">
        <v>0.28735672791512901</v>
      </c>
      <c r="Y1312" s="17">
        <v>0.24864210961480801</v>
      </c>
      <c r="Z1312" s="17"/>
      <c r="AA1312" s="17">
        <v>0.37787292717936999</v>
      </c>
      <c r="AB1312" s="17">
        <v>0.334961627334604</v>
      </c>
      <c r="AC1312" s="17">
        <v>0.26752340583394202</v>
      </c>
      <c r="AD1312" s="17">
        <v>0.28023923787043098</v>
      </c>
      <c r="AE1312" s="17"/>
      <c r="AF1312" s="17">
        <v>0.30893660138797402</v>
      </c>
    </row>
    <row r="1313" spans="2:32" x14ac:dyDescent="0.2">
      <c r="B1313" t="s">
        <v>658</v>
      </c>
      <c r="C1313" s="17">
        <v>0.181299281094257</v>
      </c>
      <c r="D1313" s="17">
        <v>0.13119991395532599</v>
      </c>
      <c r="E1313" s="17">
        <v>0.230219845033238</v>
      </c>
      <c r="F1313" s="17"/>
      <c r="G1313" s="17">
        <v>0.19866484672676901</v>
      </c>
      <c r="H1313" s="17">
        <v>0.16621160158925299</v>
      </c>
      <c r="I1313" s="17">
        <v>0.17922684400505001</v>
      </c>
      <c r="J1313" s="17">
        <v>0.179548615308913</v>
      </c>
      <c r="K1313" s="17">
        <v>0.22050332876217199</v>
      </c>
      <c r="L1313" s="17">
        <v>0.15886158740523901</v>
      </c>
      <c r="M1313" s="17"/>
      <c r="N1313" s="17">
        <v>0.15844242658061899</v>
      </c>
      <c r="O1313" s="17">
        <v>0.15784171023570501</v>
      </c>
      <c r="P1313" s="17">
        <v>0.171996463049644</v>
      </c>
      <c r="Q1313" s="17">
        <v>0.195272217654231</v>
      </c>
      <c r="R1313" s="17">
        <v>0.203163848793081</v>
      </c>
      <c r="S1313" s="17">
        <v>0.18265724549937601</v>
      </c>
      <c r="T1313" s="17">
        <v>0.26643620949350399</v>
      </c>
      <c r="U1313" s="17">
        <v>0.20226359788562501</v>
      </c>
      <c r="V1313" s="17">
        <v>0.15689158002878001</v>
      </c>
      <c r="W1313" s="17">
        <v>0.173806112812282</v>
      </c>
      <c r="X1313" s="17">
        <v>0.14573825016727501</v>
      </c>
      <c r="Y1313" s="17">
        <v>0.23372257183008099</v>
      </c>
      <c r="Z1313" s="17"/>
      <c r="AA1313" s="17">
        <v>0.14882523358498601</v>
      </c>
      <c r="AB1313" s="17">
        <v>0.16342402453655</v>
      </c>
      <c r="AC1313" s="17">
        <v>0.20822155511725601</v>
      </c>
      <c r="AD1313" s="17">
        <v>0.21074284216759301</v>
      </c>
      <c r="AE1313" s="17"/>
      <c r="AF1313" s="17">
        <v>0.23918368853657901</v>
      </c>
    </row>
    <row r="1314" spans="2:32" x14ac:dyDescent="0.2">
      <c r="B1314" t="s">
        <v>659</v>
      </c>
      <c r="C1314" s="17">
        <v>0.160098870026225</v>
      </c>
      <c r="D1314" s="17">
        <v>0.150761124525051</v>
      </c>
      <c r="E1314" s="17">
        <v>0.16825977306432799</v>
      </c>
      <c r="F1314" s="17"/>
      <c r="G1314" s="17">
        <v>0.17130591469027001</v>
      </c>
      <c r="H1314" s="17">
        <v>0.137185259762203</v>
      </c>
      <c r="I1314" s="17">
        <v>0.12852679601275299</v>
      </c>
      <c r="J1314" s="17">
        <v>0.13213033592272799</v>
      </c>
      <c r="K1314" s="17">
        <v>0.15969222067577901</v>
      </c>
      <c r="L1314" s="17">
        <v>0.22001735180010101</v>
      </c>
      <c r="M1314" s="17"/>
      <c r="N1314" s="17">
        <v>0.167557442451229</v>
      </c>
      <c r="O1314" s="17">
        <v>0.154955642829327</v>
      </c>
      <c r="P1314" s="17">
        <v>0.15564731053946201</v>
      </c>
      <c r="Q1314" s="17">
        <v>0.11879763319952601</v>
      </c>
      <c r="R1314" s="17">
        <v>0.166378599125762</v>
      </c>
      <c r="S1314" s="17">
        <v>0.155994369959635</v>
      </c>
      <c r="T1314" s="17">
        <v>0.17343064653733101</v>
      </c>
      <c r="U1314" s="17">
        <v>0.14648735815955999</v>
      </c>
      <c r="V1314" s="17">
        <v>0.16860960585203899</v>
      </c>
      <c r="W1314" s="17">
        <v>0.16679805161318101</v>
      </c>
      <c r="X1314" s="17">
        <v>0.178340130008075</v>
      </c>
      <c r="Y1314" s="17">
        <v>0.181650294192826</v>
      </c>
      <c r="Z1314" s="17"/>
      <c r="AA1314" s="17">
        <v>0.17282963967627099</v>
      </c>
      <c r="AB1314" s="17">
        <v>0.149910821001905</v>
      </c>
      <c r="AC1314" s="17">
        <v>0.15266421682204601</v>
      </c>
      <c r="AD1314" s="17">
        <v>0.16082078390565499</v>
      </c>
      <c r="AE1314" s="17"/>
      <c r="AF1314" s="17">
        <v>0.176975859225842</v>
      </c>
    </row>
    <row r="1315" spans="2:32" x14ac:dyDescent="0.2">
      <c r="B1315" t="s">
        <v>660</v>
      </c>
      <c r="C1315" s="17">
        <v>0.155935246871514</v>
      </c>
      <c r="D1315" s="17">
        <v>0.161034900894577</v>
      </c>
      <c r="E1315" s="17">
        <v>0.15188372030066299</v>
      </c>
      <c r="F1315" s="17"/>
      <c r="G1315" s="17">
        <v>0.144771320982024</v>
      </c>
      <c r="H1315" s="17">
        <v>0.14766207396480099</v>
      </c>
      <c r="I1315" s="17">
        <v>0.11624151659842601</v>
      </c>
      <c r="J1315" s="17">
        <v>0.135600956205644</v>
      </c>
      <c r="K1315" s="17">
        <v>0.16937179270986799</v>
      </c>
      <c r="L1315" s="17">
        <v>0.20992293454288499</v>
      </c>
      <c r="M1315" s="17"/>
      <c r="N1315" s="17">
        <v>0.171560463923804</v>
      </c>
      <c r="O1315" s="17">
        <v>0.19722924319490001</v>
      </c>
      <c r="P1315" s="17">
        <v>0.108282621840521</v>
      </c>
      <c r="Q1315" s="17">
        <v>0.14442799917101801</v>
      </c>
      <c r="R1315" s="17">
        <v>0.15034395959324401</v>
      </c>
      <c r="S1315" s="17">
        <v>0.130907550823814</v>
      </c>
      <c r="T1315" s="17">
        <v>0.14325777522915101</v>
      </c>
      <c r="U1315" s="17">
        <v>0.14341378962075299</v>
      </c>
      <c r="V1315" s="17">
        <v>0.15004096470762199</v>
      </c>
      <c r="W1315" s="17">
        <v>0.15441541113594101</v>
      </c>
      <c r="X1315" s="17">
        <v>0.185959045590117</v>
      </c>
      <c r="Y1315" s="17">
        <v>0.180111412533531</v>
      </c>
      <c r="Z1315" s="17"/>
      <c r="AA1315" s="17">
        <v>0.16486551969147401</v>
      </c>
      <c r="AB1315" s="17">
        <v>0.15007991329636799</v>
      </c>
      <c r="AC1315" s="17">
        <v>0.16154744266545601</v>
      </c>
      <c r="AD1315" s="17">
        <v>0.14793931198955501</v>
      </c>
      <c r="AE1315" s="17"/>
      <c r="AF1315" s="17">
        <v>0.15322479582951001</v>
      </c>
    </row>
    <row r="1316" spans="2:32" x14ac:dyDescent="0.2">
      <c r="B1316" t="s">
        <v>661</v>
      </c>
      <c r="C1316" s="17">
        <v>0.14685864879971999</v>
      </c>
      <c r="D1316" s="17">
        <v>0.14486692093766301</v>
      </c>
      <c r="E1316" s="17">
        <v>0.148134648865973</v>
      </c>
      <c r="F1316" s="17"/>
      <c r="G1316" s="17">
        <v>0.102874266136509</v>
      </c>
      <c r="H1316" s="17">
        <v>0.13834310017222301</v>
      </c>
      <c r="I1316" s="17">
        <v>0.125992560350699</v>
      </c>
      <c r="J1316" s="17">
        <v>0.15771268575622599</v>
      </c>
      <c r="K1316" s="17">
        <v>0.15679413108728299</v>
      </c>
      <c r="L1316" s="17">
        <v>0.184551545702209</v>
      </c>
      <c r="M1316" s="17"/>
      <c r="N1316" s="17">
        <v>0.16118183959520799</v>
      </c>
      <c r="O1316" s="17">
        <v>0.14099270375818701</v>
      </c>
      <c r="P1316" s="17">
        <v>0.118321868519679</v>
      </c>
      <c r="Q1316" s="17">
        <v>0.13718760291441701</v>
      </c>
      <c r="R1316" s="17">
        <v>0.136702653441303</v>
      </c>
      <c r="S1316" s="17">
        <v>0.156363094720746</v>
      </c>
      <c r="T1316" s="17">
        <v>0.135680937556418</v>
      </c>
      <c r="U1316" s="17">
        <v>0.15131717461649</v>
      </c>
      <c r="V1316" s="17">
        <v>0.13164487713200099</v>
      </c>
      <c r="W1316" s="17">
        <v>0.18584949729207501</v>
      </c>
      <c r="X1316" s="17">
        <v>0.109318370318192</v>
      </c>
      <c r="Y1316" s="17">
        <v>0.230439198853466</v>
      </c>
      <c r="Z1316" s="17"/>
      <c r="AA1316" s="17">
        <v>0.15847315298299899</v>
      </c>
      <c r="AB1316" s="17">
        <v>0.13107748748362899</v>
      </c>
      <c r="AC1316" s="17">
        <v>0.13019987954646101</v>
      </c>
      <c r="AD1316" s="17">
        <v>0.16496105912737299</v>
      </c>
      <c r="AE1316" s="17"/>
      <c r="AF1316" s="17">
        <v>0.167474318938995</v>
      </c>
    </row>
    <row r="1317" spans="2:32" x14ac:dyDescent="0.2">
      <c r="B1317" t="s">
        <v>662</v>
      </c>
      <c r="C1317" s="17">
        <v>0.125536044766907</v>
      </c>
      <c r="D1317" s="17">
        <v>0.127941029539579</v>
      </c>
      <c r="E1317" s="17">
        <v>0.123461677561043</v>
      </c>
      <c r="F1317" s="17"/>
      <c r="G1317" s="17">
        <v>0.17870632889611901</v>
      </c>
      <c r="H1317" s="17">
        <v>0.13687448861843399</v>
      </c>
      <c r="I1317" s="17">
        <v>0.13689455220395799</v>
      </c>
      <c r="J1317" s="17">
        <v>0.114205806191054</v>
      </c>
      <c r="K1317" s="17">
        <v>0.110830008267032</v>
      </c>
      <c r="L1317" s="17">
        <v>9.0760124011603702E-2</v>
      </c>
      <c r="M1317" s="17"/>
      <c r="N1317" s="17">
        <v>0.15935947088753399</v>
      </c>
      <c r="O1317" s="17">
        <v>0.110174289135002</v>
      </c>
      <c r="P1317" s="17">
        <v>8.8567242066679097E-2</v>
      </c>
      <c r="Q1317" s="17">
        <v>0.11915829170136499</v>
      </c>
      <c r="R1317" s="17">
        <v>0.14218715390608899</v>
      </c>
      <c r="S1317" s="17">
        <v>0.115142941437696</v>
      </c>
      <c r="T1317" s="17">
        <v>0.15202100242553299</v>
      </c>
      <c r="U1317" s="17">
        <v>0.198285657332641</v>
      </c>
      <c r="V1317" s="17">
        <v>0.121371235707307</v>
      </c>
      <c r="W1317" s="17">
        <v>0.11302272945130799</v>
      </c>
      <c r="X1317" s="17">
        <v>8.3374766379452694E-2</v>
      </c>
      <c r="Y1317" s="17">
        <v>9.97893997363591E-2</v>
      </c>
      <c r="Z1317" s="17"/>
      <c r="AA1317" s="17">
        <v>0.121859981999431</v>
      </c>
      <c r="AB1317" s="17">
        <v>0.12057215670713201</v>
      </c>
      <c r="AC1317" s="17">
        <v>0.13601050966598799</v>
      </c>
      <c r="AD1317" s="17">
        <v>0.12641290013561901</v>
      </c>
      <c r="AE1317" s="17"/>
      <c r="AF1317" s="17">
        <v>0.121785001945732</v>
      </c>
    </row>
    <row r="1318" spans="2:32" x14ac:dyDescent="0.2">
      <c r="B1318" t="s">
        <v>663</v>
      </c>
      <c r="C1318" s="17">
        <v>8.7894611382835497E-2</v>
      </c>
      <c r="D1318" s="17">
        <v>9.3067494838991405E-2</v>
      </c>
      <c r="E1318" s="17">
        <v>8.2387593047063307E-2</v>
      </c>
      <c r="F1318" s="17"/>
      <c r="G1318" s="17">
        <v>0.121531245376005</v>
      </c>
      <c r="H1318" s="17">
        <v>0.107479529695801</v>
      </c>
      <c r="I1318" s="17">
        <v>9.7075745110284703E-2</v>
      </c>
      <c r="J1318" s="17">
        <v>8.6279042256450098E-2</v>
      </c>
      <c r="K1318" s="17">
        <v>7.2095593159376498E-2</v>
      </c>
      <c r="L1318" s="17">
        <v>5.4000682127173599E-2</v>
      </c>
      <c r="M1318" s="17"/>
      <c r="N1318" s="17">
        <v>0.12580473692279401</v>
      </c>
      <c r="O1318" s="17">
        <v>6.5661957011134697E-2</v>
      </c>
      <c r="P1318" s="17">
        <v>0.100789312829437</v>
      </c>
      <c r="Q1318" s="17">
        <v>8.9873308607549399E-2</v>
      </c>
      <c r="R1318" s="17">
        <v>8.4823277706237696E-2</v>
      </c>
      <c r="S1318" s="17">
        <v>6.5644452471543102E-2</v>
      </c>
      <c r="T1318" s="17">
        <v>6.1210742793657701E-2</v>
      </c>
      <c r="U1318" s="17">
        <v>8.4662838665018003E-2</v>
      </c>
      <c r="V1318" s="17">
        <v>7.9354135962183103E-2</v>
      </c>
      <c r="W1318" s="17">
        <v>0.114465115357522</v>
      </c>
      <c r="X1318" s="17">
        <v>7.9525769384837602E-2</v>
      </c>
      <c r="Y1318" s="17">
        <v>8.1834501090563699E-2</v>
      </c>
      <c r="Z1318" s="17"/>
      <c r="AA1318" s="17">
        <v>0.117099841288082</v>
      </c>
      <c r="AB1318" s="17">
        <v>9.4776782651584096E-2</v>
      </c>
      <c r="AC1318" s="17">
        <v>6.2846031047836995E-2</v>
      </c>
      <c r="AD1318" s="17">
        <v>7.0538074742985804E-2</v>
      </c>
      <c r="AE1318" s="17"/>
      <c r="AF1318" s="17">
        <v>8.1137643099635004E-2</v>
      </c>
    </row>
    <row r="1319" spans="2:32" x14ac:dyDescent="0.2">
      <c r="B1319" t="s">
        <v>664</v>
      </c>
      <c r="C1319" s="17">
        <v>8.1701143704814697E-2</v>
      </c>
      <c r="D1319" s="17">
        <v>8.3829700522645406E-2</v>
      </c>
      <c r="E1319" s="17">
        <v>7.9092153659821501E-2</v>
      </c>
      <c r="F1319" s="17"/>
      <c r="G1319" s="17">
        <v>0.130201913575552</v>
      </c>
      <c r="H1319" s="17">
        <v>0.16837064867917201</v>
      </c>
      <c r="I1319" s="17">
        <v>0.110034309124581</v>
      </c>
      <c r="J1319" s="17">
        <v>5.31806147819084E-2</v>
      </c>
      <c r="K1319" s="17">
        <v>2.5713145456285901E-2</v>
      </c>
      <c r="L1319" s="17">
        <v>1.6475654087374302E-2</v>
      </c>
      <c r="M1319" s="17"/>
      <c r="N1319" s="17">
        <v>0.14379482033145299</v>
      </c>
      <c r="O1319" s="17">
        <v>7.8575953579574198E-2</v>
      </c>
      <c r="P1319" s="17">
        <v>7.4132942389718695E-2</v>
      </c>
      <c r="Q1319" s="17">
        <v>4.8618745141877501E-2</v>
      </c>
      <c r="R1319" s="17">
        <v>7.9185001129083096E-2</v>
      </c>
      <c r="S1319" s="17">
        <v>8.9901936885009207E-2</v>
      </c>
      <c r="T1319" s="17">
        <v>9.3785570896666698E-2</v>
      </c>
      <c r="U1319" s="17">
        <v>7.0899591801536904E-2</v>
      </c>
      <c r="V1319" s="17">
        <v>7.6058556757924403E-2</v>
      </c>
      <c r="W1319" s="17">
        <v>4.4626601745012602E-2</v>
      </c>
      <c r="X1319" s="17">
        <v>4.2271806152005903E-2</v>
      </c>
      <c r="Y1319" s="17">
        <v>8.6282796189932398E-2</v>
      </c>
      <c r="Z1319" s="17"/>
      <c r="AA1319" s="17">
        <v>9.1314725391654306E-2</v>
      </c>
      <c r="AB1319" s="17">
        <v>8.3356179452715395E-2</v>
      </c>
      <c r="AC1319" s="17">
        <v>7.6855319174436401E-2</v>
      </c>
      <c r="AD1319" s="17">
        <v>7.2661083477453606E-2</v>
      </c>
      <c r="AE1319" s="17"/>
      <c r="AF1319" s="17">
        <v>6.0869251118354603E-2</v>
      </c>
    </row>
    <row r="1320" spans="2:32" x14ac:dyDescent="0.2">
      <c r="B1320" t="s">
        <v>665</v>
      </c>
      <c r="C1320" s="17">
        <v>6.3921792120422496E-2</v>
      </c>
      <c r="D1320" s="17">
        <v>7.1335557949398595E-2</v>
      </c>
      <c r="E1320" s="17">
        <v>5.7068126624737502E-2</v>
      </c>
      <c r="F1320" s="17"/>
      <c r="G1320" s="17">
        <v>8.9307443141269593E-2</v>
      </c>
      <c r="H1320" s="17">
        <v>7.1641886753820105E-2</v>
      </c>
      <c r="I1320" s="17">
        <v>7.4725529609332597E-2</v>
      </c>
      <c r="J1320" s="17">
        <v>5.57174255439934E-2</v>
      </c>
      <c r="K1320" s="17">
        <v>4.0607859321096798E-2</v>
      </c>
      <c r="L1320" s="17">
        <v>5.4256913441062003E-2</v>
      </c>
      <c r="M1320" s="17"/>
      <c r="N1320" s="17">
        <v>7.8675194379587296E-2</v>
      </c>
      <c r="O1320" s="17">
        <v>6.3808028926641794E-2</v>
      </c>
      <c r="P1320" s="17">
        <v>5.1760217117933403E-2</v>
      </c>
      <c r="Q1320" s="17">
        <v>5.3386402750426103E-2</v>
      </c>
      <c r="R1320" s="17">
        <v>8.4894749709771497E-2</v>
      </c>
      <c r="S1320" s="17">
        <v>6.3968362283318494E-2</v>
      </c>
      <c r="T1320" s="17">
        <v>2.2852387988296499E-2</v>
      </c>
      <c r="U1320" s="17">
        <v>5.5562860420735903E-2</v>
      </c>
      <c r="V1320" s="17">
        <v>6.9055074459969001E-2</v>
      </c>
      <c r="W1320" s="17">
        <v>5.5724157224833801E-2</v>
      </c>
      <c r="X1320" s="17">
        <v>7.7860747888594595E-2</v>
      </c>
      <c r="Y1320" s="17">
        <v>0.113440018499477</v>
      </c>
      <c r="Z1320" s="17"/>
      <c r="AA1320" s="17">
        <v>6.0116540845634003E-2</v>
      </c>
      <c r="AB1320" s="17">
        <v>4.9264024947127498E-2</v>
      </c>
      <c r="AC1320" s="17">
        <v>8.0510071155546398E-2</v>
      </c>
      <c r="AD1320" s="17">
        <v>6.6424251762529099E-2</v>
      </c>
      <c r="AE1320" s="17"/>
      <c r="AF1320" s="17">
        <v>5.4522926472388697E-2</v>
      </c>
    </row>
    <row r="1321" spans="2:32" x14ac:dyDescent="0.2">
      <c r="B1321" t="s">
        <v>369</v>
      </c>
      <c r="C1321" s="17">
        <v>3.6673898374640398E-2</v>
      </c>
      <c r="D1321" s="17">
        <v>3.5608694415218002E-2</v>
      </c>
      <c r="E1321" s="17">
        <v>3.7338589198311602E-2</v>
      </c>
      <c r="F1321" s="17"/>
      <c r="G1321" s="17">
        <v>4.8211698818917903E-2</v>
      </c>
      <c r="H1321" s="17">
        <v>3.12325604467656E-2</v>
      </c>
      <c r="I1321" s="17">
        <v>4.1706660672565898E-2</v>
      </c>
      <c r="J1321" s="17">
        <v>4.7542356681107602E-2</v>
      </c>
      <c r="K1321" s="17">
        <v>3.3978526058898E-2</v>
      </c>
      <c r="L1321" s="17">
        <v>2.2316329187476801E-2</v>
      </c>
      <c r="M1321" s="17"/>
      <c r="N1321" s="17">
        <v>4.0549693269686299E-2</v>
      </c>
      <c r="O1321" s="17">
        <v>3.6114021122407601E-2</v>
      </c>
      <c r="P1321" s="17">
        <v>4.62642456344841E-2</v>
      </c>
      <c r="Q1321" s="17">
        <v>4.9558873621713698E-2</v>
      </c>
      <c r="R1321" s="17">
        <v>2.20600285672637E-2</v>
      </c>
      <c r="S1321" s="17">
        <v>4.5546551846468698E-2</v>
      </c>
      <c r="T1321" s="17">
        <v>3.2979508031525002E-2</v>
      </c>
      <c r="U1321" s="17">
        <v>1.65767502757986E-2</v>
      </c>
      <c r="V1321" s="17">
        <v>3.5909581866212299E-2</v>
      </c>
      <c r="W1321" s="17">
        <v>2.9273069894407401E-2</v>
      </c>
      <c r="X1321" s="17">
        <v>4.0480158790976398E-2</v>
      </c>
      <c r="Y1321" s="17">
        <v>1.9816115811813299E-2</v>
      </c>
      <c r="Z1321" s="17"/>
      <c r="AA1321" s="17">
        <v>2.27409483792059E-2</v>
      </c>
      <c r="AB1321" s="17">
        <v>3.8540890425596899E-2</v>
      </c>
      <c r="AC1321" s="17">
        <v>3.9928506723206698E-2</v>
      </c>
      <c r="AD1321" s="17">
        <v>4.6525592260127799E-2</v>
      </c>
      <c r="AE1321" s="17"/>
      <c r="AF1321" s="17">
        <v>3.9551669221689699E-2</v>
      </c>
    </row>
    <row r="1322" spans="2:32" x14ac:dyDescent="0.2">
      <c r="C1322" s="17"/>
      <c r="D1322" s="17"/>
      <c r="E1322" s="17"/>
      <c r="F1322" s="17"/>
      <c r="G1322" s="17"/>
      <c r="H1322" s="17"/>
      <c r="I1322" s="17"/>
      <c r="J1322" s="17"/>
      <c r="K1322" s="17"/>
      <c r="L1322" s="17"/>
      <c r="M1322" s="17"/>
      <c r="N1322" s="17"/>
      <c r="O1322" s="17"/>
      <c r="P1322" s="17"/>
      <c r="Q1322" s="17"/>
      <c r="R1322" s="17"/>
      <c r="S1322" s="17"/>
      <c r="T1322" s="17"/>
      <c r="U1322" s="17"/>
      <c r="V1322" s="17"/>
      <c r="W1322" s="17"/>
      <c r="X1322" s="17"/>
      <c r="Y1322" s="17"/>
      <c r="Z1322" s="17"/>
      <c r="AA1322" s="17"/>
      <c r="AB1322" s="17"/>
      <c r="AC1322" s="17"/>
      <c r="AD1322" s="17"/>
      <c r="AE1322" s="17"/>
      <c r="AF1322" s="17"/>
    </row>
    <row r="1323" spans="2:32" x14ac:dyDescent="0.2">
      <c r="B1323" s="6" t="s">
        <v>680</v>
      </c>
      <c r="C1323" s="17"/>
      <c r="D1323" s="17"/>
      <c r="E1323" s="17"/>
      <c r="F1323" s="17"/>
      <c r="G1323" s="17"/>
      <c r="H1323" s="17"/>
      <c r="I1323" s="17"/>
      <c r="J1323" s="17"/>
      <c r="K1323" s="17"/>
      <c r="L1323" s="17"/>
      <c r="M1323" s="17"/>
      <c r="N1323" s="17"/>
      <c r="O1323" s="17"/>
      <c r="P1323" s="17"/>
      <c r="Q1323" s="17"/>
      <c r="R1323" s="17"/>
      <c r="S1323" s="17"/>
      <c r="T1323" s="17"/>
      <c r="U1323" s="17"/>
      <c r="V1323" s="17"/>
      <c r="W1323" s="17"/>
      <c r="X1323" s="17"/>
      <c r="Y1323" s="17"/>
      <c r="Z1323" s="17"/>
      <c r="AA1323" s="17"/>
      <c r="AB1323" s="17"/>
      <c r="AC1323" s="17"/>
      <c r="AD1323" s="17"/>
      <c r="AE1323" s="17"/>
      <c r="AF1323" s="17"/>
    </row>
    <row r="1324" spans="2:32" x14ac:dyDescent="0.2">
      <c r="B1324" s="24" t="s">
        <v>62</v>
      </c>
      <c r="C1324" s="17"/>
      <c r="D1324" s="17"/>
      <c r="E1324" s="17"/>
      <c r="F1324" s="17"/>
      <c r="G1324" s="17"/>
      <c r="H1324" s="17"/>
      <c r="I1324" s="17"/>
      <c r="J1324" s="17"/>
      <c r="K1324" s="17"/>
      <c r="L1324" s="17"/>
      <c r="M1324" s="17"/>
      <c r="N1324" s="17"/>
      <c r="O1324" s="17"/>
      <c r="P1324" s="17"/>
      <c r="Q1324" s="17"/>
      <c r="R1324" s="17"/>
      <c r="S1324" s="17"/>
      <c r="T1324" s="17"/>
      <c r="U1324" s="17"/>
      <c r="V1324" s="17"/>
      <c r="W1324" s="17"/>
      <c r="X1324" s="17"/>
      <c r="Y1324" s="17"/>
      <c r="Z1324" s="17"/>
      <c r="AA1324" s="17"/>
      <c r="AB1324" s="17"/>
      <c r="AC1324" s="17"/>
      <c r="AD1324" s="17"/>
      <c r="AE1324" s="17"/>
      <c r="AF1324" s="17"/>
    </row>
    <row r="1325" spans="2:32" x14ac:dyDescent="0.2">
      <c r="B1325" t="s">
        <v>128</v>
      </c>
      <c r="C1325" s="17">
        <v>0.11539528942215301</v>
      </c>
      <c r="D1325" s="17">
        <v>0.12939724035261199</v>
      </c>
      <c r="E1325" s="17">
        <v>0.101850302682179</v>
      </c>
      <c r="F1325" s="17"/>
      <c r="G1325" s="17">
        <v>0.147055636411557</v>
      </c>
      <c r="H1325" s="17">
        <v>0.184989756924032</v>
      </c>
      <c r="I1325" s="17">
        <v>0.120312630908052</v>
      </c>
      <c r="J1325" s="17">
        <v>0.10730739729781701</v>
      </c>
      <c r="K1325" s="17">
        <v>7.8754249592187797E-2</v>
      </c>
      <c r="L1325" s="17">
        <v>6.4768342391566702E-2</v>
      </c>
      <c r="M1325" s="17"/>
      <c r="N1325" s="17">
        <v>0.139590380110032</v>
      </c>
      <c r="O1325" s="17">
        <v>9.8870349712740294E-2</v>
      </c>
      <c r="P1325" s="17">
        <v>0.11101633729292899</v>
      </c>
      <c r="Q1325" s="17">
        <v>8.1859488458780397E-2</v>
      </c>
      <c r="R1325" s="17">
        <v>9.0890408734917799E-2</v>
      </c>
      <c r="S1325" s="17">
        <v>0.15649847605442199</v>
      </c>
      <c r="T1325" s="17">
        <v>0.100722806096281</v>
      </c>
      <c r="U1325" s="17">
        <v>0.15749153029103999</v>
      </c>
      <c r="V1325" s="17">
        <v>0.126845068689309</v>
      </c>
      <c r="W1325" s="17">
        <v>0.117813669064323</v>
      </c>
      <c r="X1325" s="17">
        <v>7.8165290488058495E-2</v>
      </c>
      <c r="Y1325" s="17">
        <v>0.115961723099377</v>
      </c>
      <c r="Z1325" s="17"/>
      <c r="AA1325" s="17">
        <v>0.12281372062461</v>
      </c>
      <c r="AB1325" s="17">
        <v>0.105896634062627</v>
      </c>
      <c r="AC1325" s="17">
        <v>0.11679843046904199</v>
      </c>
      <c r="AD1325" s="17">
        <v>0.116717239937856</v>
      </c>
      <c r="AE1325" s="17"/>
      <c r="AF1325" s="17">
        <v>0.114296959360377</v>
      </c>
    </row>
    <row r="1326" spans="2:32" x14ac:dyDescent="0.2">
      <c r="B1326" t="s">
        <v>129</v>
      </c>
      <c r="C1326" s="17">
        <v>0.37202265637659598</v>
      </c>
      <c r="D1326" s="17">
        <v>0.38223647455257598</v>
      </c>
      <c r="E1326" s="17">
        <v>0.36248727627621402</v>
      </c>
      <c r="F1326" s="17"/>
      <c r="G1326" s="17">
        <v>0.40432483313794498</v>
      </c>
      <c r="H1326" s="17">
        <v>0.38645175989404501</v>
      </c>
      <c r="I1326" s="17">
        <v>0.37942336230555701</v>
      </c>
      <c r="J1326" s="17">
        <v>0.33610994749707201</v>
      </c>
      <c r="K1326" s="17">
        <v>0.34428281383277498</v>
      </c>
      <c r="L1326" s="17">
        <v>0.38054175640798599</v>
      </c>
      <c r="M1326" s="17"/>
      <c r="N1326" s="17">
        <v>0.35875418039337797</v>
      </c>
      <c r="O1326" s="17">
        <v>0.39033364401863102</v>
      </c>
      <c r="P1326" s="17">
        <v>0.37973211851676603</v>
      </c>
      <c r="Q1326" s="17">
        <v>0.35176788196329301</v>
      </c>
      <c r="R1326" s="17">
        <v>0.39203993125605302</v>
      </c>
      <c r="S1326" s="17">
        <v>0.37139048254360202</v>
      </c>
      <c r="T1326" s="17">
        <v>0.37675355272597699</v>
      </c>
      <c r="U1326" s="17">
        <v>0.33680270919088501</v>
      </c>
      <c r="V1326" s="17">
        <v>0.35461311811856799</v>
      </c>
      <c r="W1326" s="17">
        <v>0.38072820482985398</v>
      </c>
      <c r="X1326" s="17">
        <v>0.393645257969649</v>
      </c>
      <c r="Y1326" s="17">
        <v>0.385968242967061</v>
      </c>
      <c r="Z1326" s="17"/>
      <c r="AA1326" s="17">
        <v>0.42355615302650101</v>
      </c>
      <c r="AB1326" s="17">
        <v>0.38462076740468198</v>
      </c>
      <c r="AC1326" s="17">
        <v>0.31904708667055698</v>
      </c>
      <c r="AD1326" s="17">
        <v>0.35166067828729902</v>
      </c>
      <c r="AE1326" s="17"/>
      <c r="AF1326" s="17">
        <v>0.35983612541232102</v>
      </c>
    </row>
    <row r="1327" spans="2:32" x14ac:dyDescent="0.2">
      <c r="B1327" t="s">
        <v>130</v>
      </c>
      <c r="C1327" s="17">
        <v>0.30704864975860002</v>
      </c>
      <c r="D1327" s="17">
        <v>0.30846009851918499</v>
      </c>
      <c r="E1327" s="17">
        <v>0.30601065536064997</v>
      </c>
      <c r="F1327" s="17"/>
      <c r="G1327" s="17">
        <v>0.24980416099538899</v>
      </c>
      <c r="H1327" s="17">
        <v>0.257039899721556</v>
      </c>
      <c r="I1327" s="17">
        <v>0.29772272202501798</v>
      </c>
      <c r="J1327" s="17">
        <v>0.33351335133001098</v>
      </c>
      <c r="K1327" s="17">
        <v>0.34100907393817498</v>
      </c>
      <c r="L1327" s="17">
        <v>0.34918351543825699</v>
      </c>
      <c r="M1327" s="17"/>
      <c r="N1327" s="17">
        <v>0.29886639177747898</v>
      </c>
      <c r="O1327" s="17">
        <v>0.32785655505663103</v>
      </c>
      <c r="P1327" s="17">
        <v>0.29000274512718899</v>
      </c>
      <c r="Q1327" s="17">
        <v>0.36226952909018501</v>
      </c>
      <c r="R1327" s="17">
        <v>0.32836343902984</v>
      </c>
      <c r="S1327" s="17">
        <v>0.27150364479875899</v>
      </c>
      <c r="T1327" s="17">
        <v>0.30987452147630201</v>
      </c>
      <c r="U1327" s="17">
        <v>0.32972421120449102</v>
      </c>
      <c r="V1327" s="17">
        <v>0.29489876903235401</v>
      </c>
      <c r="W1327" s="17">
        <v>0.30630842734388197</v>
      </c>
      <c r="X1327" s="17">
        <v>0.257080188900281</v>
      </c>
      <c r="Y1327" s="17">
        <v>0.28424305851155901</v>
      </c>
      <c r="Z1327" s="17"/>
      <c r="AA1327" s="17">
        <v>0.27571502264096798</v>
      </c>
      <c r="AB1327" s="17">
        <v>0.29903276909788401</v>
      </c>
      <c r="AC1327" s="17">
        <v>0.34649455815892</v>
      </c>
      <c r="AD1327" s="17">
        <v>0.31224884802688102</v>
      </c>
      <c r="AE1327" s="17"/>
      <c r="AF1327" s="17">
        <v>0.30702915425105898</v>
      </c>
    </row>
    <row r="1328" spans="2:32" x14ac:dyDescent="0.2">
      <c r="B1328" t="s">
        <v>131</v>
      </c>
      <c r="C1328" s="17">
        <v>8.7077298541413301E-2</v>
      </c>
      <c r="D1328" s="17">
        <v>8.3293015560769595E-2</v>
      </c>
      <c r="E1328" s="17">
        <v>9.0816883763615699E-2</v>
      </c>
      <c r="F1328" s="17"/>
      <c r="G1328" s="17">
        <v>0.105809738421873</v>
      </c>
      <c r="H1328" s="17">
        <v>8.4868144882525004E-2</v>
      </c>
      <c r="I1328" s="17">
        <v>7.0706469513809295E-2</v>
      </c>
      <c r="J1328" s="17">
        <v>8.3080094985804404E-2</v>
      </c>
      <c r="K1328" s="17">
        <v>8.7740452486994705E-2</v>
      </c>
      <c r="L1328" s="17">
        <v>9.2549947077026601E-2</v>
      </c>
      <c r="M1328" s="17"/>
      <c r="N1328" s="17">
        <v>9.6160384459837905E-2</v>
      </c>
      <c r="O1328" s="17">
        <v>7.13727268616169E-2</v>
      </c>
      <c r="P1328" s="17">
        <v>9.1205235793123104E-2</v>
      </c>
      <c r="Q1328" s="17">
        <v>8.4544092549845407E-2</v>
      </c>
      <c r="R1328" s="17">
        <v>8.4697267119491604E-2</v>
      </c>
      <c r="S1328" s="17">
        <v>0.101466444050354</v>
      </c>
      <c r="T1328" s="17">
        <v>9.49386001966155E-2</v>
      </c>
      <c r="U1328" s="17">
        <v>8.2811315511190697E-2</v>
      </c>
      <c r="V1328" s="17">
        <v>0.103205129719023</v>
      </c>
      <c r="W1328" s="17">
        <v>6.1996942201984102E-2</v>
      </c>
      <c r="X1328" s="17">
        <v>8.2670083113755899E-2</v>
      </c>
      <c r="Y1328" s="17">
        <v>8.0109747813228799E-2</v>
      </c>
      <c r="Z1328" s="17"/>
      <c r="AA1328" s="17">
        <v>8.7446193823173493E-2</v>
      </c>
      <c r="AB1328" s="17">
        <v>9.1074092457702399E-2</v>
      </c>
      <c r="AC1328" s="17">
        <v>9.3622257405893902E-2</v>
      </c>
      <c r="AD1328" s="17">
        <v>7.79773786538102E-2</v>
      </c>
      <c r="AE1328" s="17"/>
      <c r="AF1328" s="17">
        <v>0.103681725220544</v>
      </c>
    </row>
    <row r="1329" spans="2:32" x14ac:dyDescent="0.2">
      <c r="B1329" t="s">
        <v>132</v>
      </c>
      <c r="C1329" s="17">
        <v>3.2864824533389202E-2</v>
      </c>
      <c r="D1329" s="17">
        <v>3.8267736518405898E-2</v>
      </c>
      <c r="E1329" s="17">
        <v>2.7788875066580902E-2</v>
      </c>
      <c r="F1329" s="17"/>
      <c r="G1329" s="17">
        <v>3.4005082979603897E-2</v>
      </c>
      <c r="H1329" s="17">
        <v>3.0294711017478802E-2</v>
      </c>
      <c r="I1329" s="17">
        <v>3.1243149171302099E-2</v>
      </c>
      <c r="J1329" s="17">
        <v>3.4115774071704998E-2</v>
      </c>
      <c r="K1329" s="17">
        <v>4.3609302973031699E-2</v>
      </c>
      <c r="L1329" s="17">
        <v>2.72983268603352E-2</v>
      </c>
      <c r="M1329" s="17"/>
      <c r="N1329" s="17">
        <v>3.3584088198955801E-2</v>
      </c>
      <c r="O1329" s="17">
        <v>3.0351488015584099E-2</v>
      </c>
      <c r="P1329" s="17">
        <v>2.95343655895823E-2</v>
      </c>
      <c r="Q1329" s="17">
        <v>2.8893788110971499E-2</v>
      </c>
      <c r="R1329" s="17">
        <v>2.5497575069824401E-2</v>
      </c>
      <c r="S1329" s="17">
        <v>2.7783377948926699E-2</v>
      </c>
      <c r="T1329" s="17">
        <v>2.3757199461161199E-2</v>
      </c>
      <c r="U1329" s="17">
        <v>1.7726532741208001E-2</v>
      </c>
      <c r="V1329" s="17">
        <v>5.0713401952900597E-2</v>
      </c>
      <c r="W1329" s="17">
        <v>4.3690110471930201E-2</v>
      </c>
      <c r="X1329" s="17">
        <v>3.3959836195597497E-2</v>
      </c>
      <c r="Y1329" s="17">
        <v>3.82206756314208E-2</v>
      </c>
      <c r="Z1329" s="17"/>
      <c r="AA1329" s="17">
        <v>2.7266956549395701E-2</v>
      </c>
      <c r="AB1329" s="17">
        <v>3.0178742360259501E-2</v>
      </c>
      <c r="AC1329" s="17">
        <v>3.6862079687154298E-2</v>
      </c>
      <c r="AD1329" s="17">
        <v>3.8654854374468403E-2</v>
      </c>
      <c r="AE1329" s="17"/>
      <c r="AF1329" s="17">
        <v>3.9218797270760997E-2</v>
      </c>
    </row>
    <row r="1330" spans="2:32" x14ac:dyDescent="0.2">
      <c r="B1330" t="s">
        <v>92</v>
      </c>
      <c r="C1330" s="17">
        <v>8.5591281367848798E-2</v>
      </c>
      <c r="D1330" s="17">
        <v>5.8345434496451201E-2</v>
      </c>
      <c r="E1330" s="17">
        <v>0.11104600685076101</v>
      </c>
      <c r="F1330" s="17"/>
      <c r="G1330" s="17">
        <v>5.9000548053631599E-2</v>
      </c>
      <c r="H1330" s="17">
        <v>5.6355727560363902E-2</v>
      </c>
      <c r="I1330" s="17">
        <v>0.10059166607626099</v>
      </c>
      <c r="J1330" s="17">
        <v>0.105873434817591</v>
      </c>
      <c r="K1330" s="17">
        <v>0.10460410717683601</v>
      </c>
      <c r="L1330" s="17">
        <v>8.5658111824828298E-2</v>
      </c>
      <c r="M1330" s="17"/>
      <c r="N1330" s="17">
        <v>7.3044575060316599E-2</v>
      </c>
      <c r="O1330" s="17">
        <v>8.1215236334796798E-2</v>
      </c>
      <c r="P1330" s="17">
        <v>9.8509197680410193E-2</v>
      </c>
      <c r="Q1330" s="17">
        <v>9.0665219826924798E-2</v>
      </c>
      <c r="R1330" s="17">
        <v>7.8511378789873604E-2</v>
      </c>
      <c r="S1330" s="17">
        <v>7.1357574603936505E-2</v>
      </c>
      <c r="T1330" s="17">
        <v>9.3953320043662997E-2</v>
      </c>
      <c r="U1330" s="17">
        <v>7.5443701061185697E-2</v>
      </c>
      <c r="V1330" s="17">
        <v>6.9724512487845405E-2</v>
      </c>
      <c r="W1330" s="17">
        <v>8.9462646088026801E-2</v>
      </c>
      <c r="X1330" s="17">
        <v>0.154479343332658</v>
      </c>
      <c r="Y1330" s="17">
        <v>9.5496551977353503E-2</v>
      </c>
      <c r="Z1330" s="17"/>
      <c r="AA1330" s="17">
        <v>6.3201953335351405E-2</v>
      </c>
      <c r="AB1330" s="17">
        <v>8.9196994616844993E-2</v>
      </c>
      <c r="AC1330" s="17">
        <v>8.7175587608432803E-2</v>
      </c>
      <c r="AD1330" s="17">
        <v>0.102741000719686</v>
      </c>
      <c r="AE1330" s="17"/>
      <c r="AF1330" s="17">
        <v>7.5937238484937594E-2</v>
      </c>
    </row>
    <row r="1331" spans="2:32" x14ac:dyDescent="0.2">
      <c r="B1331" t="s">
        <v>133</v>
      </c>
      <c r="C1331" s="17">
        <v>0.48741794579874798</v>
      </c>
      <c r="D1331" s="17">
        <v>0.51163371490518805</v>
      </c>
      <c r="E1331" s="17">
        <v>0.46433757895839201</v>
      </c>
      <c r="F1331" s="17"/>
      <c r="G1331" s="17">
        <v>0.55138046954950204</v>
      </c>
      <c r="H1331" s="17">
        <v>0.57144151681807698</v>
      </c>
      <c r="I1331" s="17">
        <v>0.49973599321360901</v>
      </c>
      <c r="J1331" s="17">
        <v>0.44341734479488898</v>
      </c>
      <c r="K1331" s="17">
        <v>0.423037063424962</v>
      </c>
      <c r="L1331" s="17">
        <v>0.44531009879955302</v>
      </c>
      <c r="M1331" s="17"/>
      <c r="N1331" s="17">
        <v>0.49834456050341103</v>
      </c>
      <c r="O1331" s="17">
        <v>0.48920399373137102</v>
      </c>
      <c r="P1331" s="17">
        <v>0.490748455809696</v>
      </c>
      <c r="Q1331" s="17">
        <v>0.433627370422074</v>
      </c>
      <c r="R1331" s="17">
        <v>0.48293033999097001</v>
      </c>
      <c r="S1331" s="17">
        <v>0.52788895859802398</v>
      </c>
      <c r="T1331" s="17">
        <v>0.47747635882225897</v>
      </c>
      <c r="U1331" s="17">
        <v>0.49429423948192402</v>
      </c>
      <c r="V1331" s="17">
        <v>0.481458186807877</v>
      </c>
      <c r="W1331" s="17">
        <v>0.49854187389417698</v>
      </c>
      <c r="X1331" s="17">
        <v>0.47181054845770698</v>
      </c>
      <c r="Y1331" s="17">
        <v>0.50192996606643803</v>
      </c>
      <c r="Z1331" s="17"/>
      <c r="AA1331" s="17">
        <v>0.546369873651112</v>
      </c>
      <c r="AB1331" s="17">
        <v>0.49051740146730899</v>
      </c>
      <c r="AC1331" s="17">
        <v>0.43584551713959901</v>
      </c>
      <c r="AD1331" s="17">
        <v>0.46837791822515501</v>
      </c>
      <c r="AE1331" s="17"/>
      <c r="AF1331" s="17">
        <v>0.474133084772698</v>
      </c>
    </row>
    <row r="1332" spans="2:32" x14ac:dyDescent="0.2">
      <c r="B1332" t="s">
        <v>134</v>
      </c>
      <c r="C1332" s="17">
        <v>0.119942123074802</v>
      </c>
      <c r="D1332" s="17">
        <v>0.12156075207917599</v>
      </c>
      <c r="E1332" s="17">
        <v>0.118605758830197</v>
      </c>
      <c r="F1332" s="17"/>
      <c r="G1332" s="17">
        <v>0.139814821401477</v>
      </c>
      <c r="H1332" s="17">
        <v>0.115162855900004</v>
      </c>
      <c r="I1332" s="17">
        <v>0.101949618685111</v>
      </c>
      <c r="J1332" s="17">
        <v>0.11719586905750901</v>
      </c>
      <c r="K1332" s="17">
        <v>0.131349755460026</v>
      </c>
      <c r="L1332" s="17">
        <v>0.119848273937362</v>
      </c>
      <c r="M1332" s="17"/>
      <c r="N1332" s="17">
        <v>0.12974447265879399</v>
      </c>
      <c r="O1332" s="17">
        <v>0.101724214877201</v>
      </c>
      <c r="P1332" s="17">
        <v>0.12073960138270499</v>
      </c>
      <c r="Q1332" s="17">
        <v>0.113437880660817</v>
      </c>
      <c r="R1332" s="17">
        <v>0.11019484218931599</v>
      </c>
      <c r="S1332" s="17">
        <v>0.12924982199928001</v>
      </c>
      <c r="T1332" s="17">
        <v>0.118695799657777</v>
      </c>
      <c r="U1332" s="17">
        <v>0.100537848252399</v>
      </c>
      <c r="V1332" s="17">
        <v>0.15391853167192401</v>
      </c>
      <c r="W1332" s="17">
        <v>0.105687052673914</v>
      </c>
      <c r="X1332" s="17">
        <v>0.116629919309353</v>
      </c>
      <c r="Y1332" s="17">
        <v>0.11833042344465</v>
      </c>
      <c r="Z1332" s="17"/>
      <c r="AA1332" s="17">
        <v>0.114713150372569</v>
      </c>
      <c r="AB1332" s="17">
        <v>0.12125283481796199</v>
      </c>
      <c r="AC1332" s="17">
        <v>0.13048433709304799</v>
      </c>
      <c r="AD1332" s="17">
        <v>0.11663223302827901</v>
      </c>
      <c r="AE1332" s="17"/>
      <c r="AF1332" s="17">
        <v>0.142900522491305</v>
      </c>
    </row>
    <row r="1333" spans="2:32" x14ac:dyDescent="0.2">
      <c r="B1333" t="s">
        <v>135</v>
      </c>
      <c r="C1333" s="17">
        <v>0.36747582272394602</v>
      </c>
      <c r="D1333" s="17">
        <v>0.390072962826013</v>
      </c>
      <c r="E1333" s="17">
        <v>0.34573182012819598</v>
      </c>
      <c r="F1333" s="17"/>
      <c r="G1333" s="17">
        <v>0.41156564814802499</v>
      </c>
      <c r="H1333" s="17">
        <v>0.45627866091807301</v>
      </c>
      <c r="I1333" s="17">
        <v>0.39778637452849802</v>
      </c>
      <c r="J1333" s="17">
        <v>0.32622147573737997</v>
      </c>
      <c r="K1333" s="17">
        <v>0.29168730796493603</v>
      </c>
      <c r="L1333" s="17">
        <v>0.325461824862191</v>
      </c>
      <c r="M1333" s="17"/>
      <c r="N1333" s="17">
        <v>0.36860008784461701</v>
      </c>
      <c r="O1333" s="17">
        <v>0.38747977885417001</v>
      </c>
      <c r="P1333" s="17">
        <v>0.37000885442699</v>
      </c>
      <c r="Q1333" s="17">
        <v>0.320189489761257</v>
      </c>
      <c r="R1333" s="17">
        <v>0.37273549780165399</v>
      </c>
      <c r="S1333" s="17">
        <v>0.398639136598743</v>
      </c>
      <c r="T1333" s="17">
        <v>0.35878055916448198</v>
      </c>
      <c r="U1333" s="17">
        <v>0.39375639122952599</v>
      </c>
      <c r="V1333" s="17">
        <v>0.32753965513595401</v>
      </c>
      <c r="W1333" s="17">
        <v>0.392854821220263</v>
      </c>
      <c r="X1333" s="17">
        <v>0.35518062914835402</v>
      </c>
      <c r="Y1333" s="17">
        <v>0.38359954262178902</v>
      </c>
      <c r="Z1333" s="17"/>
      <c r="AA1333" s="17">
        <v>0.43165672327854199</v>
      </c>
      <c r="AB1333" s="17">
        <v>0.36926456664934698</v>
      </c>
      <c r="AC1333" s="17">
        <v>0.305361180046551</v>
      </c>
      <c r="AD1333" s="17">
        <v>0.35174568519687599</v>
      </c>
      <c r="AE1333" s="17"/>
      <c r="AF1333" s="17">
        <v>0.33123256228139297</v>
      </c>
    </row>
    <row r="1334" spans="2:32" x14ac:dyDescent="0.2">
      <c r="C1334" s="17"/>
      <c r="D1334" s="17"/>
      <c r="E1334" s="17"/>
      <c r="F1334" s="17"/>
      <c r="G1334" s="17"/>
      <c r="H1334" s="17"/>
      <c r="I1334" s="17"/>
      <c r="J1334" s="17"/>
      <c r="K1334" s="17"/>
      <c r="L1334" s="17"/>
      <c r="M1334" s="17"/>
      <c r="N1334" s="17"/>
      <c r="O1334" s="17"/>
      <c r="P1334" s="17"/>
      <c r="Q1334" s="17"/>
      <c r="R1334" s="17"/>
      <c r="S1334" s="17"/>
      <c r="T1334" s="17"/>
      <c r="U1334" s="17"/>
      <c r="V1334" s="17"/>
      <c r="W1334" s="17"/>
      <c r="X1334" s="17"/>
      <c r="Y1334" s="17"/>
      <c r="Z1334" s="17"/>
      <c r="AA1334" s="17"/>
      <c r="AB1334" s="17"/>
      <c r="AC1334" s="17"/>
      <c r="AD1334" s="17"/>
      <c r="AE1334" s="17"/>
      <c r="AF1334" s="17"/>
    </row>
    <row r="1335" spans="2:32" x14ac:dyDescent="0.2">
      <c r="B1335" s="6" t="s">
        <v>681</v>
      </c>
      <c r="C1335" s="17"/>
      <c r="D1335" s="17"/>
      <c r="E1335" s="17"/>
      <c r="F1335" s="17"/>
      <c r="G1335" s="17"/>
      <c r="H1335" s="17"/>
      <c r="I1335" s="17"/>
      <c r="J1335" s="17"/>
      <c r="K1335" s="17"/>
      <c r="L1335" s="17"/>
      <c r="M1335" s="17"/>
      <c r="N1335" s="17"/>
      <c r="O1335" s="17"/>
      <c r="P1335" s="17"/>
      <c r="Q1335" s="17"/>
      <c r="R1335" s="17"/>
      <c r="S1335" s="17"/>
      <c r="T1335" s="17"/>
      <c r="U1335" s="17"/>
      <c r="V1335" s="17"/>
      <c r="W1335" s="17"/>
      <c r="X1335" s="17"/>
      <c r="Y1335" s="17"/>
      <c r="Z1335" s="17"/>
      <c r="AA1335" s="17"/>
      <c r="AB1335" s="17"/>
      <c r="AC1335" s="17"/>
      <c r="AD1335" s="17"/>
      <c r="AE1335" s="17"/>
      <c r="AF1335" s="17"/>
    </row>
    <row r="1336" spans="2:32" x14ac:dyDescent="0.2">
      <c r="B1336" s="24" t="s">
        <v>62</v>
      </c>
      <c r="C1336" s="17"/>
      <c r="D1336" s="17"/>
      <c r="E1336" s="17"/>
      <c r="F1336" s="17"/>
      <c r="G1336" s="17"/>
      <c r="H1336" s="17"/>
      <c r="I1336" s="17"/>
      <c r="J1336" s="17"/>
      <c r="K1336" s="17"/>
      <c r="L1336" s="17"/>
      <c r="M1336" s="17"/>
      <c r="N1336" s="17"/>
      <c r="O1336" s="17"/>
      <c r="P1336" s="17"/>
      <c r="Q1336" s="17"/>
      <c r="R1336" s="17"/>
      <c r="S1336" s="17"/>
      <c r="T1336" s="17"/>
      <c r="U1336" s="17"/>
      <c r="V1336" s="17"/>
      <c r="W1336" s="17"/>
      <c r="X1336" s="17"/>
      <c r="Y1336" s="17"/>
      <c r="Z1336" s="17"/>
      <c r="AA1336" s="17"/>
      <c r="AB1336" s="17"/>
      <c r="AC1336" s="17"/>
      <c r="AD1336" s="17"/>
      <c r="AE1336" s="17"/>
      <c r="AF1336" s="17"/>
    </row>
    <row r="1337" spans="2:32" x14ac:dyDescent="0.2">
      <c r="B1337" t="s">
        <v>128</v>
      </c>
      <c r="C1337" s="17">
        <v>0.18341374594628301</v>
      </c>
      <c r="D1337" s="17">
        <v>0.18804755393593001</v>
      </c>
      <c r="E1337" s="17">
        <v>0.17893577441022501</v>
      </c>
      <c r="F1337" s="17"/>
      <c r="G1337" s="17">
        <v>0.21336112050873299</v>
      </c>
      <c r="H1337" s="17">
        <v>0.24801940998314401</v>
      </c>
      <c r="I1337" s="17">
        <v>0.20245903562623599</v>
      </c>
      <c r="J1337" s="17">
        <v>0.175615856045722</v>
      </c>
      <c r="K1337" s="17">
        <v>0.15374635904491199</v>
      </c>
      <c r="L1337" s="17">
        <v>0.121577891961184</v>
      </c>
      <c r="M1337" s="17"/>
      <c r="N1337" s="17">
        <v>0.23365799274502699</v>
      </c>
      <c r="O1337" s="17">
        <v>0.160577644585357</v>
      </c>
      <c r="P1337" s="17">
        <v>0.152471183699704</v>
      </c>
      <c r="Q1337" s="17">
        <v>0.166676913742653</v>
      </c>
      <c r="R1337" s="17">
        <v>0.17026010993165699</v>
      </c>
      <c r="S1337" s="17">
        <v>0.15511188949688501</v>
      </c>
      <c r="T1337" s="17">
        <v>0.15232584037206701</v>
      </c>
      <c r="U1337" s="17">
        <v>0.167514188702201</v>
      </c>
      <c r="V1337" s="17">
        <v>0.216117521550135</v>
      </c>
      <c r="W1337" s="17">
        <v>0.22077564108210601</v>
      </c>
      <c r="X1337" s="17">
        <v>0.191111369986465</v>
      </c>
      <c r="Y1337" s="17">
        <v>0.15517522821306801</v>
      </c>
      <c r="Z1337" s="17"/>
      <c r="AA1337" s="17">
        <v>0.209200274029192</v>
      </c>
      <c r="AB1337" s="17">
        <v>0.198374113573935</v>
      </c>
      <c r="AC1337" s="17">
        <v>0.16128163692386299</v>
      </c>
      <c r="AD1337" s="17">
        <v>0.16102837551802299</v>
      </c>
      <c r="AE1337" s="17"/>
      <c r="AF1337" s="17">
        <v>0.19524213250290501</v>
      </c>
    </row>
    <row r="1338" spans="2:32" x14ac:dyDescent="0.2">
      <c r="B1338" t="s">
        <v>129</v>
      </c>
      <c r="C1338" s="17">
        <v>0.43426171157373</v>
      </c>
      <c r="D1338" s="17">
        <v>0.423213502251234</v>
      </c>
      <c r="E1338" s="17">
        <v>0.44476699509595802</v>
      </c>
      <c r="F1338" s="17"/>
      <c r="G1338" s="17">
        <v>0.40958908143516298</v>
      </c>
      <c r="H1338" s="17">
        <v>0.43823219979634898</v>
      </c>
      <c r="I1338" s="17">
        <v>0.42297534245303497</v>
      </c>
      <c r="J1338" s="17">
        <v>0.40630476750142802</v>
      </c>
      <c r="K1338" s="17">
        <v>0.448988967366104</v>
      </c>
      <c r="L1338" s="17">
        <v>0.46945731299857801</v>
      </c>
      <c r="M1338" s="17"/>
      <c r="N1338" s="17">
        <v>0.41054386815585497</v>
      </c>
      <c r="O1338" s="17">
        <v>0.465787475583331</v>
      </c>
      <c r="P1338" s="17">
        <v>0.44434952859782301</v>
      </c>
      <c r="Q1338" s="17">
        <v>0.453306762030597</v>
      </c>
      <c r="R1338" s="17">
        <v>0.42034660349400799</v>
      </c>
      <c r="S1338" s="17">
        <v>0.46245306675334702</v>
      </c>
      <c r="T1338" s="17">
        <v>0.43206671680429298</v>
      </c>
      <c r="U1338" s="17">
        <v>0.48813501333685799</v>
      </c>
      <c r="V1338" s="17">
        <v>0.39149091871199898</v>
      </c>
      <c r="W1338" s="17">
        <v>0.388737686650932</v>
      </c>
      <c r="X1338" s="17">
        <v>0.47111567473239802</v>
      </c>
      <c r="Y1338" s="17">
        <v>0.43838650789313499</v>
      </c>
      <c r="Z1338" s="17"/>
      <c r="AA1338" s="17">
        <v>0.46840803906351303</v>
      </c>
      <c r="AB1338" s="17">
        <v>0.44743437359562299</v>
      </c>
      <c r="AC1338" s="17">
        <v>0.42856013784383801</v>
      </c>
      <c r="AD1338" s="17">
        <v>0.38741570263445202</v>
      </c>
      <c r="AE1338" s="17"/>
      <c r="AF1338" s="17">
        <v>0.41356054905602901</v>
      </c>
    </row>
    <row r="1339" spans="2:32" x14ac:dyDescent="0.2">
      <c r="B1339" t="s">
        <v>130</v>
      </c>
      <c r="C1339" s="17">
        <v>0.229401840128101</v>
      </c>
      <c r="D1339" s="17">
        <v>0.23748954936775099</v>
      </c>
      <c r="E1339" s="17">
        <v>0.22138983414427299</v>
      </c>
      <c r="F1339" s="17"/>
      <c r="G1339" s="17">
        <v>0.2360995360617</v>
      </c>
      <c r="H1339" s="17">
        <v>0.19151921699160501</v>
      </c>
      <c r="I1339" s="17">
        <v>0.22729220346032999</v>
      </c>
      <c r="J1339" s="17">
        <v>0.24289010135686601</v>
      </c>
      <c r="K1339" s="17">
        <v>0.22966253317274701</v>
      </c>
      <c r="L1339" s="17">
        <v>0.24640436766622401</v>
      </c>
      <c r="M1339" s="17"/>
      <c r="N1339" s="17">
        <v>0.22637814311107601</v>
      </c>
      <c r="O1339" s="17">
        <v>0.230582754526168</v>
      </c>
      <c r="P1339" s="17">
        <v>0.22591145796658799</v>
      </c>
      <c r="Q1339" s="17">
        <v>0.23235443129869701</v>
      </c>
      <c r="R1339" s="17">
        <v>0.24788670132049301</v>
      </c>
      <c r="S1339" s="17">
        <v>0.24478852842005899</v>
      </c>
      <c r="T1339" s="17">
        <v>0.23441154428302</v>
      </c>
      <c r="U1339" s="17">
        <v>0.18033378016793</v>
      </c>
      <c r="V1339" s="17">
        <v>0.244387613987365</v>
      </c>
      <c r="W1339" s="17">
        <v>0.227415189904808</v>
      </c>
      <c r="X1339" s="17">
        <v>0.16183315159109399</v>
      </c>
      <c r="Y1339" s="17">
        <v>0.26541831323680998</v>
      </c>
      <c r="Z1339" s="17"/>
      <c r="AA1339" s="17">
        <v>0.198712024491391</v>
      </c>
      <c r="AB1339" s="17">
        <v>0.203695147831533</v>
      </c>
      <c r="AC1339" s="17">
        <v>0.25636856595364599</v>
      </c>
      <c r="AD1339" s="17">
        <v>0.26713703117458298</v>
      </c>
      <c r="AE1339" s="17"/>
      <c r="AF1339" s="17">
        <v>0.23151919038891</v>
      </c>
    </row>
    <row r="1340" spans="2:32" x14ac:dyDescent="0.2">
      <c r="B1340" t="s">
        <v>131</v>
      </c>
      <c r="C1340" s="17">
        <v>6.1755698958762102E-2</v>
      </c>
      <c r="D1340" s="17">
        <v>6.20200940116113E-2</v>
      </c>
      <c r="E1340" s="17">
        <v>6.1863386305498702E-2</v>
      </c>
      <c r="F1340" s="17"/>
      <c r="G1340" s="17">
        <v>7.6095711230048504E-2</v>
      </c>
      <c r="H1340" s="17">
        <v>6.0289417531844698E-2</v>
      </c>
      <c r="I1340" s="17">
        <v>4.3510691917336503E-2</v>
      </c>
      <c r="J1340" s="17">
        <v>6.8324492000532894E-2</v>
      </c>
      <c r="K1340" s="17">
        <v>5.9063613365906702E-2</v>
      </c>
      <c r="L1340" s="17">
        <v>6.4735386152838401E-2</v>
      </c>
      <c r="M1340" s="17"/>
      <c r="N1340" s="17">
        <v>4.9458877144635302E-2</v>
      </c>
      <c r="O1340" s="17">
        <v>6.6384192899876904E-2</v>
      </c>
      <c r="P1340" s="17">
        <v>6.4135662131642707E-2</v>
      </c>
      <c r="Q1340" s="17">
        <v>5.3974083254719099E-2</v>
      </c>
      <c r="R1340" s="17">
        <v>7.7501421604408205E-2</v>
      </c>
      <c r="S1340" s="17">
        <v>4.5032806213756799E-2</v>
      </c>
      <c r="T1340" s="17">
        <v>7.6886363283363804E-2</v>
      </c>
      <c r="U1340" s="17">
        <v>9.7205711120412E-2</v>
      </c>
      <c r="V1340" s="17">
        <v>5.80837557332088E-2</v>
      </c>
      <c r="W1340" s="17">
        <v>6.1003556223824397E-2</v>
      </c>
      <c r="X1340" s="17">
        <v>5.5901469445403799E-2</v>
      </c>
      <c r="Y1340" s="17">
        <v>6.7216916753599407E-2</v>
      </c>
      <c r="Z1340" s="17"/>
      <c r="AA1340" s="17">
        <v>4.9121375508016901E-2</v>
      </c>
      <c r="AB1340" s="17">
        <v>6.6812928923656395E-2</v>
      </c>
      <c r="AC1340" s="17">
        <v>6.8634558846894206E-2</v>
      </c>
      <c r="AD1340" s="17">
        <v>6.4960009299429106E-2</v>
      </c>
      <c r="AE1340" s="17"/>
      <c r="AF1340" s="17">
        <v>7.5748941662752506E-2</v>
      </c>
    </row>
    <row r="1341" spans="2:32" x14ac:dyDescent="0.2">
      <c r="B1341" t="s">
        <v>132</v>
      </c>
      <c r="C1341" s="17">
        <v>2.52492143084222E-2</v>
      </c>
      <c r="D1341" s="17">
        <v>2.75768156104268E-2</v>
      </c>
      <c r="E1341" s="17">
        <v>2.31281298617881E-2</v>
      </c>
      <c r="F1341" s="17"/>
      <c r="G1341" s="17">
        <v>2.2514326991782001E-2</v>
      </c>
      <c r="H1341" s="17">
        <v>1.68307741186377E-2</v>
      </c>
      <c r="I1341" s="17">
        <v>2.2010613083509999E-2</v>
      </c>
      <c r="J1341" s="17">
        <v>3.0062370230131499E-2</v>
      </c>
      <c r="K1341" s="17">
        <v>3.4479904150051803E-2</v>
      </c>
      <c r="L1341" s="17">
        <v>2.64632298313685E-2</v>
      </c>
      <c r="M1341" s="17"/>
      <c r="N1341" s="17">
        <v>1.9436372998352599E-2</v>
      </c>
      <c r="O1341" s="17">
        <v>1.93187977685088E-2</v>
      </c>
      <c r="P1341" s="17">
        <v>3.13136433527096E-2</v>
      </c>
      <c r="Q1341" s="17">
        <v>1.8736765048708401E-2</v>
      </c>
      <c r="R1341" s="17">
        <v>2.38689062997616E-2</v>
      </c>
      <c r="S1341" s="17">
        <v>2.67900959182528E-2</v>
      </c>
      <c r="T1341" s="17">
        <v>3.0048879065916401E-2</v>
      </c>
      <c r="U1341" s="17">
        <v>7.7110179715355904E-3</v>
      </c>
      <c r="V1341" s="17">
        <v>4.2206464361704603E-2</v>
      </c>
      <c r="W1341" s="17">
        <v>3.1289747038543397E-2</v>
      </c>
      <c r="X1341" s="17">
        <v>2.2572709719844299E-2</v>
      </c>
      <c r="Y1341" s="17">
        <v>1.48160146233621E-2</v>
      </c>
      <c r="Z1341" s="17"/>
      <c r="AA1341" s="17">
        <v>1.94420885971614E-2</v>
      </c>
      <c r="AB1341" s="17">
        <v>1.50618720583985E-2</v>
      </c>
      <c r="AC1341" s="17">
        <v>2.8056523704027801E-2</v>
      </c>
      <c r="AD1341" s="17">
        <v>3.9099131651716398E-2</v>
      </c>
      <c r="AE1341" s="17"/>
      <c r="AF1341" s="17">
        <v>3.3966013657029198E-2</v>
      </c>
    </row>
    <row r="1342" spans="2:32" x14ac:dyDescent="0.2">
      <c r="B1342" t="s">
        <v>92</v>
      </c>
      <c r="C1342" s="17">
        <v>6.5917789084701903E-2</v>
      </c>
      <c r="D1342" s="17">
        <v>6.1652484823046298E-2</v>
      </c>
      <c r="E1342" s="17">
        <v>6.9915880182257403E-2</v>
      </c>
      <c r="F1342" s="17"/>
      <c r="G1342" s="17">
        <v>4.2340223772574098E-2</v>
      </c>
      <c r="H1342" s="17">
        <v>4.5108981578419201E-2</v>
      </c>
      <c r="I1342" s="17">
        <v>8.1752113459551995E-2</v>
      </c>
      <c r="J1342" s="17">
        <v>7.68024128653194E-2</v>
      </c>
      <c r="K1342" s="17">
        <v>7.4058622900278495E-2</v>
      </c>
      <c r="L1342" s="17">
        <v>7.1361811389807198E-2</v>
      </c>
      <c r="M1342" s="17"/>
      <c r="N1342" s="17">
        <v>6.0524745845054802E-2</v>
      </c>
      <c r="O1342" s="17">
        <v>5.7349134636758198E-2</v>
      </c>
      <c r="P1342" s="17">
        <v>8.1818524251532299E-2</v>
      </c>
      <c r="Q1342" s="17">
        <v>7.4951044624625193E-2</v>
      </c>
      <c r="R1342" s="17">
        <v>6.0136257349671797E-2</v>
      </c>
      <c r="S1342" s="17">
        <v>6.5823613197699998E-2</v>
      </c>
      <c r="T1342" s="17">
        <v>7.4260656191339605E-2</v>
      </c>
      <c r="U1342" s="17">
        <v>5.9100288701064103E-2</v>
      </c>
      <c r="V1342" s="17">
        <v>4.7713725655587402E-2</v>
      </c>
      <c r="W1342" s="17">
        <v>7.0778179099786107E-2</v>
      </c>
      <c r="X1342" s="17">
        <v>9.7465624524794806E-2</v>
      </c>
      <c r="Y1342" s="17">
        <v>5.8987019280025602E-2</v>
      </c>
      <c r="Z1342" s="17"/>
      <c r="AA1342" s="17">
        <v>5.5116198310725499E-2</v>
      </c>
      <c r="AB1342" s="17">
        <v>6.8621564016854195E-2</v>
      </c>
      <c r="AC1342" s="17">
        <v>5.7098576727730999E-2</v>
      </c>
      <c r="AD1342" s="17">
        <v>8.0359749721796603E-2</v>
      </c>
      <c r="AE1342" s="17"/>
      <c r="AF1342" s="17">
        <v>4.99631727323731E-2</v>
      </c>
    </row>
    <row r="1343" spans="2:32" x14ac:dyDescent="0.2">
      <c r="B1343" t="s">
        <v>133</v>
      </c>
      <c r="C1343" s="17">
        <v>0.61767545752001296</v>
      </c>
      <c r="D1343" s="17">
        <v>0.61126105618716398</v>
      </c>
      <c r="E1343" s="17">
        <v>0.62370276950618297</v>
      </c>
      <c r="F1343" s="17"/>
      <c r="G1343" s="17">
        <v>0.62295020194389505</v>
      </c>
      <c r="H1343" s="17">
        <v>0.68625160977949295</v>
      </c>
      <c r="I1343" s="17">
        <v>0.62543437807927105</v>
      </c>
      <c r="J1343" s="17">
        <v>0.58192062354715002</v>
      </c>
      <c r="K1343" s="17">
        <v>0.60273532641101601</v>
      </c>
      <c r="L1343" s="17">
        <v>0.59103520495976203</v>
      </c>
      <c r="M1343" s="17"/>
      <c r="N1343" s="17">
        <v>0.64420186090088205</v>
      </c>
      <c r="O1343" s="17">
        <v>0.62636512016868795</v>
      </c>
      <c r="P1343" s="17">
        <v>0.59682071229752798</v>
      </c>
      <c r="Q1343" s="17">
        <v>0.61998367577324998</v>
      </c>
      <c r="R1343" s="17">
        <v>0.59060671342566495</v>
      </c>
      <c r="S1343" s="17">
        <v>0.617564956250231</v>
      </c>
      <c r="T1343" s="17">
        <v>0.58439255717635996</v>
      </c>
      <c r="U1343" s="17">
        <v>0.65564920203905896</v>
      </c>
      <c r="V1343" s="17">
        <v>0.60760844026213401</v>
      </c>
      <c r="W1343" s="17">
        <v>0.60951332773303801</v>
      </c>
      <c r="X1343" s="17">
        <v>0.66222704471886296</v>
      </c>
      <c r="Y1343" s="17">
        <v>0.593561736106202</v>
      </c>
      <c r="Z1343" s="17"/>
      <c r="AA1343" s="17">
        <v>0.67760831309270497</v>
      </c>
      <c r="AB1343" s="17">
        <v>0.64580848716955896</v>
      </c>
      <c r="AC1343" s="17">
        <v>0.58984177476770105</v>
      </c>
      <c r="AD1343" s="17">
        <v>0.54844407815247498</v>
      </c>
      <c r="AE1343" s="17"/>
      <c r="AF1343" s="17">
        <v>0.60880268155893502</v>
      </c>
    </row>
    <row r="1344" spans="2:32" x14ac:dyDescent="0.2">
      <c r="B1344" t="s">
        <v>134</v>
      </c>
      <c r="C1344" s="17">
        <v>8.7004913267184195E-2</v>
      </c>
      <c r="D1344" s="17">
        <v>8.9596909622038007E-2</v>
      </c>
      <c r="E1344" s="17">
        <v>8.4991516167286896E-2</v>
      </c>
      <c r="F1344" s="17"/>
      <c r="G1344" s="17">
        <v>9.8610038221830495E-2</v>
      </c>
      <c r="H1344" s="17">
        <v>7.7120191650482395E-2</v>
      </c>
      <c r="I1344" s="17">
        <v>6.5521305000846505E-2</v>
      </c>
      <c r="J1344" s="17">
        <v>9.8386862230664507E-2</v>
      </c>
      <c r="K1344" s="17">
        <v>9.3543517515958602E-2</v>
      </c>
      <c r="L1344" s="17">
        <v>9.1198615984206893E-2</v>
      </c>
      <c r="M1344" s="17"/>
      <c r="N1344" s="17">
        <v>6.8895250142988002E-2</v>
      </c>
      <c r="O1344" s="17">
        <v>8.5702990668385798E-2</v>
      </c>
      <c r="P1344" s="17">
        <v>9.5449305484352306E-2</v>
      </c>
      <c r="Q1344" s="17">
        <v>7.27108483034275E-2</v>
      </c>
      <c r="R1344" s="17">
        <v>0.10137032790417</v>
      </c>
      <c r="S1344" s="17">
        <v>7.1822902132009606E-2</v>
      </c>
      <c r="T1344" s="17">
        <v>0.10693524234927999</v>
      </c>
      <c r="U1344" s="17">
        <v>0.10491672909194801</v>
      </c>
      <c r="V1344" s="17">
        <v>0.10029022009491299</v>
      </c>
      <c r="W1344" s="17">
        <v>9.2293303262367898E-2</v>
      </c>
      <c r="X1344" s="17">
        <v>7.8474179165248098E-2</v>
      </c>
      <c r="Y1344" s="17">
        <v>8.2032931376961604E-2</v>
      </c>
      <c r="Z1344" s="17"/>
      <c r="AA1344" s="17">
        <v>6.8563464105178204E-2</v>
      </c>
      <c r="AB1344" s="17">
        <v>8.1874800982054893E-2</v>
      </c>
      <c r="AC1344" s="17">
        <v>9.6691082550922E-2</v>
      </c>
      <c r="AD1344" s="17">
        <v>0.104059140951145</v>
      </c>
      <c r="AE1344" s="17"/>
      <c r="AF1344" s="17">
        <v>0.109714955319782</v>
      </c>
    </row>
    <row r="1345" spans="2:32" x14ac:dyDescent="0.2">
      <c r="B1345" t="s">
        <v>135</v>
      </c>
      <c r="C1345" s="17">
        <v>0.530670544252829</v>
      </c>
      <c r="D1345" s="17">
        <v>0.52166414656512605</v>
      </c>
      <c r="E1345" s="17">
        <v>0.53871125333889602</v>
      </c>
      <c r="F1345" s="17"/>
      <c r="G1345" s="17">
        <v>0.52434016372206504</v>
      </c>
      <c r="H1345" s="17">
        <v>0.60913141812901095</v>
      </c>
      <c r="I1345" s="17">
        <v>0.55991307307842497</v>
      </c>
      <c r="J1345" s="17">
        <v>0.48353376131648601</v>
      </c>
      <c r="K1345" s="17">
        <v>0.509191808895058</v>
      </c>
      <c r="L1345" s="17">
        <v>0.499836588975555</v>
      </c>
      <c r="M1345" s="17"/>
      <c r="N1345" s="17">
        <v>0.57530661075789402</v>
      </c>
      <c r="O1345" s="17">
        <v>0.54066212950030201</v>
      </c>
      <c r="P1345" s="17">
        <v>0.50137140681317505</v>
      </c>
      <c r="Q1345" s="17">
        <v>0.54727282746982298</v>
      </c>
      <c r="R1345" s="17">
        <v>0.48923638552149601</v>
      </c>
      <c r="S1345" s="17">
        <v>0.54574205411822196</v>
      </c>
      <c r="T1345" s="17">
        <v>0.47745731482707998</v>
      </c>
      <c r="U1345" s="17">
        <v>0.55073247294711103</v>
      </c>
      <c r="V1345" s="17">
        <v>0.50731822016722095</v>
      </c>
      <c r="W1345" s="17">
        <v>0.51722002447066995</v>
      </c>
      <c r="X1345" s="17">
        <v>0.58375286555361505</v>
      </c>
      <c r="Y1345" s="17">
        <v>0.511528804729241</v>
      </c>
      <c r="Z1345" s="17"/>
      <c r="AA1345" s="17">
        <v>0.60904484898752698</v>
      </c>
      <c r="AB1345" s="17">
        <v>0.56393368618750395</v>
      </c>
      <c r="AC1345" s="17">
        <v>0.49315069221677899</v>
      </c>
      <c r="AD1345" s="17">
        <v>0.44438493720132899</v>
      </c>
      <c r="AE1345" s="17"/>
      <c r="AF1345" s="17">
        <v>0.49908772623915298</v>
      </c>
    </row>
    <row r="1346" spans="2:32" x14ac:dyDescent="0.2">
      <c r="C1346" s="17"/>
      <c r="D1346" s="17"/>
      <c r="E1346" s="17"/>
      <c r="F1346" s="17"/>
      <c r="G1346" s="17"/>
      <c r="H1346" s="17"/>
      <c r="I1346" s="17"/>
      <c r="J1346" s="17"/>
      <c r="K1346" s="17"/>
      <c r="L1346" s="17"/>
      <c r="M1346" s="17"/>
      <c r="N1346" s="17"/>
      <c r="O1346" s="17"/>
      <c r="P1346" s="17"/>
      <c r="Q1346" s="17"/>
      <c r="R1346" s="17"/>
      <c r="S1346" s="17"/>
      <c r="T1346" s="17"/>
      <c r="U1346" s="17"/>
      <c r="V1346" s="17"/>
      <c r="W1346" s="17"/>
      <c r="X1346" s="17"/>
      <c r="Y1346" s="17"/>
      <c r="Z1346" s="17"/>
      <c r="AA1346" s="17"/>
      <c r="AB1346" s="17"/>
      <c r="AC1346" s="17"/>
      <c r="AD1346" s="17"/>
      <c r="AE1346" s="17"/>
      <c r="AF1346" s="17"/>
    </row>
    <row r="1347" spans="2:32" x14ac:dyDescent="0.2">
      <c r="B1347" s="6" t="s">
        <v>682</v>
      </c>
      <c r="C1347" s="17"/>
      <c r="D1347" s="17"/>
      <c r="E1347" s="17"/>
      <c r="F1347" s="17"/>
      <c r="G1347" s="17"/>
      <c r="H1347" s="17"/>
      <c r="I1347" s="17"/>
      <c r="J1347" s="17"/>
      <c r="K1347" s="17"/>
      <c r="L1347" s="17"/>
      <c r="M1347" s="17"/>
      <c r="N1347" s="17"/>
      <c r="O1347" s="17"/>
      <c r="P1347" s="17"/>
      <c r="Q1347" s="17"/>
      <c r="R1347" s="17"/>
      <c r="S1347" s="17"/>
      <c r="T1347" s="17"/>
      <c r="U1347" s="17"/>
      <c r="V1347" s="17"/>
      <c r="W1347" s="17"/>
      <c r="X1347" s="17"/>
      <c r="Y1347" s="17"/>
      <c r="Z1347" s="17"/>
      <c r="AA1347" s="17"/>
      <c r="AB1347" s="17"/>
      <c r="AC1347" s="17"/>
      <c r="AD1347" s="17"/>
      <c r="AE1347" s="17"/>
      <c r="AF1347" s="17"/>
    </row>
    <row r="1348" spans="2:32" x14ac:dyDescent="0.2">
      <c r="B1348" s="24" t="s">
        <v>62</v>
      </c>
      <c r="C1348" s="17"/>
      <c r="D1348" s="17"/>
      <c r="E1348" s="17"/>
      <c r="F1348" s="17"/>
      <c r="G1348" s="17"/>
      <c r="H1348" s="17"/>
      <c r="I1348" s="17"/>
      <c r="J1348" s="17"/>
      <c r="K1348" s="17"/>
      <c r="L1348" s="17"/>
      <c r="M1348" s="17"/>
      <c r="N1348" s="17"/>
      <c r="O1348" s="17"/>
      <c r="P1348" s="17"/>
      <c r="Q1348" s="17"/>
      <c r="R1348" s="17"/>
      <c r="S1348" s="17"/>
      <c r="T1348" s="17"/>
      <c r="U1348" s="17"/>
      <c r="V1348" s="17"/>
      <c r="W1348" s="17"/>
      <c r="X1348" s="17"/>
      <c r="Y1348" s="17"/>
      <c r="Z1348" s="17"/>
      <c r="AA1348" s="17"/>
      <c r="AB1348" s="17"/>
      <c r="AC1348" s="17"/>
      <c r="AD1348" s="17"/>
      <c r="AE1348" s="17"/>
      <c r="AF1348" s="17"/>
    </row>
    <row r="1349" spans="2:32" x14ac:dyDescent="0.2">
      <c r="B1349" t="s">
        <v>128</v>
      </c>
      <c r="C1349" s="17">
        <v>0.149074846351161</v>
      </c>
      <c r="D1349" s="17">
        <v>0.154695512021087</v>
      </c>
      <c r="E1349" s="17">
        <v>0.14400295145664299</v>
      </c>
      <c r="F1349" s="17"/>
      <c r="G1349" s="17">
        <v>0.19431727420685599</v>
      </c>
      <c r="H1349" s="17">
        <v>0.17897409719847099</v>
      </c>
      <c r="I1349" s="17">
        <v>0.16230114029863801</v>
      </c>
      <c r="J1349" s="17">
        <v>0.14441770707209001</v>
      </c>
      <c r="K1349" s="17">
        <v>0.114626197004449</v>
      </c>
      <c r="L1349" s="17">
        <v>0.110744163136171</v>
      </c>
      <c r="M1349" s="17"/>
      <c r="N1349" s="17">
        <v>0.18159705294873499</v>
      </c>
      <c r="O1349" s="17">
        <v>0.133455002918694</v>
      </c>
      <c r="P1349" s="17">
        <v>0.14708163140462199</v>
      </c>
      <c r="Q1349" s="17">
        <v>0.13090002609054799</v>
      </c>
      <c r="R1349" s="17">
        <v>0.12838045936407899</v>
      </c>
      <c r="S1349" s="17">
        <v>0.15609147752636399</v>
      </c>
      <c r="T1349" s="17">
        <v>0.1511279495282</v>
      </c>
      <c r="U1349" s="17">
        <v>0.15674319405503401</v>
      </c>
      <c r="V1349" s="17">
        <v>0.134857979658694</v>
      </c>
      <c r="W1349" s="17">
        <v>0.157637730173454</v>
      </c>
      <c r="X1349" s="17">
        <v>0.15425225161435999</v>
      </c>
      <c r="Y1349" s="17">
        <v>0.154106120250492</v>
      </c>
      <c r="Z1349" s="17"/>
      <c r="AA1349" s="17">
        <v>0.15981006515218199</v>
      </c>
      <c r="AB1349" s="17">
        <v>0.12602068677422201</v>
      </c>
      <c r="AC1349" s="17">
        <v>0.16329313190188299</v>
      </c>
      <c r="AD1349" s="17">
        <v>0.150221287065056</v>
      </c>
      <c r="AE1349" s="17"/>
      <c r="AF1349" s="17">
        <v>0.15754202459407399</v>
      </c>
    </row>
    <row r="1350" spans="2:32" x14ac:dyDescent="0.2">
      <c r="B1350" t="s">
        <v>129</v>
      </c>
      <c r="C1350" s="17">
        <v>0.35454999281778199</v>
      </c>
      <c r="D1350" s="17">
        <v>0.36727717549063599</v>
      </c>
      <c r="E1350" s="17">
        <v>0.34366436972077402</v>
      </c>
      <c r="F1350" s="17"/>
      <c r="G1350" s="17">
        <v>0.33412243766574401</v>
      </c>
      <c r="H1350" s="17">
        <v>0.38478055239109099</v>
      </c>
      <c r="I1350" s="17">
        <v>0.34553431147371599</v>
      </c>
      <c r="J1350" s="17">
        <v>0.32239416675916099</v>
      </c>
      <c r="K1350" s="17">
        <v>0.37382081822624702</v>
      </c>
      <c r="L1350" s="17">
        <v>0.364037246888674</v>
      </c>
      <c r="M1350" s="17"/>
      <c r="N1350" s="17">
        <v>0.35794340623506798</v>
      </c>
      <c r="O1350" s="17">
        <v>0.37472002049854303</v>
      </c>
      <c r="P1350" s="17">
        <v>0.37666275492227302</v>
      </c>
      <c r="Q1350" s="17">
        <v>0.32418907155712501</v>
      </c>
      <c r="R1350" s="17">
        <v>0.35595371292254602</v>
      </c>
      <c r="S1350" s="17">
        <v>0.37936996817616098</v>
      </c>
      <c r="T1350" s="17">
        <v>0.34892525636309502</v>
      </c>
      <c r="U1350" s="17">
        <v>0.34834372011489501</v>
      </c>
      <c r="V1350" s="17">
        <v>0.36008218770151701</v>
      </c>
      <c r="W1350" s="17">
        <v>0.30983217244148198</v>
      </c>
      <c r="X1350" s="17">
        <v>0.37172388770571102</v>
      </c>
      <c r="Y1350" s="17">
        <v>0.314604030364737</v>
      </c>
      <c r="Z1350" s="17"/>
      <c r="AA1350" s="17">
        <v>0.38586922284741798</v>
      </c>
      <c r="AB1350" s="17">
        <v>0.35570964079644501</v>
      </c>
      <c r="AC1350" s="17">
        <v>0.33303232036504099</v>
      </c>
      <c r="AD1350" s="17">
        <v>0.33988115551215398</v>
      </c>
      <c r="AE1350" s="17"/>
      <c r="AF1350" s="17">
        <v>0.361914036046105</v>
      </c>
    </row>
    <row r="1351" spans="2:32" x14ac:dyDescent="0.2">
      <c r="B1351" t="s">
        <v>130</v>
      </c>
      <c r="C1351" s="17">
        <v>0.26249652802868201</v>
      </c>
      <c r="D1351" s="17">
        <v>0.255169136981861</v>
      </c>
      <c r="E1351" s="17">
        <v>0.26924523118406002</v>
      </c>
      <c r="F1351" s="17"/>
      <c r="G1351" s="17">
        <v>0.23162156281026999</v>
      </c>
      <c r="H1351" s="17">
        <v>0.24710165312784299</v>
      </c>
      <c r="I1351" s="17">
        <v>0.25541251617353899</v>
      </c>
      <c r="J1351" s="17">
        <v>0.28550975192009098</v>
      </c>
      <c r="K1351" s="17">
        <v>0.26121731141114102</v>
      </c>
      <c r="L1351" s="17">
        <v>0.283501703222093</v>
      </c>
      <c r="M1351" s="17"/>
      <c r="N1351" s="17">
        <v>0.24711150105021201</v>
      </c>
      <c r="O1351" s="17">
        <v>0.27433619154522298</v>
      </c>
      <c r="P1351" s="17">
        <v>0.24279092353939499</v>
      </c>
      <c r="Q1351" s="17">
        <v>0.30214839972570001</v>
      </c>
      <c r="R1351" s="17">
        <v>0.26588268542943</v>
      </c>
      <c r="S1351" s="17">
        <v>0.23209421976677999</v>
      </c>
      <c r="T1351" s="17">
        <v>0.27066014911518399</v>
      </c>
      <c r="U1351" s="17">
        <v>0.24136097351663099</v>
      </c>
      <c r="V1351" s="17">
        <v>0.27896261104765102</v>
      </c>
      <c r="W1351" s="17">
        <v>0.27389174022289903</v>
      </c>
      <c r="X1351" s="17">
        <v>0.20244792503543299</v>
      </c>
      <c r="Y1351" s="17">
        <v>0.31168060782399698</v>
      </c>
      <c r="Z1351" s="17"/>
      <c r="AA1351" s="17">
        <v>0.23866957341254799</v>
      </c>
      <c r="AB1351" s="17">
        <v>0.264828960053409</v>
      </c>
      <c r="AC1351" s="17">
        <v>0.27458146890743701</v>
      </c>
      <c r="AD1351" s="17">
        <v>0.27315598674990499</v>
      </c>
      <c r="AE1351" s="17"/>
      <c r="AF1351" s="17">
        <v>0.25242779336994198</v>
      </c>
    </row>
    <row r="1352" spans="2:32" x14ac:dyDescent="0.2">
      <c r="B1352" t="s">
        <v>131</v>
      </c>
      <c r="C1352" s="17">
        <v>0.107208406087881</v>
      </c>
      <c r="D1352" s="17">
        <v>0.11310139631364501</v>
      </c>
      <c r="E1352" s="17">
        <v>0.10118007069984999</v>
      </c>
      <c r="F1352" s="17"/>
      <c r="G1352" s="17">
        <v>0.13494460120871701</v>
      </c>
      <c r="H1352" s="17">
        <v>9.5908680987151704E-2</v>
      </c>
      <c r="I1352" s="17">
        <v>9.5779706469828696E-2</v>
      </c>
      <c r="J1352" s="17">
        <v>0.106310050781011</v>
      </c>
      <c r="K1352" s="17">
        <v>9.8858920109906601E-2</v>
      </c>
      <c r="L1352" s="17">
        <v>0.11360611123157199</v>
      </c>
      <c r="M1352" s="17"/>
      <c r="N1352" s="17">
        <v>0.105218512918638</v>
      </c>
      <c r="O1352" s="17">
        <v>9.2079305339005907E-2</v>
      </c>
      <c r="P1352" s="17">
        <v>9.1122459638906694E-2</v>
      </c>
      <c r="Q1352" s="17">
        <v>0.10651314317829599</v>
      </c>
      <c r="R1352" s="17">
        <v>0.12993890104834199</v>
      </c>
      <c r="S1352" s="17">
        <v>0.124391208811038</v>
      </c>
      <c r="T1352" s="17">
        <v>9.5470540849135505E-2</v>
      </c>
      <c r="U1352" s="17">
        <v>0.136217588029411</v>
      </c>
      <c r="V1352" s="17">
        <v>0.100336584641103</v>
      </c>
      <c r="W1352" s="17">
        <v>0.12861182824123699</v>
      </c>
      <c r="X1352" s="17">
        <v>7.7863688195898006E-2</v>
      </c>
      <c r="Y1352" s="17">
        <v>0.124777533670442</v>
      </c>
      <c r="Z1352" s="17"/>
      <c r="AA1352" s="17">
        <v>0.119653523578167</v>
      </c>
      <c r="AB1352" s="17">
        <v>0.110706076300175</v>
      </c>
      <c r="AC1352" s="17">
        <v>0.10590816529084</v>
      </c>
      <c r="AD1352" s="17">
        <v>8.9712507643464806E-2</v>
      </c>
      <c r="AE1352" s="17"/>
      <c r="AF1352" s="17">
        <v>0.10600151963098201</v>
      </c>
    </row>
    <row r="1353" spans="2:32" x14ac:dyDescent="0.2">
      <c r="B1353" t="s">
        <v>132</v>
      </c>
      <c r="C1353" s="17">
        <v>5.2646570739671397E-2</v>
      </c>
      <c r="D1353" s="17">
        <v>5.3768970375806198E-2</v>
      </c>
      <c r="E1353" s="17">
        <v>5.0928851461719299E-2</v>
      </c>
      <c r="F1353" s="17"/>
      <c r="G1353" s="17">
        <v>5.7489515344182798E-2</v>
      </c>
      <c r="H1353" s="17">
        <v>4.2842112145283703E-2</v>
      </c>
      <c r="I1353" s="17">
        <v>5.3103698961558497E-2</v>
      </c>
      <c r="J1353" s="17">
        <v>4.0784014597384698E-2</v>
      </c>
      <c r="K1353" s="17">
        <v>7.0311802348835106E-2</v>
      </c>
      <c r="L1353" s="17">
        <v>5.4833774720015403E-2</v>
      </c>
      <c r="M1353" s="17"/>
      <c r="N1353" s="17">
        <v>4.0357828556788503E-2</v>
      </c>
      <c r="O1353" s="17">
        <v>6.3146293294103401E-2</v>
      </c>
      <c r="P1353" s="17">
        <v>5.7874925867793803E-2</v>
      </c>
      <c r="Q1353" s="17">
        <v>6.2343811508400702E-2</v>
      </c>
      <c r="R1353" s="17">
        <v>4.5843176731931098E-2</v>
      </c>
      <c r="S1353" s="17">
        <v>4.6512432617622897E-2</v>
      </c>
      <c r="T1353" s="17">
        <v>5.9995512780539002E-2</v>
      </c>
      <c r="U1353" s="17">
        <v>3.0597602084732799E-2</v>
      </c>
      <c r="V1353" s="17">
        <v>5.9924111739263597E-2</v>
      </c>
      <c r="W1353" s="17">
        <v>5.30936834990266E-2</v>
      </c>
      <c r="X1353" s="17">
        <v>5.85624084818063E-2</v>
      </c>
      <c r="Y1353" s="17">
        <v>2.7812626385825E-2</v>
      </c>
      <c r="Z1353" s="17"/>
      <c r="AA1353" s="17">
        <v>4.6423728508546501E-2</v>
      </c>
      <c r="AB1353" s="17">
        <v>5.5184367610065399E-2</v>
      </c>
      <c r="AC1353" s="17">
        <v>5.5145046886252103E-2</v>
      </c>
      <c r="AD1353" s="17">
        <v>5.5270009630801697E-2</v>
      </c>
      <c r="AE1353" s="17"/>
      <c r="AF1353" s="17">
        <v>6.3827209331730902E-2</v>
      </c>
    </row>
    <row r="1354" spans="2:32" x14ac:dyDescent="0.2">
      <c r="B1354" t="s">
        <v>92</v>
      </c>
      <c r="C1354" s="17">
        <v>7.4023655974822106E-2</v>
      </c>
      <c r="D1354" s="17">
        <v>5.5987808816963899E-2</v>
      </c>
      <c r="E1354" s="17">
        <v>9.0978525476953606E-2</v>
      </c>
      <c r="F1354" s="17"/>
      <c r="G1354" s="17">
        <v>4.7504608764230197E-2</v>
      </c>
      <c r="H1354" s="17">
        <v>5.0392904150159998E-2</v>
      </c>
      <c r="I1354" s="17">
        <v>8.7868626622720297E-2</v>
      </c>
      <c r="J1354" s="17">
        <v>0.100584308870262</v>
      </c>
      <c r="K1354" s="17">
        <v>8.1164950899420593E-2</v>
      </c>
      <c r="L1354" s="17">
        <v>7.3277000801475395E-2</v>
      </c>
      <c r="M1354" s="17"/>
      <c r="N1354" s="17">
        <v>6.7771698290559207E-2</v>
      </c>
      <c r="O1354" s="17">
        <v>6.2263186404430897E-2</v>
      </c>
      <c r="P1354" s="17">
        <v>8.4467304627009299E-2</v>
      </c>
      <c r="Q1354" s="17">
        <v>7.3905547939929497E-2</v>
      </c>
      <c r="R1354" s="17">
        <v>7.4001064503672095E-2</v>
      </c>
      <c r="S1354" s="17">
        <v>6.1540693102034298E-2</v>
      </c>
      <c r="T1354" s="17">
        <v>7.3820591363846597E-2</v>
      </c>
      <c r="U1354" s="17">
        <v>8.6736922199296407E-2</v>
      </c>
      <c r="V1354" s="17">
        <v>6.58365252117704E-2</v>
      </c>
      <c r="W1354" s="17">
        <v>7.69328454219015E-2</v>
      </c>
      <c r="X1354" s="17">
        <v>0.135149838966792</v>
      </c>
      <c r="Y1354" s="17">
        <v>6.7019081504507194E-2</v>
      </c>
      <c r="Z1354" s="17"/>
      <c r="AA1354" s="17">
        <v>4.9573886501138503E-2</v>
      </c>
      <c r="AB1354" s="17">
        <v>8.7550268465683895E-2</v>
      </c>
      <c r="AC1354" s="17">
        <v>6.8039866648546096E-2</v>
      </c>
      <c r="AD1354" s="17">
        <v>9.1759053398619297E-2</v>
      </c>
      <c r="AE1354" s="17"/>
      <c r="AF1354" s="17">
        <v>5.8287417027166E-2</v>
      </c>
    </row>
    <row r="1355" spans="2:32" x14ac:dyDescent="0.2">
      <c r="B1355" t="s">
        <v>133</v>
      </c>
      <c r="C1355" s="17">
        <v>0.50362483916894396</v>
      </c>
      <c r="D1355" s="17">
        <v>0.52197268751172399</v>
      </c>
      <c r="E1355" s="17">
        <v>0.48766732117741701</v>
      </c>
      <c r="F1355" s="17"/>
      <c r="G1355" s="17">
        <v>0.52843971187259997</v>
      </c>
      <c r="H1355" s="17">
        <v>0.56375464958956101</v>
      </c>
      <c r="I1355" s="17">
        <v>0.50783545177235401</v>
      </c>
      <c r="J1355" s="17">
        <v>0.466811873831251</v>
      </c>
      <c r="K1355" s="17">
        <v>0.488447015230696</v>
      </c>
      <c r="L1355" s="17">
        <v>0.47478141002484398</v>
      </c>
      <c r="M1355" s="17"/>
      <c r="N1355" s="17">
        <v>0.539540459183803</v>
      </c>
      <c r="O1355" s="17">
        <v>0.50817502341723597</v>
      </c>
      <c r="P1355" s="17">
        <v>0.52374438632689502</v>
      </c>
      <c r="Q1355" s="17">
        <v>0.45508909764767302</v>
      </c>
      <c r="R1355" s="17">
        <v>0.48433417228662501</v>
      </c>
      <c r="S1355" s="17">
        <v>0.53546144570252496</v>
      </c>
      <c r="T1355" s="17">
        <v>0.50005320589129498</v>
      </c>
      <c r="U1355" s="17">
        <v>0.50508691416992901</v>
      </c>
      <c r="V1355" s="17">
        <v>0.49494016736021101</v>
      </c>
      <c r="W1355" s="17">
        <v>0.46746990261493498</v>
      </c>
      <c r="X1355" s="17">
        <v>0.52597613932007103</v>
      </c>
      <c r="Y1355" s="17">
        <v>0.46871015061522903</v>
      </c>
      <c r="Z1355" s="17"/>
      <c r="AA1355" s="17">
        <v>0.54567928799959997</v>
      </c>
      <c r="AB1355" s="17">
        <v>0.48173032757066703</v>
      </c>
      <c r="AC1355" s="17">
        <v>0.49632545226692398</v>
      </c>
      <c r="AD1355" s="17">
        <v>0.49010244257720897</v>
      </c>
      <c r="AE1355" s="17"/>
      <c r="AF1355" s="17">
        <v>0.51945606064018002</v>
      </c>
    </row>
    <row r="1356" spans="2:32" x14ac:dyDescent="0.2">
      <c r="B1356" t="s">
        <v>134</v>
      </c>
      <c r="C1356" s="17">
        <v>0.15985497682755301</v>
      </c>
      <c r="D1356" s="17">
        <v>0.16687036668945199</v>
      </c>
      <c r="E1356" s="17">
        <v>0.15210892216156899</v>
      </c>
      <c r="F1356" s="17"/>
      <c r="G1356" s="17">
        <v>0.19243411655289999</v>
      </c>
      <c r="H1356" s="17">
        <v>0.13875079313243499</v>
      </c>
      <c r="I1356" s="17">
        <v>0.14888340543138701</v>
      </c>
      <c r="J1356" s="17">
        <v>0.14709406537839601</v>
      </c>
      <c r="K1356" s="17">
        <v>0.16917072245874201</v>
      </c>
      <c r="L1356" s="17">
        <v>0.16843988595158699</v>
      </c>
      <c r="M1356" s="17"/>
      <c r="N1356" s="17">
        <v>0.145576341475426</v>
      </c>
      <c r="O1356" s="17">
        <v>0.155225598633109</v>
      </c>
      <c r="P1356" s="17">
        <v>0.148997385506701</v>
      </c>
      <c r="Q1356" s="17">
        <v>0.16885695468669701</v>
      </c>
      <c r="R1356" s="17">
        <v>0.17578207778027299</v>
      </c>
      <c r="S1356" s="17">
        <v>0.17090364142865999</v>
      </c>
      <c r="T1356" s="17">
        <v>0.155466053629674</v>
      </c>
      <c r="U1356" s="17">
        <v>0.166815190114143</v>
      </c>
      <c r="V1356" s="17">
        <v>0.160260696380367</v>
      </c>
      <c r="W1356" s="17">
        <v>0.181705511740264</v>
      </c>
      <c r="X1356" s="17">
        <v>0.136426096677704</v>
      </c>
      <c r="Y1356" s="17">
        <v>0.15259016005626699</v>
      </c>
      <c r="Z1356" s="17"/>
      <c r="AA1356" s="17">
        <v>0.16607725208671401</v>
      </c>
      <c r="AB1356" s="17">
        <v>0.16589044391023999</v>
      </c>
      <c r="AC1356" s="17">
        <v>0.16105321217709301</v>
      </c>
      <c r="AD1356" s="17">
        <v>0.144982517274267</v>
      </c>
      <c r="AE1356" s="17"/>
      <c r="AF1356" s="17">
        <v>0.169828728962713</v>
      </c>
    </row>
    <row r="1357" spans="2:32" x14ac:dyDescent="0.2">
      <c r="B1357" t="s">
        <v>135</v>
      </c>
      <c r="C1357" s="17">
        <v>0.34376986234139101</v>
      </c>
      <c r="D1357" s="17">
        <v>0.355102320822272</v>
      </c>
      <c r="E1357" s="17">
        <v>0.335558399015848</v>
      </c>
      <c r="F1357" s="17"/>
      <c r="G1357" s="17">
        <v>0.33600559531969898</v>
      </c>
      <c r="H1357" s="17">
        <v>0.42500385645712602</v>
      </c>
      <c r="I1357" s="17">
        <v>0.358952046340967</v>
      </c>
      <c r="J1357" s="17">
        <v>0.31971780845285502</v>
      </c>
      <c r="K1357" s="17">
        <v>0.31927629277195502</v>
      </c>
      <c r="L1357" s="17">
        <v>0.30634152407325699</v>
      </c>
      <c r="M1357" s="17"/>
      <c r="N1357" s="17">
        <v>0.39396411770837703</v>
      </c>
      <c r="O1357" s="17">
        <v>0.352949424784127</v>
      </c>
      <c r="P1357" s="17">
        <v>0.37474700082019502</v>
      </c>
      <c r="Q1357" s="17">
        <v>0.28623214296097599</v>
      </c>
      <c r="R1357" s="17">
        <v>0.30855209450635201</v>
      </c>
      <c r="S1357" s="17">
        <v>0.36455780427386503</v>
      </c>
      <c r="T1357" s="17">
        <v>0.34458715226162001</v>
      </c>
      <c r="U1357" s="17">
        <v>0.33827172405578498</v>
      </c>
      <c r="V1357" s="17">
        <v>0.33467947097984402</v>
      </c>
      <c r="W1357" s="17">
        <v>0.28576439087467198</v>
      </c>
      <c r="X1357" s="17">
        <v>0.38955004264236698</v>
      </c>
      <c r="Y1357" s="17">
        <v>0.31611999055896201</v>
      </c>
      <c r="Z1357" s="17"/>
      <c r="AA1357" s="17">
        <v>0.37960203591288599</v>
      </c>
      <c r="AB1357" s="17">
        <v>0.31583988366042698</v>
      </c>
      <c r="AC1357" s="17">
        <v>0.33527224008983098</v>
      </c>
      <c r="AD1357" s="17">
        <v>0.345119925302943</v>
      </c>
      <c r="AE1357" s="17"/>
      <c r="AF1357" s="17">
        <v>0.34962733167746701</v>
      </c>
    </row>
    <row r="1358" spans="2:32" x14ac:dyDescent="0.2">
      <c r="C1358" s="17"/>
      <c r="D1358" s="17"/>
      <c r="E1358" s="17"/>
      <c r="F1358" s="17"/>
      <c r="G1358" s="17"/>
      <c r="H1358" s="17"/>
      <c r="I1358" s="17"/>
      <c r="J1358" s="17"/>
      <c r="K1358" s="17"/>
      <c r="L1358" s="17"/>
      <c r="M1358" s="17"/>
      <c r="N1358" s="17"/>
      <c r="O1358" s="17"/>
      <c r="P1358" s="17"/>
      <c r="Q1358" s="17"/>
      <c r="R1358" s="17"/>
      <c r="S1358" s="17"/>
      <c r="T1358" s="17"/>
      <c r="U1358" s="17"/>
      <c r="V1358" s="17"/>
      <c r="W1358" s="17"/>
      <c r="X1358" s="17"/>
      <c r="Y1358" s="17"/>
      <c r="Z1358" s="17"/>
      <c r="AA1358" s="17"/>
      <c r="AB1358" s="17"/>
      <c r="AC1358" s="17"/>
      <c r="AD1358" s="17"/>
      <c r="AE1358" s="17"/>
      <c r="AF1358" s="17"/>
    </row>
    <row r="1359" spans="2:32" x14ac:dyDescent="0.2">
      <c r="B1359" s="6" t="s">
        <v>683</v>
      </c>
      <c r="C1359" s="17"/>
      <c r="D1359" s="17"/>
      <c r="E1359" s="17"/>
      <c r="F1359" s="17"/>
      <c r="G1359" s="17"/>
      <c r="H1359" s="17"/>
      <c r="I1359" s="17"/>
      <c r="J1359" s="17"/>
      <c r="K1359" s="17"/>
      <c r="L1359" s="17"/>
      <c r="M1359" s="17"/>
      <c r="N1359" s="17"/>
      <c r="O1359" s="17"/>
      <c r="P1359" s="17"/>
      <c r="Q1359" s="17"/>
      <c r="R1359" s="17"/>
      <c r="S1359" s="17"/>
      <c r="T1359" s="17"/>
      <c r="U1359" s="17"/>
      <c r="V1359" s="17"/>
      <c r="W1359" s="17"/>
      <c r="X1359" s="17"/>
      <c r="Y1359" s="17"/>
      <c r="Z1359" s="17"/>
      <c r="AA1359" s="17"/>
      <c r="AB1359" s="17"/>
      <c r="AC1359" s="17"/>
      <c r="AD1359" s="17"/>
      <c r="AE1359" s="17"/>
      <c r="AF1359" s="17"/>
    </row>
    <row r="1360" spans="2:32" x14ac:dyDescent="0.2">
      <c r="B1360" s="24" t="s">
        <v>62</v>
      </c>
      <c r="C1360" s="17"/>
      <c r="D1360" s="17"/>
      <c r="E1360" s="17"/>
      <c r="F1360" s="17"/>
      <c r="G1360" s="17"/>
      <c r="H1360" s="17"/>
      <c r="I1360" s="17"/>
      <c r="J1360" s="17"/>
      <c r="K1360" s="17"/>
      <c r="L1360" s="17"/>
      <c r="M1360" s="17"/>
      <c r="N1360" s="17"/>
      <c r="O1360" s="17"/>
      <c r="P1360" s="17"/>
      <c r="Q1360" s="17"/>
      <c r="R1360" s="17"/>
      <c r="S1360" s="17"/>
      <c r="T1360" s="17"/>
      <c r="U1360" s="17"/>
      <c r="V1360" s="17"/>
      <c r="W1360" s="17"/>
      <c r="X1360" s="17"/>
      <c r="Y1360" s="17"/>
      <c r="Z1360" s="17"/>
      <c r="AA1360" s="17"/>
      <c r="AB1360" s="17"/>
      <c r="AC1360" s="17"/>
      <c r="AD1360" s="17"/>
      <c r="AE1360" s="17"/>
      <c r="AF1360" s="17"/>
    </row>
    <row r="1361" spans="2:32" x14ac:dyDescent="0.2">
      <c r="B1361" t="s">
        <v>128</v>
      </c>
      <c r="C1361" s="17">
        <v>8.1421775845441094E-2</v>
      </c>
      <c r="D1361" s="17">
        <v>9.8711231868391897E-2</v>
      </c>
      <c r="E1361" s="17">
        <v>6.4468715325696202E-2</v>
      </c>
      <c r="F1361" s="17"/>
      <c r="G1361" s="17">
        <v>0.121608485800036</v>
      </c>
      <c r="H1361" s="17">
        <v>0.15369205492342899</v>
      </c>
      <c r="I1361" s="17">
        <v>9.7525304650706302E-2</v>
      </c>
      <c r="J1361" s="17">
        <v>5.8748840627547601E-2</v>
      </c>
      <c r="K1361" s="17">
        <v>4.0081137856042399E-2</v>
      </c>
      <c r="L1361" s="17">
        <v>2.8840145776913299E-2</v>
      </c>
      <c r="M1361" s="17"/>
      <c r="N1361" s="17">
        <v>0.131862176652359</v>
      </c>
      <c r="O1361" s="17">
        <v>5.2851963383568602E-2</v>
      </c>
      <c r="P1361" s="17">
        <v>8.0324261882238998E-2</v>
      </c>
      <c r="Q1361" s="17">
        <v>5.67048604923951E-2</v>
      </c>
      <c r="R1361" s="17">
        <v>6.6885595742195506E-2</v>
      </c>
      <c r="S1361" s="17">
        <v>9.9064115177915593E-2</v>
      </c>
      <c r="T1361" s="17">
        <v>7.5782430728539005E-2</v>
      </c>
      <c r="U1361" s="17">
        <v>9.1365633071272198E-2</v>
      </c>
      <c r="V1361" s="17">
        <v>9.4110173152086696E-2</v>
      </c>
      <c r="W1361" s="17">
        <v>6.2359058814569802E-2</v>
      </c>
      <c r="X1361" s="17">
        <v>7.2840721268303807E-2</v>
      </c>
      <c r="Y1361" s="17">
        <v>5.4842318083589303E-2</v>
      </c>
      <c r="Z1361" s="17"/>
      <c r="AA1361" s="17">
        <v>8.9118599772376905E-2</v>
      </c>
      <c r="AB1361" s="17">
        <v>6.0694391087446002E-2</v>
      </c>
      <c r="AC1361" s="17">
        <v>9.4031764173190896E-2</v>
      </c>
      <c r="AD1361" s="17">
        <v>8.38987074008362E-2</v>
      </c>
      <c r="AE1361" s="17"/>
      <c r="AF1361" s="17">
        <v>8.0889073622229093E-2</v>
      </c>
    </row>
    <row r="1362" spans="2:32" x14ac:dyDescent="0.2">
      <c r="B1362" t="s">
        <v>129</v>
      </c>
      <c r="C1362" s="17">
        <v>0.242111285246463</v>
      </c>
      <c r="D1362" s="17">
        <v>0.24610218885663901</v>
      </c>
      <c r="E1362" s="17">
        <v>0.23965151499659301</v>
      </c>
      <c r="F1362" s="17"/>
      <c r="G1362" s="17">
        <v>0.30168862848182998</v>
      </c>
      <c r="H1362" s="17">
        <v>0.32556797330202403</v>
      </c>
      <c r="I1362" s="17">
        <v>0.24887066819240899</v>
      </c>
      <c r="J1362" s="17">
        <v>0.227004333447935</v>
      </c>
      <c r="K1362" s="17">
        <v>0.199893774022388</v>
      </c>
      <c r="L1362" s="17">
        <v>0.169565843248943</v>
      </c>
      <c r="M1362" s="17"/>
      <c r="N1362" s="17">
        <v>0.25488264670227501</v>
      </c>
      <c r="O1362" s="17">
        <v>0.27399460944273601</v>
      </c>
      <c r="P1362" s="17">
        <v>0.25609497947719001</v>
      </c>
      <c r="Q1362" s="17">
        <v>0.23038413650596001</v>
      </c>
      <c r="R1362" s="17">
        <v>0.27364547987250598</v>
      </c>
      <c r="S1362" s="17">
        <v>0.25212391569071002</v>
      </c>
      <c r="T1362" s="17">
        <v>0.215670038973513</v>
      </c>
      <c r="U1362" s="17">
        <v>0.25400925580386002</v>
      </c>
      <c r="V1362" s="17">
        <v>0.20198784773492201</v>
      </c>
      <c r="W1362" s="17">
        <v>0.220203088399576</v>
      </c>
      <c r="X1362" s="17">
        <v>0.209773961533403</v>
      </c>
      <c r="Y1362" s="17">
        <v>0.26017744152328398</v>
      </c>
      <c r="Z1362" s="17"/>
      <c r="AA1362" s="17">
        <v>0.275795531541978</v>
      </c>
      <c r="AB1362" s="17">
        <v>0.23520744362896201</v>
      </c>
      <c r="AC1362" s="17">
        <v>0.222965801761841</v>
      </c>
      <c r="AD1362" s="17">
        <v>0.22949653252602201</v>
      </c>
      <c r="AE1362" s="17"/>
      <c r="AF1362" s="17">
        <v>0.24333122370145099</v>
      </c>
    </row>
    <row r="1363" spans="2:32" x14ac:dyDescent="0.2">
      <c r="B1363" t="s">
        <v>130</v>
      </c>
      <c r="C1363" s="17">
        <v>0.35068277912122597</v>
      </c>
      <c r="D1363" s="17">
        <v>0.35301075367491402</v>
      </c>
      <c r="E1363" s="17">
        <v>0.349009039163654</v>
      </c>
      <c r="F1363" s="17"/>
      <c r="G1363" s="17">
        <v>0.26840487467724899</v>
      </c>
      <c r="H1363" s="17">
        <v>0.29661293494288599</v>
      </c>
      <c r="I1363" s="17">
        <v>0.35288835634411297</v>
      </c>
      <c r="J1363" s="17">
        <v>0.35205299945370799</v>
      </c>
      <c r="K1363" s="17">
        <v>0.394443845796901</v>
      </c>
      <c r="L1363" s="17">
        <v>0.41720257891909901</v>
      </c>
      <c r="M1363" s="17"/>
      <c r="N1363" s="17">
        <v>0.32505709997307303</v>
      </c>
      <c r="O1363" s="17">
        <v>0.35850258779032401</v>
      </c>
      <c r="P1363" s="17">
        <v>0.355105521183122</v>
      </c>
      <c r="Q1363" s="17">
        <v>0.34556120623529502</v>
      </c>
      <c r="R1363" s="17">
        <v>0.337679588149157</v>
      </c>
      <c r="S1363" s="17">
        <v>0.31615409997345001</v>
      </c>
      <c r="T1363" s="17">
        <v>0.36128716792474502</v>
      </c>
      <c r="U1363" s="17">
        <v>0.33249533521538699</v>
      </c>
      <c r="V1363" s="17">
        <v>0.39865432062317402</v>
      </c>
      <c r="W1363" s="17">
        <v>0.353846160489453</v>
      </c>
      <c r="X1363" s="17">
        <v>0.36052410411570202</v>
      </c>
      <c r="Y1363" s="17">
        <v>0.36775783061054002</v>
      </c>
      <c r="Z1363" s="17"/>
      <c r="AA1363" s="17">
        <v>0.33448290744814202</v>
      </c>
      <c r="AB1363" s="17">
        <v>0.36330921337231398</v>
      </c>
      <c r="AC1363" s="17">
        <v>0.36079155315990502</v>
      </c>
      <c r="AD1363" s="17">
        <v>0.34491584949771498</v>
      </c>
      <c r="AE1363" s="17"/>
      <c r="AF1363" s="17">
        <v>0.348623964467904</v>
      </c>
    </row>
    <row r="1364" spans="2:32" x14ac:dyDescent="0.2">
      <c r="B1364" t="s">
        <v>131</v>
      </c>
      <c r="C1364" s="17">
        <v>0.15655653359029001</v>
      </c>
      <c r="D1364" s="17">
        <v>0.157946333791225</v>
      </c>
      <c r="E1364" s="17">
        <v>0.15433283808140999</v>
      </c>
      <c r="F1364" s="17"/>
      <c r="G1364" s="17">
        <v>0.16501867772864301</v>
      </c>
      <c r="H1364" s="17">
        <v>0.104856627466861</v>
      </c>
      <c r="I1364" s="17">
        <v>0.132050653746458</v>
      </c>
      <c r="J1364" s="17">
        <v>0.15906459685713001</v>
      </c>
      <c r="K1364" s="17">
        <v>0.17324209356047701</v>
      </c>
      <c r="L1364" s="17">
        <v>0.19978242326968201</v>
      </c>
      <c r="M1364" s="17"/>
      <c r="N1364" s="17">
        <v>0.13641646509966501</v>
      </c>
      <c r="O1364" s="17">
        <v>0.16047327388320601</v>
      </c>
      <c r="P1364" s="17">
        <v>0.12639577956492401</v>
      </c>
      <c r="Q1364" s="17">
        <v>0.17775864481019699</v>
      </c>
      <c r="R1364" s="17">
        <v>0.15944294467466</v>
      </c>
      <c r="S1364" s="17">
        <v>0.164198519892338</v>
      </c>
      <c r="T1364" s="17">
        <v>0.17141973170642999</v>
      </c>
      <c r="U1364" s="17">
        <v>0.168118636952517</v>
      </c>
      <c r="V1364" s="17">
        <v>0.13616575008106099</v>
      </c>
      <c r="W1364" s="17">
        <v>0.18780261458436701</v>
      </c>
      <c r="X1364" s="17">
        <v>0.159664914602588</v>
      </c>
      <c r="Y1364" s="17">
        <v>0.14147394800736501</v>
      </c>
      <c r="Z1364" s="17"/>
      <c r="AA1364" s="17">
        <v>0.161673324432452</v>
      </c>
      <c r="AB1364" s="17">
        <v>0.161820003731978</v>
      </c>
      <c r="AC1364" s="17">
        <v>0.156328417124803</v>
      </c>
      <c r="AD1364" s="17">
        <v>0.14631137159410099</v>
      </c>
      <c r="AE1364" s="17"/>
      <c r="AF1364" s="17">
        <v>0.14943167809204899</v>
      </c>
    </row>
    <row r="1365" spans="2:32" x14ac:dyDescent="0.2">
      <c r="B1365" t="s">
        <v>132</v>
      </c>
      <c r="C1365" s="17">
        <v>7.0251210793278507E-2</v>
      </c>
      <c r="D1365" s="17">
        <v>7.1214211868397798E-2</v>
      </c>
      <c r="E1365" s="17">
        <v>6.8727803039310004E-2</v>
      </c>
      <c r="F1365" s="17"/>
      <c r="G1365" s="17">
        <v>6.4471300175870105E-2</v>
      </c>
      <c r="H1365" s="17">
        <v>5.1844038883824897E-2</v>
      </c>
      <c r="I1365" s="17">
        <v>5.1050709161583302E-2</v>
      </c>
      <c r="J1365" s="17">
        <v>8.7755303405672294E-2</v>
      </c>
      <c r="K1365" s="17">
        <v>8.5793006571299998E-2</v>
      </c>
      <c r="L1365" s="17">
        <v>8.0080236612691993E-2</v>
      </c>
      <c r="M1365" s="17"/>
      <c r="N1365" s="17">
        <v>5.5069133007741002E-2</v>
      </c>
      <c r="O1365" s="17">
        <v>6.4242493575891096E-2</v>
      </c>
      <c r="P1365" s="17">
        <v>6.1149039301892402E-2</v>
      </c>
      <c r="Q1365" s="17">
        <v>7.3478864788560902E-2</v>
      </c>
      <c r="R1365" s="17">
        <v>5.5790536683395897E-2</v>
      </c>
      <c r="S1365" s="17">
        <v>8.4954202988805405E-2</v>
      </c>
      <c r="T1365" s="17">
        <v>7.4085125602566401E-2</v>
      </c>
      <c r="U1365" s="17">
        <v>5.8848235175274301E-2</v>
      </c>
      <c r="V1365" s="17">
        <v>8.3012319535499396E-2</v>
      </c>
      <c r="W1365" s="17">
        <v>8.4486229998204196E-2</v>
      </c>
      <c r="X1365" s="17">
        <v>6.9015104494673796E-2</v>
      </c>
      <c r="Y1365" s="17">
        <v>8.8773116119956696E-2</v>
      </c>
      <c r="Z1365" s="17"/>
      <c r="AA1365" s="17">
        <v>5.64595992992716E-2</v>
      </c>
      <c r="AB1365" s="17">
        <v>6.9648327726234305E-2</v>
      </c>
      <c r="AC1365" s="17">
        <v>7.2178801744725504E-2</v>
      </c>
      <c r="AD1365" s="17">
        <v>8.4216019313365795E-2</v>
      </c>
      <c r="AE1365" s="17"/>
      <c r="AF1365" s="17">
        <v>8.53264901414275E-2</v>
      </c>
    </row>
    <row r="1366" spans="2:32" x14ac:dyDescent="0.2">
      <c r="B1366" t="s">
        <v>92</v>
      </c>
      <c r="C1366" s="17">
        <v>9.8976415403301404E-2</v>
      </c>
      <c r="D1366" s="17">
        <v>7.3015279940432901E-2</v>
      </c>
      <c r="E1366" s="17">
        <v>0.123810089393337</v>
      </c>
      <c r="F1366" s="17"/>
      <c r="G1366" s="17">
        <v>7.8808033136371095E-2</v>
      </c>
      <c r="H1366" s="17">
        <v>6.7426370480974898E-2</v>
      </c>
      <c r="I1366" s="17">
        <v>0.117614307904731</v>
      </c>
      <c r="J1366" s="17">
        <v>0.115373926208007</v>
      </c>
      <c r="K1366" s="17">
        <v>0.10654614219289101</v>
      </c>
      <c r="L1366" s="17">
        <v>0.10452877217267099</v>
      </c>
      <c r="M1366" s="17"/>
      <c r="N1366" s="17">
        <v>9.6712478564886406E-2</v>
      </c>
      <c r="O1366" s="17">
        <v>8.9935071924273094E-2</v>
      </c>
      <c r="P1366" s="17">
        <v>0.120930418590632</v>
      </c>
      <c r="Q1366" s="17">
        <v>0.116112287167592</v>
      </c>
      <c r="R1366" s="17">
        <v>0.106555854878087</v>
      </c>
      <c r="S1366" s="17">
        <v>8.35051462767821E-2</v>
      </c>
      <c r="T1366" s="17">
        <v>0.101755505064206</v>
      </c>
      <c r="U1366" s="17">
        <v>9.5162903781689206E-2</v>
      </c>
      <c r="V1366" s="17">
        <v>8.6069588873256594E-2</v>
      </c>
      <c r="W1366" s="17">
        <v>9.1302847713829599E-2</v>
      </c>
      <c r="X1366" s="17">
        <v>0.12818119398532901</v>
      </c>
      <c r="Y1366" s="17">
        <v>8.6975345655264699E-2</v>
      </c>
      <c r="Z1366" s="17"/>
      <c r="AA1366" s="17">
        <v>8.24700375057799E-2</v>
      </c>
      <c r="AB1366" s="17">
        <v>0.10932062045306599</v>
      </c>
      <c r="AC1366" s="17">
        <v>9.3703662035534693E-2</v>
      </c>
      <c r="AD1366" s="17">
        <v>0.11116151966796101</v>
      </c>
      <c r="AE1366" s="17"/>
      <c r="AF1366" s="17">
        <v>9.2397569974939794E-2</v>
      </c>
    </row>
    <row r="1367" spans="2:32" x14ac:dyDescent="0.2">
      <c r="B1367" t="s">
        <v>133</v>
      </c>
      <c r="C1367" s="17">
        <v>0.323533061091904</v>
      </c>
      <c r="D1367" s="17">
        <v>0.34481342072503102</v>
      </c>
      <c r="E1367" s="17">
        <v>0.30412023032228902</v>
      </c>
      <c r="F1367" s="17"/>
      <c r="G1367" s="17">
        <v>0.423297114281867</v>
      </c>
      <c r="H1367" s="17">
        <v>0.47926002822545299</v>
      </c>
      <c r="I1367" s="17">
        <v>0.34639597284311602</v>
      </c>
      <c r="J1367" s="17">
        <v>0.28575317407548301</v>
      </c>
      <c r="K1367" s="17">
        <v>0.23997491187843101</v>
      </c>
      <c r="L1367" s="17">
        <v>0.19840598902585599</v>
      </c>
      <c r="M1367" s="17"/>
      <c r="N1367" s="17">
        <v>0.386744823354634</v>
      </c>
      <c r="O1367" s="17">
        <v>0.32684657282630503</v>
      </c>
      <c r="P1367" s="17">
        <v>0.33641924135942902</v>
      </c>
      <c r="Q1367" s="17">
        <v>0.28708899699835499</v>
      </c>
      <c r="R1367" s="17">
        <v>0.34053107561470097</v>
      </c>
      <c r="S1367" s="17">
        <v>0.35118803086862499</v>
      </c>
      <c r="T1367" s="17">
        <v>0.29145246970205302</v>
      </c>
      <c r="U1367" s="17">
        <v>0.34537488887513301</v>
      </c>
      <c r="V1367" s="17">
        <v>0.29609802088700898</v>
      </c>
      <c r="W1367" s="17">
        <v>0.28256214721414602</v>
      </c>
      <c r="X1367" s="17">
        <v>0.28261468280170698</v>
      </c>
      <c r="Y1367" s="17">
        <v>0.31501975960687301</v>
      </c>
      <c r="Z1367" s="17"/>
      <c r="AA1367" s="17">
        <v>0.36491413131435502</v>
      </c>
      <c r="AB1367" s="17">
        <v>0.29590183471640802</v>
      </c>
      <c r="AC1367" s="17">
        <v>0.31699756593503198</v>
      </c>
      <c r="AD1367" s="17">
        <v>0.31339523992685803</v>
      </c>
      <c r="AE1367" s="17"/>
      <c r="AF1367" s="17">
        <v>0.32422029732368002</v>
      </c>
    </row>
    <row r="1368" spans="2:32" x14ac:dyDescent="0.2">
      <c r="B1368" t="s">
        <v>134</v>
      </c>
      <c r="C1368" s="17">
        <v>0.22680774438356899</v>
      </c>
      <c r="D1368" s="17">
        <v>0.22916054565962199</v>
      </c>
      <c r="E1368" s="17">
        <v>0.22306064112071999</v>
      </c>
      <c r="F1368" s="17"/>
      <c r="G1368" s="17">
        <v>0.229489977904513</v>
      </c>
      <c r="H1368" s="17">
        <v>0.156700666350686</v>
      </c>
      <c r="I1368" s="17">
        <v>0.18310136290804099</v>
      </c>
      <c r="J1368" s="17">
        <v>0.24681990026280201</v>
      </c>
      <c r="K1368" s="17">
        <v>0.259035100131777</v>
      </c>
      <c r="L1368" s="17">
        <v>0.27986265988237402</v>
      </c>
      <c r="M1368" s="17"/>
      <c r="N1368" s="17">
        <v>0.19148559810740601</v>
      </c>
      <c r="O1368" s="17">
        <v>0.22471576745909799</v>
      </c>
      <c r="P1368" s="17">
        <v>0.18754481886681701</v>
      </c>
      <c r="Q1368" s="17">
        <v>0.25123750959875801</v>
      </c>
      <c r="R1368" s="17">
        <v>0.21523348135805501</v>
      </c>
      <c r="S1368" s="17">
        <v>0.24915272288114301</v>
      </c>
      <c r="T1368" s="17">
        <v>0.24550485730899599</v>
      </c>
      <c r="U1368" s="17">
        <v>0.22696687212779099</v>
      </c>
      <c r="V1368" s="17">
        <v>0.21917806961656</v>
      </c>
      <c r="W1368" s="17">
        <v>0.27228884458257202</v>
      </c>
      <c r="X1368" s="17">
        <v>0.22868001909726199</v>
      </c>
      <c r="Y1368" s="17">
        <v>0.23024706412732199</v>
      </c>
      <c r="Z1368" s="17"/>
      <c r="AA1368" s="17">
        <v>0.21813292373172299</v>
      </c>
      <c r="AB1368" s="17">
        <v>0.231468331458212</v>
      </c>
      <c r="AC1368" s="17">
        <v>0.22850721886952899</v>
      </c>
      <c r="AD1368" s="17">
        <v>0.23052739090746699</v>
      </c>
      <c r="AE1368" s="17"/>
      <c r="AF1368" s="17">
        <v>0.23475816823347601</v>
      </c>
    </row>
    <row r="1369" spans="2:32" x14ac:dyDescent="0.2">
      <c r="B1369" t="s">
        <v>135</v>
      </c>
      <c r="C1369" s="17">
        <v>9.6725316708334799E-2</v>
      </c>
      <c r="D1369" s="17">
        <v>0.115652875065408</v>
      </c>
      <c r="E1369" s="17">
        <v>8.1059589201569193E-2</v>
      </c>
      <c r="F1369" s="17"/>
      <c r="G1369" s="17">
        <v>0.193807136377354</v>
      </c>
      <c r="H1369" s="17">
        <v>0.32255936187476703</v>
      </c>
      <c r="I1369" s="17">
        <v>0.163294609935075</v>
      </c>
      <c r="J1369" s="17">
        <v>3.8933273812680698E-2</v>
      </c>
      <c r="K1369" s="17">
        <v>-1.9060188253346301E-2</v>
      </c>
      <c r="L1369" s="17">
        <v>-8.1456670856517394E-2</v>
      </c>
      <c r="M1369" s="17"/>
      <c r="N1369" s="17">
        <v>0.195259225247228</v>
      </c>
      <c r="O1369" s="17">
        <v>0.10213080536720701</v>
      </c>
      <c r="P1369" s="17">
        <v>0.14887442249261201</v>
      </c>
      <c r="Q1369" s="17">
        <v>3.5851487399597801E-2</v>
      </c>
      <c r="R1369" s="17">
        <v>0.12529759425664599</v>
      </c>
      <c r="S1369" s="17">
        <v>0.102035307987482</v>
      </c>
      <c r="T1369" s="17">
        <v>4.59476123930561E-2</v>
      </c>
      <c r="U1369" s="17">
        <v>0.118408016747341</v>
      </c>
      <c r="V1369" s="17">
        <v>7.69199512704489E-2</v>
      </c>
      <c r="W1369" s="17">
        <v>1.02733026315741E-2</v>
      </c>
      <c r="X1369" s="17">
        <v>5.3934663704444497E-2</v>
      </c>
      <c r="Y1369" s="17">
        <v>8.4772695479551005E-2</v>
      </c>
      <c r="Z1369" s="17"/>
      <c r="AA1369" s="17">
        <v>0.146781207582632</v>
      </c>
      <c r="AB1369" s="17">
        <v>6.4433503258195898E-2</v>
      </c>
      <c r="AC1369" s="17">
        <v>8.8490347065503502E-2</v>
      </c>
      <c r="AD1369" s="17">
        <v>8.2867849019391801E-2</v>
      </c>
      <c r="AE1369" s="17"/>
      <c r="AF1369" s="17">
        <v>8.9462129090203901E-2</v>
      </c>
    </row>
    <row r="1370" spans="2:32" x14ac:dyDescent="0.2">
      <c r="C1370" s="17"/>
      <c r="D1370" s="17"/>
      <c r="E1370" s="17"/>
      <c r="F1370" s="17"/>
      <c r="G1370" s="17"/>
      <c r="H1370" s="17"/>
      <c r="I1370" s="17"/>
      <c r="J1370" s="17"/>
      <c r="K1370" s="17"/>
      <c r="L1370" s="17"/>
      <c r="M1370" s="17"/>
      <c r="N1370" s="17"/>
      <c r="O1370" s="17"/>
      <c r="P1370" s="17"/>
      <c r="Q1370" s="17"/>
      <c r="R1370" s="17"/>
      <c r="S1370" s="17"/>
      <c r="T1370" s="17"/>
      <c r="U1370" s="17"/>
      <c r="V1370" s="17"/>
      <c r="W1370" s="17"/>
      <c r="X1370" s="17"/>
      <c r="Y1370" s="17"/>
      <c r="Z1370" s="17"/>
      <c r="AA1370" s="17"/>
      <c r="AB1370" s="17"/>
      <c r="AC1370" s="17"/>
      <c r="AD1370" s="17"/>
      <c r="AE1370" s="17"/>
      <c r="AF1370" s="17"/>
    </row>
    <row r="1371" spans="2:32" x14ac:dyDescent="0.2">
      <c r="B1371" s="6" t="s">
        <v>684</v>
      </c>
      <c r="C1371" s="17"/>
      <c r="D1371" s="17"/>
      <c r="E1371" s="17"/>
      <c r="F1371" s="17"/>
      <c r="G1371" s="17"/>
      <c r="H1371" s="17"/>
      <c r="I1371" s="17"/>
      <c r="J1371" s="17"/>
      <c r="K1371" s="17"/>
      <c r="L1371" s="17"/>
      <c r="M1371" s="17"/>
      <c r="N1371" s="17"/>
      <c r="O1371" s="17"/>
      <c r="P1371" s="17"/>
      <c r="Q1371" s="17"/>
      <c r="R1371" s="17"/>
      <c r="S1371" s="17"/>
      <c r="T1371" s="17"/>
      <c r="U1371" s="17"/>
      <c r="V1371" s="17"/>
      <c r="W1371" s="17"/>
      <c r="X1371" s="17"/>
      <c r="Y1371" s="17"/>
      <c r="Z1371" s="17"/>
      <c r="AA1371" s="17"/>
      <c r="AB1371" s="17"/>
      <c r="AC1371" s="17"/>
      <c r="AD1371" s="17"/>
      <c r="AE1371" s="17"/>
      <c r="AF1371" s="17"/>
    </row>
    <row r="1372" spans="2:32" x14ac:dyDescent="0.2">
      <c r="B1372" s="24" t="s">
        <v>62</v>
      </c>
      <c r="C1372" s="17"/>
      <c r="D1372" s="17"/>
      <c r="E1372" s="17"/>
      <c r="F1372" s="17"/>
      <c r="G1372" s="17"/>
      <c r="H1372" s="17"/>
      <c r="I1372" s="17"/>
      <c r="J1372" s="17"/>
      <c r="K1372" s="17"/>
      <c r="L1372" s="17"/>
      <c r="M1372" s="17"/>
      <c r="N1372" s="17"/>
      <c r="O1372" s="17"/>
      <c r="P1372" s="17"/>
      <c r="Q1372" s="17"/>
      <c r="R1372" s="17"/>
      <c r="S1372" s="17"/>
      <c r="T1372" s="17"/>
      <c r="U1372" s="17"/>
      <c r="V1372" s="17"/>
      <c r="W1372" s="17"/>
      <c r="X1372" s="17"/>
      <c r="Y1372" s="17"/>
      <c r="Z1372" s="17"/>
      <c r="AA1372" s="17"/>
      <c r="AB1372" s="17"/>
      <c r="AC1372" s="17"/>
      <c r="AD1372" s="17"/>
      <c r="AE1372" s="17"/>
      <c r="AF1372" s="17"/>
    </row>
    <row r="1373" spans="2:32" x14ac:dyDescent="0.2">
      <c r="B1373" t="s">
        <v>128</v>
      </c>
      <c r="C1373" s="17">
        <v>0.100353926024427</v>
      </c>
      <c r="D1373" s="17">
        <v>0.11351674933122601</v>
      </c>
      <c r="E1373" s="17">
        <v>8.8107766847278599E-2</v>
      </c>
      <c r="F1373" s="17"/>
      <c r="G1373" s="17">
        <v>0.153063256293482</v>
      </c>
      <c r="H1373" s="17">
        <v>0.15181042821985299</v>
      </c>
      <c r="I1373" s="17">
        <v>9.8328554549535499E-2</v>
      </c>
      <c r="J1373" s="17">
        <v>9.0294716744009199E-2</v>
      </c>
      <c r="K1373" s="17">
        <v>6.3818798427010201E-2</v>
      </c>
      <c r="L1373" s="17">
        <v>5.7693381921363703E-2</v>
      </c>
      <c r="M1373" s="17"/>
      <c r="N1373" s="17">
        <v>0.11991827100340501</v>
      </c>
      <c r="O1373" s="17">
        <v>8.2385946017195497E-2</v>
      </c>
      <c r="P1373" s="17">
        <v>9.2492656944355794E-2</v>
      </c>
      <c r="Q1373" s="17">
        <v>9.66343549272346E-2</v>
      </c>
      <c r="R1373" s="17">
        <v>7.9505124724641094E-2</v>
      </c>
      <c r="S1373" s="17">
        <v>0.107739999888533</v>
      </c>
      <c r="T1373" s="17">
        <v>9.5531376180566299E-2</v>
      </c>
      <c r="U1373" s="17">
        <v>0.138967309377102</v>
      </c>
      <c r="V1373" s="17">
        <v>0.11049981300851899</v>
      </c>
      <c r="W1373" s="17">
        <v>0.108600565665162</v>
      </c>
      <c r="X1373" s="17">
        <v>9.04162896990999E-2</v>
      </c>
      <c r="Y1373" s="17">
        <v>6.1526379002074298E-2</v>
      </c>
      <c r="Z1373" s="17"/>
      <c r="AA1373" s="17">
        <v>0.107028782928401</v>
      </c>
      <c r="AB1373" s="17">
        <v>9.1175710988343997E-2</v>
      </c>
      <c r="AC1373" s="17">
        <v>0.108737648595018</v>
      </c>
      <c r="AD1373" s="17">
        <v>9.6720206666015995E-2</v>
      </c>
      <c r="AE1373" s="17"/>
      <c r="AF1373" s="17">
        <v>0.11037984405016001</v>
      </c>
    </row>
    <row r="1374" spans="2:32" x14ac:dyDescent="0.2">
      <c r="B1374" t="s">
        <v>129</v>
      </c>
      <c r="C1374" s="17">
        <v>0.32754089034529499</v>
      </c>
      <c r="D1374" s="17">
        <v>0.33558242576761299</v>
      </c>
      <c r="E1374" s="17">
        <v>0.31965296751994898</v>
      </c>
      <c r="F1374" s="17"/>
      <c r="G1374" s="17">
        <v>0.36826906963922301</v>
      </c>
      <c r="H1374" s="17">
        <v>0.371235925003082</v>
      </c>
      <c r="I1374" s="17">
        <v>0.35673269300774402</v>
      </c>
      <c r="J1374" s="17">
        <v>0.292585923000729</v>
      </c>
      <c r="K1374" s="17">
        <v>0.30116944713375499</v>
      </c>
      <c r="L1374" s="17">
        <v>0.287171236884467</v>
      </c>
      <c r="M1374" s="17"/>
      <c r="N1374" s="17">
        <v>0.33319271387252303</v>
      </c>
      <c r="O1374" s="17">
        <v>0.33102855889643501</v>
      </c>
      <c r="P1374" s="17">
        <v>0.32988899270255201</v>
      </c>
      <c r="Q1374" s="17">
        <v>0.30894751035585499</v>
      </c>
      <c r="R1374" s="17">
        <v>0.31000968754701003</v>
      </c>
      <c r="S1374" s="17">
        <v>0.32963172627544701</v>
      </c>
      <c r="T1374" s="17">
        <v>0.31686920925550199</v>
      </c>
      <c r="U1374" s="17">
        <v>0.31364850244939901</v>
      </c>
      <c r="V1374" s="17">
        <v>0.35492885201569002</v>
      </c>
      <c r="W1374" s="17">
        <v>0.33256674328696301</v>
      </c>
      <c r="X1374" s="17">
        <v>0.30157345944785202</v>
      </c>
      <c r="Y1374" s="17">
        <v>0.34482075863240003</v>
      </c>
      <c r="Z1374" s="17"/>
      <c r="AA1374" s="17">
        <v>0.36263852925134998</v>
      </c>
      <c r="AB1374" s="17">
        <v>0.34110508965591202</v>
      </c>
      <c r="AC1374" s="17">
        <v>0.29899190071279702</v>
      </c>
      <c r="AD1374" s="17">
        <v>0.30357999160952598</v>
      </c>
      <c r="AE1374" s="17"/>
      <c r="AF1374" s="17">
        <v>0.30426248682731399</v>
      </c>
    </row>
    <row r="1375" spans="2:32" x14ac:dyDescent="0.2">
      <c r="B1375" t="s">
        <v>130</v>
      </c>
      <c r="C1375" s="17">
        <v>0.29349710025030901</v>
      </c>
      <c r="D1375" s="17">
        <v>0.29754612748034798</v>
      </c>
      <c r="E1375" s="17">
        <v>0.289890174964481</v>
      </c>
      <c r="F1375" s="17"/>
      <c r="G1375" s="17">
        <v>0.26668145073970501</v>
      </c>
      <c r="H1375" s="17">
        <v>0.26467184515945502</v>
      </c>
      <c r="I1375" s="17">
        <v>0.28390156062569499</v>
      </c>
      <c r="J1375" s="17">
        <v>0.29451682296345399</v>
      </c>
      <c r="K1375" s="17">
        <v>0.32028083759614001</v>
      </c>
      <c r="L1375" s="17">
        <v>0.32383938745024698</v>
      </c>
      <c r="M1375" s="17"/>
      <c r="N1375" s="17">
        <v>0.28722021643470702</v>
      </c>
      <c r="O1375" s="17">
        <v>0.32783990119191603</v>
      </c>
      <c r="P1375" s="17">
        <v>0.29296074121281002</v>
      </c>
      <c r="Q1375" s="17">
        <v>0.298015890404707</v>
      </c>
      <c r="R1375" s="17">
        <v>0.30959964658516398</v>
      </c>
      <c r="S1375" s="17">
        <v>0.30412357881937202</v>
      </c>
      <c r="T1375" s="17">
        <v>0.26704393104622998</v>
      </c>
      <c r="U1375" s="17">
        <v>0.30675101848212399</v>
      </c>
      <c r="V1375" s="17">
        <v>0.27855792718913902</v>
      </c>
      <c r="W1375" s="17">
        <v>0.26553306095366702</v>
      </c>
      <c r="X1375" s="17">
        <v>0.28652236100761003</v>
      </c>
      <c r="Y1375" s="17">
        <v>0.29569614492688501</v>
      </c>
      <c r="Z1375" s="17"/>
      <c r="AA1375" s="17">
        <v>0.271797061225652</v>
      </c>
      <c r="AB1375" s="17">
        <v>0.27883759656302898</v>
      </c>
      <c r="AC1375" s="17">
        <v>0.32388846054357201</v>
      </c>
      <c r="AD1375" s="17">
        <v>0.30332699819231801</v>
      </c>
      <c r="AE1375" s="17"/>
      <c r="AF1375" s="17">
        <v>0.29417164832152098</v>
      </c>
    </row>
    <row r="1376" spans="2:32" x14ac:dyDescent="0.2">
      <c r="B1376" t="s">
        <v>131</v>
      </c>
      <c r="C1376" s="17">
        <v>0.14374571735164199</v>
      </c>
      <c r="D1376" s="17">
        <v>0.144643628094867</v>
      </c>
      <c r="E1376" s="17">
        <v>0.14280803496976699</v>
      </c>
      <c r="F1376" s="17"/>
      <c r="G1376" s="17">
        <v>0.123043181160838</v>
      </c>
      <c r="H1376" s="17">
        <v>0.12576668637140301</v>
      </c>
      <c r="I1376" s="17">
        <v>0.113437823665957</v>
      </c>
      <c r="J1376" s="17">
        <v>0.15038894391921401</v>
      </c>
      <c r="K1376" s="17">
        <v>0.15246747101128</v>
      </c>
      <c r="L1376" s="17">
        <v>0.185589790189988</v>
      </c>
      <c r="M1376" s="17"/>
      <c r="N1376" s="17">
        <v>0.14887006273026199</v>
      </c>
      <c r="O1376" s="17">
        <v>0.12871601432284399</v>
      </c>
      <c r="P1376" s="17">
        <v>0.13657715788033101</v>
      </c>
      <c r="Q1376" s="17">
        <v>0.151429002030638</v>
      </c>
      <c r="R1376" s="17">
        <v>0.163895178983959</v>
      </c>
      <c r="S1376" s="17">
        <v>0.136304303544629</v>
      </c>
      <c r="T1376" s="17">
        <v>0.170849283284602</v>
      </c>
      <c r="U1376" s="17">
        <v>0.105611862346481</v>
      </c>
      <c r="V1376" s="17">
        <v>0.12758058155190399</v>
      </c>
      <c r="W1376" s="17">
        <v>0.15939094017781499</v>
      </c>
      <c r="X1376" s="17">
        <v>0.15039665883179701</v>
      </c>
      <c r="Y1376" s="17">
        <v>0.13631030438206901</v>
      </c>
      <c r="Z1376" s="17"/>
      <c r="AA1376" s="17">
        <v>0.15419478979492199</v>
      </c>
      <c r="AB1376" s="17">
        <v>0.14913467714325901</v>
      </c>
      <c r="AC1376" s="17">
        <v>0.14337632878182999</v>
      </c>
      <c r="AD1376" s="17">
        <v>0.126143202953201</v>
      </c>
      <c r="AE1376" s="17"/>
      <c r="AF1376" s="17">
        <v>0.148575653279856</v>
      </c>
    </row>
    <row r="1377" spans="2:32" x14ac:dyDescent="0.2">
      <c r="B1377" t="s">
        <v>132</v>
      </c>
      <c r="C1377" s="17">
        <v>5.4034925646292899E-2</v>
      </c>
      <c r="D1377" s="17">
        <v>5.17114466843673E-2</v>
      </c>
      <c r="E1377" s="17">
        <v>5.6068427181402897E-2</v>
      </c>
      <c r="F1377" s="17"/>
      <c r="G1377" s="17">
        <v>4.8231876638081699E-2</v>
      </c>
      <c r="H1377" s="17">
        <v>3.59250757378227E-2</v>
      </c>
      <c r="I1377" s="17">
        <v>4.2727295520119703E-2</v>
      </c>
      <c r="J1377" s="17">
        <v>6.1775930085066003E-2</v>
      </c>
      <c r="K1377" s="17">
        <v>6.6183508392564205E-2</v>
      </c>
      <c r="L1377" s="17">
        <v>6.7420050077927701E-2</v>
      </c>
      <c r="M1377" s="17"/>
      <c r="N1377" s="17">
        <v>3.6891454476786198E-2</v>
      </c>
      <c r="O1377" s="17">
        <v>5.6653325635243799E-2</v>
      </c>
      <c r="P1377" s="17">
        <v>6.0559921933250702E-2</v>
      </c>
      <c r="Q1377" s="17">
        <v>6.2716266220283604E-2</v>
      </c>
      <c r="R1377" s="17">
        <v>4.8969862041334397E-2</v>
      </c>
      <c r="S1377" s="17">
        <v>5.0757098197053999E-2</v>
      </c>
      <c r="T1377" s="17">
        <v>5.4824383363157099E-2</v>
      </c>
      <c r="U1377" s="17">
        <v>5.55269782845422E-2</v>
      </c>
      <c r="V1377" s="17">
        <v>7.1605663281876702E-2</v>
      </c>
      <c r="W1377" s="17">
        <v>4.4574559372520903E-2</v>
      </c>
      <c r="X1377" s="17">
        <v>4.4169451873485303E-2</v>
      </c>
      <c r="Y1377" s="17">
        <v>7.7129045639293195E-2</v>
      </c>
      <c r="Z1377" s="17"/>
      <c r="AA1377" s="17">
        <v>4.1126378914187897E-2</v>
      </c>
      <c r="AB1377" s="17">
        <v>5.3521162522273798E-2</v>
      </c>
      <c r="AC1377" s="17">
        <v>5.50878853904639E-2</v>
      </c>
      <c r="AD1377" s="17">
        <v>6.8353776459979906E-2</v>
      </c>
      <c r="AE1377" s="17"/>
      <c r="AF1377" s="17">
        <v>6.2929106829013495E-2</v>
      </c>
    </row>
    <row r="1378" spans="2:32" x14ac:dyDescent="0.2">
      <c r="B1378" t="s">
        <v>92</v>
      </c>
      <c r="C1378" s="17">
        <v>8.0827440382034793E-2</v>
      </c>
      <c r="D1378" s="17">
        <v>5.6999622641578103E-2</v>
      </c>
      <c r="E1378" s="17">
        <v>0.103472628517121</v>
      </c>
      <c r="F1378" s="17"/>
      <c r="G1378" s="17">
        <v>4.07111655286711E-2</v>
      </c>
      <c r="H1378" s="17">
        <v>5.0590039508385698E-2</v>
      </c>
      <c r="I1378" s="17">
        <v>0.104872072630949</v>
      </c>
      <c r="J1378" s="17">
        <v>0.11043766328752801</v>
      </c>
      <c r="K1378" s="17">
        <v>9.6079937439250293E-2</v>
      </c>
      <c r="L1378" s="17">
        <v>7.8286153476006703E-2</v>
      </c>
      <c r="M1378" s="17"/>
      <c r="N1378" s="17">
        <v>7.3907281482315901E-2</v>
      </c>
      <c r="O1378" s="17">
        <v>7.3376253936365807E-2</v>
      </c>
      <c r="P1378" s="17">
        <v>8.7520529326700403E-2</v>
      </c>
      <c r="Q1378" s="17">
        <v>8.2256976061282003E-2</v>
      </c>
      <c r="R1378" s="17">
        <v>8.8020500117892198E-2</v>
      </c>
      <c r="S1378" s="17">
        <v>7.1443293274964806E-2</v>
      </c>
      <c r="T1378" s="17">
        <v>9.4881816869942806E-2</v>
      </c>
      <c r="U1378" s="17">
        <v>7.9494329060351795E-2</v>
      </c>
      <c r="V1378" s="17">
        <v>5.6827162952871803E-2</v>
      </c>
      <c r="W1378" s="17">
        <v>8.93341305438725E-2</v>
      </c>
      <c r="X1378" s="17">
        <v>0.12692177914015601</v>
      </c>
      <c r="Y1378" s="17">
        <v>8.4517367417277597E-2</v>
      </c>
      <c r="Z1378" s="17"/>
      <c r="AA1378" s="17">
        <v>6.3214457885487504E-2</v>
      </c>
      <c r="AB1378" s="17">
        <v>8.6225763127181901E-2</v>
      </c>
      <c r="AC1378" s="17">
        <v>6.9917775976319499E-2</v>
      </c>
      <c r="AD1378" s="17">
        <v>0.101875824118959</v>
      </c>
      <c r="AE1378" s="17"/>
      <c r="AF1378" s="17">
        <v>7.9681260692135297E-2</v>
      </c>
    </row>
    <row r="1379" spans="2:32" x14ac:dyDescent="0.2">
      <c r="B1379" t="s">
        <v>133</v>
      </c>
      <c r="C1379" s="17">
        <v>0.42789481636972199</v>
      </c>
      <c r="D1379" s="17">
        <v>0.44909917509883901</v>
      </c>
      <c r="E1379" s="17">
        <v>0.40776073436722798</v>
      </c>
      <c r="F1379" s="17"/>
      <c r="G1379" s="17">
        <v>0.52133232593270395</v>
      </c>
      <c r="H1379" s="17">
        <v>0.52304635322293402</v>
      </c>
      <c r="I1379" s="17">
        <v>0.45506124755728</v>
      </c>
      <c r="J1379" s="17">
        <v>0.38288063974473902</v>
      </c>
      <c r="K1379" s="17">
        <v>0.36498824556076498</v>
      </c>
      <c r="L1379" s="17">
        <v>0.34486461880583102</v>
      </c>
      <c r="M1379" s="17"/>
      <c r="N1379" s="17">
        <v>0.45311098487592799</v>
      </c>
      <c r="O1379" s="17">
        <v>0.41341450491363002</v>
      </c>
      <c r="P1379" s="17">
        <v>0.422381649646908</v>
      </c>
      <c r="Q1379" s="17">
        <v>0.40558186528308998</v>
      </c>
      <c r="R1379" s="17">
        <v>0.38951481227165102</v>
      </c>
      <c r="S1379" s="17">
        <v>0.43737172616398001</v>
      </c>
      <c r="T1379" s="17">
        <v>0.412400585436068</v>
      </c>
      <c r="U1379" s="17">
        <v>0.45261581182650101</v>
      </c>
      <c r="V1379" s="17">
        <v>0.46542866502420799</v>
      </c>
      <c r="W1379" s="17">
        <v>0.44116730895212503</v>
      </c>
      <c r="X1379" s="17">
        <v>0.391989749146952</v>
      </c>
      <c r="Y1379" s="17">
        <v>0.406347137634475</v>
      </c>
      <c r="Z1379" s="17"/>
      <c r="AA1379" s="17">
        <v>0.469667312179751</v>
      </c>
      <c r="AB1379" s="17">
        <v>0.432280800644256</v>
      </c>
      <c r="AC1379" s="17">
        <v>0.40772954930781502</v>
      </c>
      <c r="AD1379" s="17">
        <v>0.40030019827554197</v>
      </c>
      <c r="AE1379" s="17"/>
      <c r="AF1379" s="17">
        <v>0.41464233087747399</v>
      </c>
    </row>
    <row r="1380" spans="2:32" x14ac:dyDescent="0.2">
      <c r="B1380" t="s">
        <v>134</v>
      </c>
      <c r="C1380" s="17">
        <v>0.19778064299793499</v>
      </c>
      <c r="D1380" s="17">
        <v>0.196355074779234</v>
      </c>
      <c r="E1380" s="17">
        <v>0.19887646215117</v>
      </c>
      <c r="F1380" s="17"/>
      <c r="G1380" s="17">
        <v>0.17127505779891999</v>
      </c>
      <c r="H1380" s="17">
        <v>0.16169176210922501</v>
      </c>
      <c r="I1380" s="17">
        <v>0.15616511918607601</v>
      </c>
      <c r="J1380" s="17">
        <v>0.21216487400428</v>
      </c>
      <c r="K1380" s="17">
        <v>0.21865097940384501</v>
      </c>
      <c r="L1380" s="17">
        <v>0.25300984026791501</v>
      </c>
      <c r="M1380" s="17"/>
      <c r="N1380" s="17">
        <v>0.185761517207049</v>
      </c>
      <c r="O1380" s="17">
        <v>0.18536933995808799</v>
      </c>
      <c r="P1380" s="17">
        <v>0.197137079813581</v>
      </c>
      <c r="Q1380" s="17">
        <v>0.21414526825092201</v>
      </c>
      <c r="R1380" s="17">
        <v>0.21286504102529299</v>
      </c>
      <c r="S1380" s="17">
        <v>0.18706140174168301</v>
      </c>
      <c r="T1380" s="17">
        <v>0.22567366664775901</v>
      </c>
      <c r="U1380" s="17">
        <v>0.16113884063102299</v>
      </c>
      <c r="V1380" s="17">
        <v>0.199186244833781</v>
      </c>
      <c r="W1380" s="17">
        <v>0.20396549955033599</v>
      </c>
      <c r="X1380" s="17">
        <v>0.19456611070528201</v>
      </c>
      <c r="Y1380" s="17">
        <v>0.21343935002136299</v>
      </c>
      <c r="Z1380" s="17"/>
      <c r="AA1380" s="17">
        <v>0.19532116870911001</v>
      </c>
      <c r="AB1380" s="17">
        <v>0.20265583966553199</v>
      </c>
      <c r="AC1380" s="17">
        <v>0.19846421417229401</v>
      </c>
      <c r="AD1380" s="17">
        <v>0.194496979413181</v>
      </c>
      <c r="AE1380" s="17"/>
      <c r="AF1380" s="17">
        <v>0.21150476010887001</v>
      </c>
    </row>
    <row r="1381" spans="2:32" x14ac:dyDescent="0.2">
      <c r="B1381" t="s">
        <v>135</v>
      </c>
      <c r="C1381" s="17">
        <v>0.230114173371787</v>
      </c>
      <c r="D1381" s="17">
        <v>0.25274410031960498</v>
      </c>
      <c r="E1381" s="17">
        <v>0.20888427221605799</v>
      </c>
      <c r="F1381" s="17"/>
      <c r="G1381" s="17">
        <v>0.35005726813378402</v>
      </c>
      <c r="H1381" s="17">
        <v>0.36135459111370899</v>
      </c>
      <c r="I1381" s="17">
        <v>0.298896128371204</v>
      </c>
      <c r="J1381" s="17">
        <v>0.17071576574045899</v>
      </c>
      <c r="K1381" s="17">
        <v>0.146337266156921</v>
      </c>
      <c r="L1381" s="17">
        <v>9.1854778537915696E-2</v>
      </c>
      <c r="M1381" s="17"/>
      <c r="N1381" s="17">
        <v>0.26734946766888001</v>
      </c>
      <c r="O1381" s="17">
        <v>0.228045164955542</v>
      </c>
      <c r="P1381" s="17">
        <v>0.225244569833327</v>
      </c>
      <c r="Q1381" s="17">
        <v>0.191436597032168</v>
      </c>
      <c r="R1381" s="17">
        <v>0.176649771246358</v>
      </c>
      <c r="S1381" s="17">
        <v>0.250310324422297</v>
      </c>
      <c r="T1381" s="17">
        <v>0.18672691878830899</v>
      </c>
      <c r="U1381" s="17">
        <v>0.291476971195478</v>
      </c>
      <c r="V1381" s="17">
        <v>0.26624242019042799</v>
      </c>
      <c r="W1381" s="17">
        <v>0.237201809401789</v>
      </c>
      <c r="X1381" s="17">
        <v>0.19742363844166999</v>
      </c>
      <c r="Y1381" s="17">
        <v>0.192907787613112</v>
      </c>
      <c r="Z1381" s="17"/>
      <c r="AA1381" s="17">
        <v>0.27434614347064101</v>
      </c>
      <c r="AB1381" s="17">
        <v>0.22962496097872401</v>
      </c>
      <c r="AC1381" s="17">
        <v>0.20926533513552201</v>
      </c>
      <c r="AD1381" s="17">
        <v>0.20580321886236</v>
      </c>
      <c r="AE1381" s="17"/>
      <c r="AF1381" s="17">
        <v>0.203137570768605</v>
      </c>
    </row>
    <row r="1382" spans="2:32" x14ac:dyDescent="0.2">
      <c r="C1382" s="17"/>
      <c r="D1382" s="17"/>
      <c r="E1382" s="17"/>
      <c r="F1382" s="17"/>
      <c r="G1382" s="17"/>
      <c r="H1382" s="17"/>
      <c r="I1382" s="17"/>
      <c r="J1382" s="17"/>
      <c r="K1382" s="17"/>
      <c r="L1382" s="17"/>
      <c r="M1382" s="17"/>
      <c r="N1382" s="17"/>
      <c r="O1382" s="17"/>
      <c r="P1382" s="17"/>
      <c r="Q1382" s="17"/>
      <c r="R1382" s="17"/>
      <c r="S1382" s="17"/>
      <c r="T1382" s="17"/>
      <c r="U1382" s="17"/>
      <c r="V1382" s="17"/>
      <c r="W1382" s="17"/>
      <c r="X1382" s="17"/>
      <c r="Y1382" s="17"/>
      <c r="Z1382" s="17"/>
      <c r="AA1382" s="17"/>
      <c r="AB1382" s="17"/>
      <c r="AC1382" s="17"/>
      <c r="AD1382" s="17"/>
      <c r="AE1382" s="17"/>
      <c r="AF1382" s="17"/>
    </row>
    <row r="1383" spans="2:32" x14ac:dyDescent="0.2">
      <c r="B1383" s="6" t="s">
        <v>685</v>
      </c>
      <c r="C1383" s="17"/>
      <c r="D1383" s="17"/>
      <c r="E1383" s="17"/>
      <c r="F1383" s="17"/>
      <c r="G1383" s="17"/>
      <c r="H1383" s="17"/>
      <c r="I1383" s="17"/>
      <c r="J1383" s="17"/>
      <c r="K1383" s="17"/>
      <c r="L1383" s="17"/>
      <c r="M1383" s="17"/>
      <c r="N1383" s="17"/>
      <c r="O1383" s="17"/>
      <c r="P1383" s="17"/>
      <c r="Q1383" s="17"/>
      <c r="R1383" s="17"/>
      <c r="S1383" s="17"/>
      <c r="T1383" s="17"/>
      <c r="U1383" s="17"/>
      <c r="V1383" s="17"/>
      <c r="W1383" s="17"/>
      <c r="X1383" s="17"/>
      <c r="Y1383" s="17"/>
      <c r="Z1383" s="17"/>
      <c r="AA1383" s="17"/>
      <c r="AB1383" s="17"/>
      <c r="AC1383" s="17"/>
      <c r="AD1383" s="17"/>
      <c r="AE1383" s="17"/>
      <c r="AF1383" s="17"/>
    </row>
    <row r="1384" spans="2:32" x14ac:dyDescent="0.2">
      <c r="B1384" s="24" t="s">
        <v>62</v>
      </c>
      <c r="C1384" s="17"/>
      <c r="D1384" s="17"/>
      <c r="E1384" s="17"/>
      <c r="F1384" s="17"/>
      <c r="G1384" s="17"/>
      <c r="H1384" s="17"/>
      <c r="I1384" s="17"/>
      <c r="J1384" s="17"/>
      <c r="K1384" s="17"/>
      <c r="L1384" s="17"/>
      <c r="M1384" s="17"/>
      <c r="N1384" s="17"/>
      <c r="O1384" s="17"/>
      <c r="P1384" s="17"/>
      <c r="Q1384" s="17"/>
      <c r="R1384" s="17"/>
      <c r="S1384" s="17"/>
      <c r="T1384" s="17"/>
      <c r="U1384" s="17"/>
      <c r="V1384" s="17"/>
      <c r="W1384" s="17"/>
      <c r="X1384" s="17"/>
      <c r="Y1384" s="17"/>
      <c r="Z1384" s="17"/>
      <c r="AA1384" s="17"/>
      <c r="AB1384" s="17"/>
      <c r="AC1384" s="17"/>
      <c r="AD1384" s="17"/>
      <c r="AE1384" s="17"/>
      <c r="AF1384" s="17"/>
    </row>
    <row r="1385" spans="2:32" x14ac:dyDescent="0.2">
      <c r="B1385" t="s">
        <v>128</v>
      </c>
      <c r="C1385" s="17">
        <v>9.1204687073454194E-2</v>
      </c>
      <c r="D1385" s="17">
        <v>0.109338425969023</v>
      </c>
      <c r="E1385" s="17">
        <v>7.3485949084553095E-2</v>
      </c>
      <c r="F1385" s="17"/>
      <c r="G1385" s="17">
        <v>0.12697049174398101</v>
      </c>
      <c r="H1385" s="17">
        <v>0.144174549521564</v>
      </c>
      <c r="I1385" s="17">
        <v>0.115797027110791</v>
      </c>
      <c r="J1385" s="17">
        <v>8.7802421011454204E-2</v>
      </c>
      <c r="K1385" s="17">
        <v>4.2186242298595598E-2</v>
      </c>
      <c r="L1385" s="17">
        <v>3.9874538619738498E-2</v>
      </c>
      <c r="M1385" s="17"/>
      <c r="N1385" s="17">
        <v>0.11419209013476</v>
      </c>
      <c r="O1385" s="17">
        <v>9.4755772339232103E-2</v>
      </c>
      <c r="P1385" s="17">
        <v>8.5546257551888397E-2</v>
      </c>
      <c r="Q1385" s="17">
        <v>7.9672749619135799E-2</v>
      </c>
      <c r="R1385" s="17">
        <v>5.80659240385678E-2</v>
      </c>
      <c r="S1385" s="17">
        <v>0.106588793245058</v>
      </c>
      <c r="T1385" s="17">
        <v>8.5174291595369406E-2</v>
      </c>
      <c r="U1385" s="17">
        <v>8.07033178067489E-2</v>
      </c>
      <c r="V1385" s="17">
        <v>0.104806541564</v>
      </c>
      <c r="W1385" s="17">
        <v>9.1494200062024397E-2</v>
      </c>
      <c r="X1385" s="17">
        <v>8.4166108375982901E-2</v>
      </c>
      <c r="Y1385" s="17">
        <v>4.0698523779229202E-2</v>
      </c>
      <c r="Z1385" s="17"/>
      <c r="AA1385" s="17">
        <v>9.1047156047559294E-2</v>
      </c>
      <c r="AB1385" s="17">
        <v>8.4767614090145701E-2</v>
      </c>
      <c r="AC1385" s="17">
        <v>0.104015451183536</v>
      </c>
      <c r="AD1385" s="17">
        <v>8.8079364290226794E-2</v>
      </c>
      <c r="AE1385" s="17"/>
      <c r="AF1385" s="17">
        <v>0.10255599974466199</v>
      </c>
    </row>
    <row r="1386" spans="2:32" x14ac:dyDescent="0.2">
      <c r="B1386" t="s">
        <v>129</v>
      </c>
      <c r="C1386" s="17">
        <v>0.295452865442348</v>
      </c>
      <c r="D1386" s="17">
        <v>0.31755567441545002</v>
      </c>
      <c r="E1386" s="17">
        <v>0.27430201926277897</v>
      </c>
      <c r="F1386" s="17"/>
      <c r="G1386" s="17">
        <v>0.35882394008159901</v>
      </c>
      <c r="H1386" s="17">
        <v>0.370376839561322</v>
      </c>
      <c r="I1386" s="17">
        <v>0.29855223926237301</v>
      </c>
      <c r="J1386" s="17">
        <v>0.275577200986235</v>
      </c>
      <c r="K1386" s="17">
        <v>0.28502174404374497</v>
      </c>
      <c r="L1386" s="17">
        <v>0.212872574326915</v>
      </c>
      <c r="M1386" s="17"/>
      <c r="N1386" s="17">
        <v>0.34454061065019298</v>
      </c>
      <c r="O1386" s="17">
        <v>0.26041977428246499</v>
      </c>
      <c r="P1386" s="17">
        <v>0.28657151660695701</v>
      </c>
      <c r="Q1386" s="17">
        <v>0.30910535320948301</v>
      </c>
      <c r="R1386" s="17">
        <v>0.319642118931598</v>
      </c>
      <c r="S1386" s="17">
        <v>0.29445926592954702</v>
      </c>
      <c r="T1386" s="17">
        <v>0.248515708574165</v>
      </c>
      <c r="U1386" s="17">
        <v>0.31554521203476599</v>
      </c>
      <c r="V1386" s="17">
        <v>0.27034036395046601</v>
      </c>
      <c r="W1386" s="17">
        <v>0.28949505803600201</v>
      </c>
      <c r="X1386" s="17">
        <v>0.31782034033130202</v>
      </c>
      <c r="Y1386" s="17">
        <v>0.31840342946529399</v>
      </c>
      <c r="Z1386" s="17"/>
      <c r="AA1386" s="17">
        <v>0.33077033547513002</v>
      </c>
      <c r="AB1386" s="17">
        <v>0.312595555010106</v>
      </c>
      <c r="AC1386" s="17">
        <v>0.270962241165349</v>
      </c>
      <c r="AD1386" s="17">
        <v>0.26168748987013601</v>
      </c>
      <c r="AE1386" s="17"/>
      <c r="AF1386" s="17">
        <v>0.28220771882625301</v>
      </c>
    </row>
    <row r="1387" spans="2:32" x14ac:dyDescent="0.2">
      <c r="B1387" t="s">
        <v>130</v>
      </c>
      <c r="C1387" s="17">
        <v>0.31461805081063299</v>
      </c>
      <c r="D1387" s="17">
        <v>0.31018922790658099</v>
      </c>
      <c r="E1387" s="17">
        <v>0.31932035446637302</v>
      </c>
      <c r="F1387" s="17"/>
      <c r="G1387" s="17">
        <v>0.26782766873568198</v>
      </c>
      <c r="H1387" s="17">
        <v>0.27320140440054203</v>
      </c>
      <c r="I1387" s="17">
        <v>0.31233644929917198</v>
      </c>
      <c r="J1387" s="17">
        <v>0.30126012446806399</v>
      </c>
      <c r="K1387" s="17">
        <v>0.34834596344701901</v>
      </c>
      <c r="L1387" s="17">
        <v>0.36957511436735502</v>
      </c>
      <c r="M1387" s="17"/>
      <c r="N1387" s="17">
        <v>0.29065166109968199</v>
      </c>
      <c r="O1387" s="17">
        <v>0.34343435319506999</v>
      </c>
      <c r="P1387" s="17">
        <v>0.26560314325136503</v>
      </c>
      <c r="Q1387" s="17">
        <v>0.32489409435641797</v>
      </c>
      <c r="R1387" s="17">
        <v>0.29450556405968997</v>
      </c>
      <c r="S1387" s="17">
        <v>0.31757420943035902</v>
      </c>
      <c r="T1387" s="17">
        <v>0.36877835101717799</v>
      </c>
      <c r="U1387" s="17">
        <v>0.27632014835214203</v>
      </c>
      <c r="V1387" s="17">
        <v>0.34106343400914302</v>
      </c>
      <c r="W1387" s="17">
        <v>0.32211352115658398</v>
      </c>
      <c r="X1387" s="17">
        <v>0.26543490900700301</v>
      </c>
      <c r="Y1387" s="17">
        <v>0.30882401519048802</v>
      </c>
      <c r="Z1387" s="17"/>
      <c r="AA1387" s="17">
        <v>0.29637687896347398</v>
      </c>
      <c r="AB1387" s="17">
        <v>0.29863068202535997</v>
      </c>
      <c r="AC1387" s="17">
        <v>0.34995465435096201</v>
      </c>
      <c r="AD1387" s="17">
        <v>0.321184554327408</v>
      </c>
      <c r="AE1387" s="17"/>
      <c r="AF1387" s="17">
        <v>0.30666266985052498</v>
      </c>
    </row>
    <row r="1388" spans="2:32" x14ac:dyDescent="0.2">
      <c r="B1388" t="s">
        <v>131</v>
      </c>
      <c r="C1388" s="17">
        <v>0.15439830993387099</v>
      </c>
      <c r="D1388" s="17">
        <v>0.146148008307804</v>
      </c>
      <c r="E1388" s="17">
        <v>0.16242045356488799</v>
      </c>
      <c r="F1388" s="17"/>
      <c r="G1388" s="17">
        <v>0.15620902632060499</v>
      </c>
      <c r="H1388" s="17">
        <v>0.1117021303767</v>
      </c>
      <c r="I1388" s="17">
        <v>0.120192599865489</v>
      </c>
      <c r="J1388" s="17">
        <v>0.167627898362186</v>
      </c>
      <c r="K1388" s="17">
        <v>0.152229800087682</v>
      </c>
      <c r="L1388" s="17">
        <v>0.206540590995722</v>
      </c>
      <c r="M1388" s="17"/>
      <c r="N1388" s="17">
        <v>0.13070680694291201</v>
      </c>
      <c r="O1388" s="17">
        <v>0.17675375887325101</v>
      </c>
      <c r="P1388" s="17">
        <v>0.186891926387143</v>
      </c>
      <c r="Q1388" s="17">
        <v>0.130845904587191</v>
      </c>
      <c r="R1388" s="17">
        <v>0.19951494451660701</v>
      </c>
      <c r="S1388" s="17">
        <v>0.14431728467661201</v>
      </c>
      <c r="T1388" s="17">
        <v>0.15386420863547501</v>
      </c>
      <c r="U1388" s="17">
        <v>0.21185699815940701</v>
      </c>
      <c r="V1388" s="17">
        <v>0.133221264093734</v>
      </c>
      <c r="W1388" s="17">
        <v>0.12654535235890901</v>
      </c>
      <c r="X1388" s="17">
        <v>0.151251171216299</v>
      </c>
      <c r="Y1388" s="17">
        <v>0.16825041088037199</v>
      </c>
      <c r="Z1388" s="17"/>
      <c r="AA1388" s="17">
        <v>0.15904205972150101</v>
      </c>
      <c r="AB1388" s="17">
        <v>0.14866040080314699</v>
      </c>
      <c r="AC1388" s="17">
        <v>0.13522714073222999</v>
      </c>
      <c r="AD1388" s="17">
        <v>0.17087946781115301</v>
      </c>
      <c r="AE1388" s="17"/>
      <c r="AF1388" s="17">
        <v>0.15388465969739001</v>
      </c>
    </row>
    <row r="1389" spans="2:32" x14ac:dyDescent="0.2">
      <c r="B1389" t="s">
        <v>132</v>
      </c>
      <c r="C1389" s="17">
        <v>6.3367942411803005E-2</v>
      </c>
      <c r="D1389" s="17">
        <v>5.5277471391148698E-2</v>
      </c>
      <c r="E1389" s="17">
        <v>7.0635402667653405E-2</v>
      </c>
      <c r="F1389" s="17"/>
      <c r="G1389" s="17">
        <v>4.2583347142237299E-2</v>
      </c>
      <c r="H1389" s="17">
        <v>4.5130072747840803E-2</v>
      </c>
      <c r="I1389" s="17">
        <v>4.5314000878297997E-2</v>
      </c>
      <c r="J1389" s="17">
        <v>6.9274619287046396E-2</v>
      </c>
      <c r="K1389" s="17">
        <v>8.34943305948294E-2</v>
      </c>
      <c r="L1389" s="17">
        <v>8.8451426237979705E-2</v>
      </c>
      <c r="M1389" s="17"/>
      <c r="N1389" s="17">
        <v>4.2260961524521697E-2</v>
      </c>
      <c r="O1389" s="17">
        <v>5.96813440397225E-2</v>
      </c>
      <c r="P1389" s="17">
        <v>7.8107515750458795E-2</v>
      </c>
      <c r="Q1389" s="17">
        <v>5.7272773213518001E-2</v>
      </c>
      <c r="R1389" s="17">
        <v>5.6855748365060098E-2</v>
      </c>
      <c r="S1389" s="17">
        <v>6.8001693540361105E-2</v>
      </c>
      <c r="T1389" s="17">
        <v>6.2320094903046103E-2</v>
      </c>
      <c r="U1389" s="17">
        <v>3.6538253392393603E-2</v>
      </c>
      <c r="V1389" s="17">
        <v>7.8031955455466304E-2</v>
      </c>
      <c r="W1389" s="17">
        <v>7.34866843058265E-2</v>
      </c>
      <c r="X1389" s="17">
        <v>7.5088741887053501E-2</v>
      </c>
      <c r="Y1389" s="17">
        <v>9.2857366410531397E-2</v>
      </c>
      <c r="Z1389" s="17"/>
      <c r="AA1389" s="17">
        <v>5.7071806366513302E-2</v>
      </c>
      <c r="AB1389" s="17">
        <v>6.42205956141155E-2</v>
      </c>
      <c r="AC1389" s="17">
        <v>6.3401306741420693E-2</v>
      </c>
      <c r="AD1389" s="17">
        <v>6.9285482385295902E-2</v>
      </c>
      <c r="AE1389" s="17"/>
      <c r="AF1389" s="17">
        <v>7.40101059042228E-2</v>
      </c>
    </row>
    <row r="1390" spans="2:32" x14ac:dyDescent="0.2">
      <c r="B1390" t="s">
        <v>92</v>
      </c>
      <c r="C1390" s="17">
        <v>8.0958144327890294E-2</v>
      </c>
      <c r="D1390" s="17">
        <v>6.14911920099937E-2</v>
      </c>
      <c r="E1390" s="17">
        <v>9.9835820953753804E-2</v>
      </c>
      <c r="F1390" s="17"/>
      <c r="G1390" s="17">
        <v>4.7585525975895E-2</v>
      </c>
      <c r="H1390" s="17">
        <v>5.5415003392032001E-2</v>
      </c>
      <c r="I1390" s="17">
        <v>0.107807683583876</v>
      </c>
      <c r="J1390" s="17">
        <v>9.8457735885014303E-2</v>
      </c>
      <c r="K1390" s="17">
        <v>8.8721919528128898E-2</v>
      </c>
      <c r="L1390" s="17">
        <v>8.2685755452289497E-2</v>
      </c>
      <c r="M1390" s="17"/>
      <c r="N1390" s="17">
        <v>7.7647869647931994E-2</v>
      </c>
      <c r="O1390" s="17">
        <v>6.4954997270259607E-2</v>
      </c>
      <c r="P1390" s="17">
        <v>9.7279640452187302E-2</v>
      </c>
      <c r="Q1390" s="17">
        <v>9.8209125014254398E-2</v>
      </c>
      <c r="R1390" s="17">
        <v>7.1415700088477405E-2</v>
      </c>
      <c r="S1390" s="17">
        <v>6.9058753178061594E-2</v>
      </c>
      <c r="T1390" s="17">
        <v>8.13473452747666E-2</v>
      </c>
      <c r="U1390" s="17">
        <v>7.9036070254542304E-2</v>
      </c>
      <c r="V1390" s="17">
        <v>7.2536440927191706E-2</v>
      </c>
      <c r="W1390" s="17">
        <v>9.6865184080653893E-2</v>
      </c>
      <c r="X1390" s="17">
        <v>0.10623872918235901</v>
      </c>
      <c r="Y1390" s="17">
        <v>7.0966254274085996E-2</v>
      </c>
      <c r="Z1390" s="17"/>
      <c r="AA1390" s="17">
        <v>6.5691763425822294E-2</v>
      </c>
      <c r="AB1390" s="17">
        <v>9.1125152457125394E-2</v>
      </c>
      <c r="AC1390" s="17">
        <v>7.6439205826502196E-2</v>
      </c>
      <c r="AD1390" s="17">
        <v>8.8883641315780498E-2</v>
      </c>
      <c r="AE1390" s="17"/>
      <c r="AF1390" s="17">
        <v>8.0678845976946995E-2</v>
      </c>
    </row>
    <row r="1391" spans="2:32" x14ac:dyDescent="0.2">
      <c r="B1391" t="s">
        <v>133</v>
      </c>
      <c r="C1391" s="17">
        <v>0.38665755251580203</v>
      </c>
      <c r="D1391" s="17">
        <v>0.42689410038447301</v>
      </c>
      <c r="E1391" s="17">
        <v>0.347787968347332</v>
      </c>
      <c r="F1391" s="17"/>
      <c r="G1391" s="17">
        <v>0.48579443182558102</v>
      </c>
      <c r="H1391" s="17">
        <v>0.514551389082886</v>
      </c>
      <c r="I1391" s="17">
        <v>0.41434926637316399</v>
      </c>
      <c r="J1391" s="17">
        <v>0.36337962199768897</v>
      </c>
      <c r="K1391" s="17">
        <v>0.327207986342341</v>
      </c>
      <c r="L1391" s="17">
        <v>0.25274711294665397</v>
      </c>
      <c r="M1391" s="17"/>
      <c r="N1391" s="17">
        <v>0.45873270078495199</v>
      </c>
      <c r="O1391" s="17">
        <v>0.35517554662169698</v>
      </c>
      <c r="P1391" s="17">
        <v>0.372117774158846</v>
      </c>
      <c r="Q1391" s="17">
        <v>0.38877810282861902</v>
      </c>
      <c r="R1391" s="17">
        <v>0.37770804297016602</v>
      </c>
      <c r="S1391" s="17">
        <v>0.40104805917460601</v>
      </c>
      <c r="T1391" s="17">
        <v>0.33369000016953498</v>
      </c>
      <c r="U1391" s="17">
        <v>0.39624852984151498</v>
      </c>
      <c r="V1391" s="17">
        <v>0.375146905514466</v>
      </c>
      <c r="W1391" s="17">
        <v>0.38098925809802697</v>
      </c>
      <c r="X1391" s="17">
        <v>0.401986448707285</v>
      </c>
      <c r="Y1391" s="17">
        <v>0.35910195324452299</v>
      </c>
      <c r="Z1391" s="17"/>
      <c r="AA1391" s="17">
        <v>0.42181749152268899</v>
      </c>
      <c r="AB1391" s="17">
        <v>0.39736316910025199</v>
      </c>
      <c r="AC1391" s="17">
        <v>0.37497769234888501</v>
      </c>
      <c r="AD1391" s="17">
        <v>0.34976685416036302</v>
      </c>
      <c r="AE1391" s="17"/>
      <c r="AF1391" s="17">
        <v>0.38476371857091501</v>
      </c>
    </row>
    <row r="1392" spans="2:32" x14ac:dyDescent="0.2">
      <c r="B1392" t="s">
        <v>134</v>
      </c>
      <c r="C1392" s="17">
        <v>0.21776625234567401</v>
      </c>
      <c r="D1392" s="17">
        <v>0.201425479698952</v>
      </c>
      <c r="E1392" s="17">
        <v>0.23305585623254099</v>
      </c>
      <c r="F1392" s="17"/>
      <c r="G1392" s="17">
        <v>0.19879237346284201</v>
      </c>
      <c r="H1392" s="17">
        <v>0.15683220312453999</v>
      </c>
      <c r="I1392" s="17">
        <v>0.16550660074378701</v>
      </c>
      <c r="J1392" s="17">
        <v>0.23690251764923301</v>
      </c>
      <c r="K1392" s="17">
        <v>0.235724130682512</v>
      </c>
      <c r="L1392" s="17">
        <v>0.294992017233701</v>
      </c>
      <c r="M1392" s="17"/>
      <c r="N1392" s="17">
        <v>0.172967768467433</v>
      </c>
      <c r="O1392" s="17">
        <v>0.23643510291297401</v>
      </c>
      <c r="P1392" s="17">
        <v>0.26499944213760201</v>
      </c>
      <c r="Q1392" s="17">
        <v>0.18811867780070901</v>
      </c>
      <c r="R1392" s="17">
        <v>0.25637069288166697</v>
      </c>
      <c r="S1392" s="17">
        <v>0.21231897821697299</v>
      </c>
      <c r="T1392" s="17">
        <v>0.216184303538521</v>
      </c>
      <c r="U1392" s="17">
        <v>0.24839525155180101</v>
      </c>
      <c r="V1392" s="17">
        <v>0.21125321954920001</v>
      </c>
      <c r="W1392" s="17">
        <v>0.20003203666473601</v>
      </c>
      <c r="X1392" s="17">
        <v>0.226339913103353</v>
      </c>
      <c r="Y1392" s="17">
        <v>0.26110777729090301</v>
      </c>
      <c r="Z1392" s="17"/>
      <c r="AA1392" s="17">
        <v>0.216113866088014</v>
      </c>
      <c r="AB1392" s="17">
        <v>0.21288099641726299</v>
      </c>
      <c r="AC1392" s="17">
        <v>0.19862844747365099</v>
      </c>
      <c r="AD1392" s="17">
        <v>0.24016495019644901</v>
      </c>
      <c r="AE1392" s="17"/>
      <c r="AF1392" s="17">
        <v>0.22789476560161301</v>
      </c>
    </row>
    <row r="1393" spans="2:32" x14ac:dyDescent="0.2">
      <c r="B1393" t="s">
        <v>135</v>
      </c>
      <c r="C1393" s="17">
        <v>0.16889130017012799</v>
      </c>
      <c r="D1393" s="17">
        <v>0.22546862068552101</v>
      </c>
      <c r="E1393" s="17">
        <v>0.11473211211479099</v>
      </c>
      <c r="F1393" s="17"/>
      <c r="G1393" s="17">
        <v>0.28700205836273901</v>
      </c>
      <c r="H1393" s="17">
        <v>0.35771918595834601</v>
      </c>
      <c r="I1393" s="17">
        <v>0.24884266562937701</v>
      </c>
      <c r="J1393" s="17">
        <v>0.12647710434845599</v>
      </c>
      <c r="K1393" s="17">
        <v>9.1483855659829194E-2</v>
      </c>
      <c r="L1393" s="17">
        <v>-4.2244904287047899E-2</v>
      </c>
      <c r="M1393" s="17"/>
      <c r="N1393" s="17">
        <v>0.28576493231751898</v>
      </c>
      <c r="O1393" s="17">
        <v>0.118740443708723</v>
      </c>
      <c r="P1393" s="17">
        <v>0.107118332021244</v>
      </c>
      <c r="Q1393" s="17">
        <v>0.20065942502791001</v>
      </c>
      <c r="R1393" s="17">
        <v>0.121337350088498</v>
      </c>
      <c r="S1393" s="17">
        <v>0.18872908095763199</v>
      </c>
      <c r="T1393" s="17">
        <v>0.117505696631014</v>
      </c>
      <c r="U1393" s="17">
        <v>0.14785327828971501</v>
      </c>
      <c r="V1393" s="17">
        <v>0.16389368596526499</v>
      </c>
      <c r="W1393" s="17">
        <v>0.18095722143329099</v>
      </c>
      <c r="X1393" s="17">
        <v>0.17564653560393201</v>
      </c>
      <c r="Y1393" s="17">
        <v>9.7994175953619395E-2</v>
      </c>
      <c r="Z1393" s="17"/>
      <c r="AA1393" s="17">
        <v>0.20570362543467499</v>
      </c>
      <c r="AB1393" s="17">
        <v>0.184482172682989</v>
      </c>
      <c r="AC1393" s="17">
        <v>0.17634924487523401</v>
      </c>
      <c r="AD1393" s="17">
        <v>0.109601903963914</v>
      </c>
      <c r="AE1393" s="17"/>
      <c r="AF1393" s="17">
        <v>0.15686895296930201</v>
      </c>
    </row>
    <row r="1394" spans="2:32" x14ac:dyDescent="0.2">
      <c r="C1394" s="17"/>
      <c r="D1394" s="17"/>
      <c r="E1394" s="17"/>
      <c r="F1394" s="17"/>
      <c r="G1394" s="17"/>
      <c r="H1394" s="17"/>
      <c r="I1394" s="17"/>
      <c r="J1394" s="17"/>
      <c r="K1394" s="17"/>
      <c r="L1394" s="17"/>
      <c r="M1394" s="17"/>
      <c r="N1394" s="17"/>
      <c r="O1394" s="17"/>
      <c r="P1394" s="17"/>
      <c r="Q1394" s="17"/>
      <c r="R1394" s="17"/>
      <c r="S1394" s="17"/>
      <c r="T1394" s="17"/>
      <c r="U1394" s="17"/>
      <c r="V1394" s="17"/>
      <c r="W1394" s="17"/>
      <c r="X1394" s="17"/>
      <c r="Y1394" s="17"/>
      <c r="Z1394" s="17"/>
      <c r="AA1394" s="17"/>
      <c r="AB1394" s="17"/>
      <c r="AC1394" s="17"/>
      <c r="AD1394" s="17"/>
      <c r="AE1394" s="17"/>
      <c r="AF1394" s="17"/>
    </row>
    <row r="1395" spans="2:32" x14ac:dyDescent="0.2">
      <c r="B1395" s="6" t="s">
        <v>686</v>
      </c>
      <c r="C1395" s="17"/>
      <c r="D1395" s="17"/>
      <c r="E1395" s="17"/>
      <c r="F1395" s="17"/>
      <c r="G1395" s="17"/>
      <c r="H1395" s="17"/>
      <c r="I1395" s="17"/>
      <c r="J1395" s="17"/>
      <c r="K1395" s="17"/>
      <c r="L1395" s="17"/>
      <c r="M1395" s="17"/>
      <c r="N1395" s="17"/>
      <c r="O1395" s="17"/>
      <c r="P1395" s="17"/>
      <c r="Q1395" s="17"/>
      <c r="R1395" s="17"/>
      <c r="S1395" s="17"/>
      <c r="T1395" s="17"/>
      <c r="U1395" s="17"/>
      <c r="V1395" s="17"/>
      <c r="W1395" s="17"/>
      <c r="X1395" s="17"/>
      <c r="Y1395" s="17"/>
      <c r="Z1395" s="17"/>
      <c r="AA1395" s="17"/>
      <c r="AB1395" s="17"/>
      <c r="AC1395" s="17"/>
      <c r="AD1395" s="17"/>
      <c r="AE1395" s="17"/>
      <c r="AF1395" s="17"/>
    </row>
    <row r="1396" spans="2:32" x14ac:dyDescent="0.2">
      <c r="B1396" s="24" t="s">
        <v>62</v>
      </c>
      <c r="C1396" s="17"/>
      <c r="D1396" s="17"/>
      <c r="E1396" s="17"/>
      <c r="F1396" s="17"/>
      <c r="G1396" s="17"/>
      <c r="H1396" s="17"/>
      <c r="I1396" s="17"/>
      <c r="J1396" s="17"/>
      <c r="K1396" s="17"/>
      <c r="L1396" s="17"/>
      <c r="M1396" s="17"/>
      <c r="N1396" s="17"/>
      <c r="O1396" s="17"/>
      <c r="P1396" s="17"/>
      <c r="Q1396" s="17"/>
      <c r="R1396" s="17"/>
      <c r="S1396" s="17"/>
      <c r="T1396" s="17"/>
      <c r="U1396" s="17"/>
      <c r="V1396" s="17"/>
      <c r="W1396" s="17"/>
      <c r="X1396" s="17"/>
      <c r="Y1396" s="17"/>
      <c r="Z1396" s="17"/>
      <c r="AA1396" s="17"/>
      <c r="AB1396" s="17"/>
      <c r="AC1396" s="17"/>
      <c r="AD1396" s="17"/>
      <c r="AE1396" s="17"/>
      <c r="AF1396" s="17"/>
    </row>
    <row r="1397" spans="2:32" x14ac:dyDescent="0.2">
      <c r="B1397" t="s">
        <v>128</v>
      </c>
      <c r="C1397" s="17">
        <v>0.21790606760436801</v>
      </c>
      <c r="D1397" s="17">
        <v>0.24074234874730399</v>
      </c>
      <c r="E1397" s="17">
        <v>0.19587860522734701</v>
      </c>
      <c r="F1397" s="17"/>
      <c r="G1397" s="17">
        <v>0.248950486605265</v>
      </c>
      <c r="H1397" s="17">
        <v>0.26611660329463199</v>
      </c>
      <c r="I1397" s="17">
        <v>0.20905576998601599</v>
      </c>
      <c r="J1397" s="17">
        <v>0.193067478341058</v>
      </c>
      <c r="K1397" s="17">
        <v>0.18191627372361299</v>
      </c>
      <c r="L1397" s="17">
        <v>0.20949595541065899</v>
      </c>
      <c r="M1397" s="17"/>
      <c r="N1397" s="17">
        <v>0.27341898369684098</v>
      </c>
      <c r="O1397" s="17">
        <v>0.20071646586262901</v>
      </c>
      <c r="P1397" s="17">
        <v>0.21513525300885</v>
      </c>
      <c r="Q1397" s="17">
        <v>0.23310907480054299</v>
      </c>
      <c r="R1397" s="17">
        <v>0.18602508955059999</v>
      </c>
      <c r="S1397" s="17">
        <v>0.201994882309047</v>
      </c>
      <c r="T1397" s="17">
        <v>0.217163968195727</v>
      </c>
      <c r="U1397" s="17">
        <v>0.19845235217374799</v>
      </c>
      <c r="V1397" s="17">
        <v>0.22491236819481999</v>
      </c>
      <c r="W1397" s="17">
        <v>0.20644927611960201</v>
      </c>
      <c r="X1397" s="17">
        <v>0.211391786351139</v>
      </c>
      <c r="Y1397" s="17">
        <v>0.16508088418181099</v>
      </c>
      <c r="Z1397" s="17"/>
      <c r="AA1397" s="17">
        <v>0.24945141324970099</v>
      </c>
      <c r="AB1397" s="17">
        <v>0.20758858598094901</v>
      </c>
      <c r="AC1397" s="17">
        <v>0.211288416839505</v>
      </c>
      <c r="AD1397" s="17">
        <v>0.20166954499085299</v>
      </c>
      <c r="AE1397" s="17"/>
      <c r="AF1397" s="17">
        <v>0.23623697352006101</v>
      </c>
    </row>
    <row r="1398" spans="2:32" x14ac:dyDescent="0.2">
      <c r="B1398" t="s">
        <v>129</v>
      </c>
      <c r="C1398" s="17">
        <v>0.44605012572283598</v>
      </c>
      <c r="D1398" s="17">
        <v>0.43417322253721502</v>
      </c>
      <c r="E1398" s="17">
        <v>0.45755490201033999</v>
      </c>
      <c r="F1398" s="17"/>
      <c r="G1398" s="17">
        <v>0.40827935366808099</v>
      </c>
      <c r="H1398" s="17">
        <v>0.43209339061766999</v>
      </c>
      <c r="I1398" s="17">
        <v>0.42023080518637701</v>
      </c>
      <c r="J1398" s="17">
        <v>0.43044442817944401</v>
      </c>
      <c r="K1398" s="17">
        <v>0.48734511553585602</v>
      </c>
      <c r="L1398" s="17">
        <v>0.48854192850869099</v>
      </c>
      <c r="M1398" s="17"/>
      <c r="N1398" s="17">
        <v>0.40049717330470902</v>
      </c>
      <c r="O1398" s="17">
        <v>0.45400824039910798</v>
      </c>
      <c r="P1398" s="17">
        <v>0.45413318211556303</v>
      </c>
      <c r="Q1398" s="17">
        <v>0.44662165708637502</v>
      </c>
      <c r="R1398" s="17">
        <v>0.49420142110722898</v>
      </c>
      <c r="S1398" s="17">
        <v>0.41703843333023499</v>
      </c>
      <c r="T1398" s="17">
        <v>0.46780148023343199</v>
      </c>
      <c r="U1398" s="17">
        <v>0.43872903709065297</v>
      </c>
      <c r="V1398" s="17">
        <v>0.44109856790466501</v>
      </c>
      <c r="W1398" s="17">
        <v>0.45530640271073602</v>
      </c>
      <c r="X1398" s="17">
        <v>0.46293971327330302</v>
      </c>
      <c r="Y1398" s="17">
        <v>0.48925985004331601</v>
      </c>
      <c r="Z1398" s="17"/>
      <c r="AA1398" s="17">
        <v>0.48311443486070299</v>
      </c>
      <c r="AB1398" s="17">
        <v>0.448099145815542</v>
      </c>
      <c r="AC1398" s="17">
        <v>0.437935796596506</v>
      </c>
      <c r="AD1398" s="17">
        <v>0.41140003070936298</v>
      </c>
      <c r="AE1398" s="17"/>
      <c r="AF1398" s="17">
        <v>0.448791486229484</v>
      </c>
    </row>
    <row r="1399" spans="2:32" x14ac:dyDescent="0.2">
      <c r="B1399" t="s">
        <v>130</v>
      </c>
      <c r="C1399" s="17">
        <v>0.20185573008213301</v>
      </c>
      <c r="D1399" s="17">
        <v>0.202008089919234</v>
      </c>
      <c r="E1399" s="17">
        <v>0.20188901730634501</v>
      </c>
      <c r="F1399" s="17"/>
      <c r="G1399" s="17">
        <v>0.202483480872889</v>
      </c>
      <c r="H1399" s="17">
        <v>0.17024112098701899</v>
      </c>
      <c r="I1399" s="17">
        <v>0.23714501195482901</v>
      </c>
      <c r="J1399" s="17">
        <v>0.218663027158712</v>
      </c>
      <c r="K1399" s="17">
        <v>0.201916039707702</v>
      </c>
      <c r="L1399" s="17">
        <v>0.18478005817840101</v>
      </c>
      <c r="M1399" s="17"/>
      <c r="N1399" s="17">
        <v>0.21534297909455</v>
      </c>
      <c r="O1399" s="17">
        <v>0.22246869543869699</v>
      </c>
      <c r="P1399" s="17">
        <v>0.181065374811515</v>
      </c>
      <c r="Q1399" s="17">
        <v>0.19927094346914601</v>
      </c>
      <c r="R1399" s="17">
        <v>0.190755259149233</v>
      </c>
      <c r="S1399" s="17">
        <v>0.24716452093521199</v>
      </c>
      <c r="T1399" s="17">
        <v>0.17862126412760501</v>
      </c>
      <c r="U1399" s="17">
        <v>0.230081646192527</v>
      </c>
      <c r="V1399" s="17">
        <v>0.18867643437334</v>
      </c>
      <c r="W1399" s="17">
        <v>0.195485729730904</v>
      </c>
      <c r="X1399" s="17">
        <v>0.14155015840926699</v>
      </c>
      <c r="Y1399" s="17">
        <v>0.19521413021439901</v>
      </c>
      <c r="Z1399" s="17"/>
      <c r="AA1399" s="17">
        <v>0.15866943499248701</v>
      </c>
      <c r="AB1399" s="17">
        <v>0.20389316119519299</v>
      </c>
      <c r="AC1399" s="17">
        <v>0.23314515806150801</v>
      </c>
      <c r="AD1399" s="17">
        <v>0.21925945805337599</v>
      </c>
      <c r="AE1399" s="17"/>
      <c r="AF1399" s="17">
        <v>0.18376449572813899</v>
      </c>
    </row>
    <row r="1400" spans="2:32" x14ac:dyDescent="0.2">
      <c r="B1400" t="s">
        <v>131</v>
      </c>
      <c r="C1400" s="17">
        <v>4.4741867154103901E-2</v>
      </c>
      <c r="D1400" s="17">
        <v>4.9490733702724603E-2</v>
      </c>
      <c r="E1400" s="17">
        <v>4.0374249790084103E-2</v>
      </c>
      <c r="F1400" s="17"/>
      <c r="G1400" s="17">
        <v>6.6075315366004597E-2</v>
      </c>
      <c r="H1400" s="17">
        <v>6.2107080922464898E-2</v>
      </c>
      <c r="I1400" s="17">
        <v>2.8289336293915699E-2</v>
      </c>
      <c r="J1400" s="17">
        <v>5.7661034282599E-2</v>
      </c>
      <c r="K1400" s="17">
        <v>2.9011470876129201E-2</v>
      </c>
      <c r="L1400" s="17">
        <v>2.98503162307436E-2</v>
      </c>
      <c r="M1400" s="17"/>
      <c r="N1400" s="17">
        <v>3.31871843550419E-2</v>
      </c>
      <c r="O1400" s="17">
        <v>5.1945082431985701E-2</v>
      </c>
      <c r="P1400" s="17">
        <v>4.6919653943104399E-2</v>
      </c>
      <c r="Q1400" s="17">
        <v>3.2081423649916598E-2</v>
      </c>
      <c r="R1400" s="17">
        <v>5.1110966833839797E-2</v>
      </c>
      <c r="S1400" s="17">
        <v>3.9012072657606603E-2</v>
      </c>
      <c r="T1400" s="17">
        <v>5.8714405601461801E-2</v>
      </c>
      <c r="U1400" s="17">
        <v>3.9144745604753298E-2</v>
      </c>
      <c r="V1400" s="17">
        <v>5.28207533442209E-2</v>
      </c>
      <c r="W1400" s="17">
        <v>3.8259002778961999E-2</v>
      </c>
      <c r="X1400" s="17">
        <v>5.7937752239276101E-2</v>
      </c>
      <c r="Y1400" s="17">
        <v>3.9974400619130698E-2</v>
      </c>
      <c r="Z1400" s="17"/>
      <c r="AA1400" s="17">
        <v>4.1278522174099101E-2</v>
      </c>
      <c r="AB1400" s="17">
        <v>5.0107787290554102E-2</v>
      </c>
      <c r="AC1400" s="17">
        <v>3.5976172082683999E-2</v>
      </c>
      <c r="AD1400" s="17">
        <v>5.1240018018451301E-2</v>
      </c>
      <c r="AE1400" s="17"/>
      <c r="AF1400" s="17">
        <v>4.1794290955673101E-2</v>
      </c>
    </row>
    <row r="1401" spans="2:32" x14ac:dyDescent="0.2">
      <c r="B1401" t="s">
        <v>132</v>
      </c>
      <c r="C1401" s="17">
        <v>2.1600703675902298E-2</v>
      </c>
      <c r="D1401" s="17">
        <v>2.0490599483597698E-2</v>
      </c>
      <c r="E1401" s="17">
        <v>2.2258548331274899E-2</v>
      </c>
      <c r="F1401" s="17"/>
      <c r="G1401" s="17">
        <v>2.1342106651085001E-2</v>
      </c>
      <c r="H1401" s="17">
        <v>2.3694990307201701E-2</v>
      </c>
      <c r="I1401" s="17">
        <v>1.9509498288376701E-2</v>
      </c>
      <c r="J1401" s="17">
        <v>2.0635522888656398E-2</v>
      </c>
      <c r="K1401" s="17">
        <v>2.5232405552049302E-2</v>
      </c>
      <c r="L1401" s="17">
        <v>2.0116573698748599E-2</v>
      </c>
      <c r="M1401" s="17"/>
      <c r="N1401" s="17">
        <v>9.7984218941650804E-3</v>
      </c>
      <c r="O1401" s="17">
        <v>1.7112713219797501E-2</v>
      </c>
      <c r="P1401" s="17">
        <v>2.5056138512137199E-2</v>
      </c>
      <c r="Q1401" s="17">
        <v>2.0444498774962599E-2</v>
      </c>
      <c r="R1401" s="17">
        <v>1.86206735084836E-2</v>
      </c>
      <c r="S1401" s="17">
        <v>2.3845322171695299E-2</v>
      </c>
      <c r="T1401" s="17">
        <v>1.42249108817305E-2</v>
      </c>
      <c r="U1401" s="17">
        <v>1.7404714764201901E-2</v>
      </c>
      <c r="V1401" s="17">
        <v>2.8758185174901599E-2</v>
      </c>
      <c r="W1401" s="17">
        <v>3.8875992689081602E-2</v>
      </c>
      <c r="X1401" s="17">
        <v>2.1025747777041401E-2</v>
      </c>
      <c r="Y1401" s="17">
        <v>3.8564398548851603E-2</v>
      </c>
      <c r="Z1401" s="17"/>
      <c r="AA1401" s="17">
        <v>1.7011616624065699E-2</v>
      </c>
      <c r="AB1401" s="17">
        <v>1.0708237322951199E-2</v>
      </c>
      <c r="AC1401" s="17">
        <v>2.33220976194328E-2</v>
      </c>
      <c r="AD1401" s="17">
        <v>3.5829385741955502E-2</v>
      </c>
      <c r="AE1401" s="17"/>
      <c r="AF1401" s="17">
        <v>2.8663589051067601E-2</v>
      </c>
    </row>
    <row r="1402" spans="2:32" x14ac:dyDescent="0.2">
      <c r="B1402" t="s">
        <v>92</v>
      </c>
      <c r="C1402" s="17">
        <v>6.7845505760657093E-2</v>
      </c>
      <c r="D1402" s="17">
        <v>5.3095005609924799E-2</v>
      </c>
      <c r="E1402" s="17">
        <v>8.2044677334608698E-2</v>
      </c>
      <c r="F1402" s="17"/>
      <c r="G1402" s="17">
        <v>5.2869256836675697E-2</v>
      </c>
      <c r="H1402" s="17">
        <v>4.5746813871011802E-2</v>
      </c>
      <c r="I1402" s="17">
        <v>8.5769578290486106E-2</v>
      </c>
      <c r="J1402" s="17">
        <v>7.9528509149530593E-2</v>
      </c>
      <c r="K1402" s="17">
        <v>7.45786946046509E-2</v>
      </c>
      <c r="L1402" s="17">
        <v>6.72151679727572E-2</v>
      </c>
      <c r="M1402" s="17"/>
      <c r="N1402" s="17">
        <v>6.7755257654693604E-2</v>
      </c>
      <c r="O1402" s="17">
        <v>5.37488026477832E-2</v>
      </c>
      <c r="P1402" s="17">
        <v>7.7690397608829995E-2</v>
      </c>
      <c r="Q1402" s="17">
        <v>6.8472402219056303E-2</v>
      </c>
      <c r="R1402" s="17">
        <v>5.9286589850614697E-2</v>
      </c>
      <c r="S1402" s="17">
        <v>7.0944768596204202E-2</v>
      </c>
      <c r="T1402" s="17">
        <v>6.3473970960044104E-2</v>
      </c>
      <c r="U1402" s="17">
        <v>7.6187504174116696E-2</v>
      </c>
      <c r="V1402" s="17">
        <v>6.3733691008053095E-2</v>
      </c>
      <c r="W1402" s="17">
        <v>6.5623595970714196E-2</v>
      </c>
      <c r="X1402" s="17">
        <v>0.105154841949973</v>
      </c>
      <c r="Y1402" s="17">
        <v>7.1906336392490999E-2</v>
      </c>
      <c r="Z1402" s="17"/>
      <c r="AA1402" s="17">
        <v>5.0474578098943797E-2</v>
      </c>
      <c r="AB1402" s="17">
        <v>7.9603082394810204E-2</v>
      </c>
      <c r="AC1402" s="17">
        <v>5.83323588003632E-2</v>
      </c>
      <c r="AD1402" s="17">
        <v>8.0601562486000006E-2</v>
      </c>
      <c r="AE1402" s="17"/>
      <c r="AF1402" s="17">
        <v>6.0749164515576298E-2</v>
      </c>
    </row>
    <row r="1403" spans="2:32" x14ac:dyDescent="0.2">
      <c r="B1403" t="s">
        <v>133</v>
      </c>
      <c r="C1403" s="17">
        <v>0.66395619332720401</v>
      </c>
      <c r="D1403" s="17">
        <v>0.67491557128451896</v>
      </c>
      <c r="E1403" s="17">
        <v>0.65343350723768701</v>
      </c>
      <c r="F1403" s="17"/>
      <c r="G1403" s="17">
        <v>0.65722984027334597</v>
      </c>
      <c r="H1403" s="17">
        <v>0.69820999391230298</v>
      </c>
      <c r="I1403" s="17">
        <v>0.62928657517239295</v>
      </c>
      <c r="J1403" s="17">
        <v>0.62351190652050204</v>
      </c>
      <c r="K1403" s="17">
        <v>0.66926138925946899</v>
      </c>
      <c r="L1403" s="17">
        <v>0.69803788391934996</v>
      </c>
      <c r="M1403" s="17"/>
      <c r="N1403" s="17">
        <v>0.67391615700154905</v>
      </c>
      <c r="O1403" s="17">
        <v>0.65472470626173696</v>
      </c>
      <c r="P1403" s="17">
        <v>0.66926843512441303</v>
      </c>
      <c r="Q1403" s="17">
        <v>0.67973073188691802</v>
      </c>
      <c r="R1403" s="17">
        <v>0.68022651065782902</v>
      </c>
      <c r="S1403" s="17">
        <v>0.61903331563928199</v>
      </c>
      <c r="T1403" s="17">
        <v>0.68496544842915896</v>
      </c>
      <c r="U1403" s="17">
        <v>0.63718138926440104</v>
      </c>
      <c r="V1403" s="17">
        <v>0.66601093609948503</v>
      </c>
      <c r="W1403" s="17">
        <v>0.66175567883033803</v>
      </c>
      <c r="X1403" s="17">
        <v>0.67433149962444205</v>
      </c>
      <c r="Y1403" s="17">
        <v>0.65434073422512795</v>
      </c>
      <c r="Z1403" s="17"/>
      <c r="AA1403" s="17">
        <v>0.73256584811040404</v>
      </c>
      <c r="AB1403" s="17">
        <v>0.65568773179649098</v>
      </c>
      <c r="AC1403" s="17">
        <v>0.649224213436012</v>
      </c>
      <c r="AD1403" s="17">
        <v>0.61306957570021703</v>
      </c>
      <c r="AE1403" s="17"/>
      <c r="AF1403" s="17">
        <v>0.68502845974954396</v>
      </c>
    </row>
    <row r="1404" spans="2:32" x14ac:dyDescent="0.2">
      <c r="B1404" t="s">
        <v>134</v>
      </c>
      <c r="C1404" s="17">
        <v>6.6342570830006206E-2</v>
      </c>
      <c r="D1404" s="17">
        <v>6.99813331863222E-2</v>
      </c>
      <c r="E1404" s="17">
        <v>6.2632798121359107E-2</v>
      </c>
      <c r="F1404" s="17"/>
      <c r="G1404" s="17">
        <v>8.7417422017089602E-2</v>
      </c>
      <c r="H1404" s="17">
        <v>8.5802071229666696E-2</v>
      </c>
      <c r="I1404" s="17">
        <v>4.77988345822924E-2</v>
      </c>
      <c r="J1404" s="17">
        <v>7.8296557171255401E-2</v>
      </c>
      <c r="K1404" s="17">
        <v>5.4243876428178503E-2</v>
      </c>
      <c r="L1404" s="17">
        <v>4.9966889929492199E-2</v>
      </c>
      <c r="M1404" s="17"/>
      <c r="N1404" s="17">
        <v>4.2985606249206998E-2</v>
      </c>
      <c r="O1404" s="17">
        <v>6.9057795651783202E-2</v>
      </c>
      <c r="P1404" s="17">
        <v>7.1975792455241605E-2</v>
      </c>
      <c r="Q1404" s="17">
        <v>5.2525922424879197E-2</v>
      </c>
      <c r="R1404" s="17">
        <v>6.9731640342323403E-2</v>
      </c>
      <c r="S1404" s="17">
        <v>6.2857394829301902E-2</v>
      </c>
      <c r="T1404" s="17">
        <v>7.2939316483192296E-2</v>
      </c>
      <c r="U1404" s="17">
        <v>5.6549460368955203E-2</v>
      </c>
      <c r="V1404" s="17">
        <v>8.1578938519122499E-2</v>
      </c>
      <c r="W1404" s="17">
        <v>7.7134995468043602E-2</v>
      </c>
      <c r="X1404" s="17">
        <v>7.8963500016317495E-2</v>
      </c>
      <c r="Y1404" s="17">
        <v>7.8538799167982301E-2</v>
      </c>
      <c r="Z1404" s="17"/>
      <c r="AA1404" s="17">
        <v>5.8290138798164901E-2</v>
      </c>
      <c r="AB1404" s="17">
        <v>6.0816024613505403E-2</v>
      </c>
      <c r="AC1404" s="17">
        <v>5.9298269702116803E-2</v>
      </c>
      <c r="AD1404" s="17">
        <v>8.7069403760406894E-2</v>
      </c>
      <c r="AE1404" s="17"/>
      <c r="AF1404" s="17">
        <v>7.0457880006740803E-2</v>
      </c>
    </row>
    <row r="1405" spans="2:32" x14ac:dyDescent="0.2">
      <c r="B1405" t="s">
        <v>135</v>
      </c>
      <c r="C1405" s="17">
        <v>0.59761362249719796</v>
      </c>
      <c r="D1405" s="17">
        <v>0.60493423809819702</v>
      </c>
      <c r="E1405" s="17">
        <v>0.59080070911632798</v>
      </c>
      <c r="F1405" s="17"/>
      <c r="G1405" s="17">
        <v>0.56981241825625695</v>
      </c>
      <c r="H1405" s="17">
        <v>0.612407922682636</v>
      </c>
      <c r="I1405" s="17">
        <v>0.5814877405901</v>
      </c>
      <c r="J1405" s="17">
        <v>0.54521534934924698</v>
      </c>
      <c r="K1405" s="17">
        <v>0.61501751283129102</v>
      </c>
      <c r="L1405" s="17">
        <v>0.64807099398985701</v>
      </c>
      <c r="M1405" s="17"/>
      <c r="N1405" s="17">
        <v>0.63093055075234195</v>
      </c>
      <c r="O1405" s="17">
        <v>0.58566691060995302</v>
      </c>
      <c r="P1405" s="17">
        <v>0.59729264266917104</v>
      </c>
      <c r="Q1405" s="17">
        <v>0.62720480946203905</v>
      </c>
      <c r="R1405" s="17">
        <v>0.61049487031550598</v>
      </c>
      <c r="S1405" s="17">
        <v>0.55617592080998002</v>
      </c>
      <c r="T1405" s="17">
        <v>0.612026131945967</v>
      </c>
      <c r="U1405" s="17">
        <v>0.58063192889544601</v>
      </c>
      <c r="V1405" s="17">
        <v>0.58443199758036202</v>
      </c>
      <c r="W1405" s="17">
        <v>0.584620683362294</v>
      </c>
      <c r="X1405" s="17">
        <v>0.59536799960812503</v>
      </c>
      <c r="Y1405" s="17">
        <v>0.57580193505714505</v>
      </c>
      <c r="Z1405" s="17"/>
      <c r="AA1405" s="17">
        <v>0.67427570931223901</v>
      </c>
      <c r="AB1405" s="17">
        <v>0.59487170718298599</v>
      </c>
      <c r="AC1405" s="17">
        <v>0.58992594373389495</v>
      </c>
      <c r="AD1405" s="17">
        <v>0.52600017193980997</v>
      </c>
      <c r="AE1405" s="17"/>
      <c r="AF1405" s="17">
        <v>0.61457057974280305</v>
      </c>
    </row>
    <row r="1406" spans="2:32" x14ac:dyDescent="0.2">
      <c r="C1406" s="17"/>
      <c r="D1406" s="17"/>
      <c r="E1406" s="17"/>
      <c r="F1406" s="17"/>
      <c r="G1406" s="17"/>
      <c r="H1406" s="17"/>
      <c r="I1406" s="17"/>
      <c r="J1406" s="17"/>
      <c r="K1406" s="17"/>
      <c r="L1406" s="17"/>
      <c r="M1406" s="17"/>
      <c r="N1406" s="17"/>
      <c r="O1406" s="17"/>
      <c r="P1406" s="17"/>
      <c r="Q1406" s="17"/>
      <c r="R1406" s="17"/>
      <c r="S1406" s="17"/>
      <c r="T1406" s="17"/>
      <c r="U1406" s="17"/>
      <c r="V1406" s="17"/>
      <c r="W1406" s="17"/>
      <c r="X1406" s="17"/>
      <c r="Y1406" s="17"/>
      <c r="Z1406" s="17"/>
      <c r="AA1406" s="17"/>
      <c r="AB1406" s="17"/>
      <c r="AC1406" s="17"/>
      <c r="AD1406" s="17"/>
      <c r="AE1406" s="17"/>
      <c r="AF1406" s="17"/>
    </row>
    <row r="1407" spans="2:32" x14ac:dyDescent="0.2">
      <c r="B1407" s="6" t="s">
        <v>687</v>
      </c>
      <c r="C1407" s="17"/>
      <c r="D1407" s="17"/>
      <c r="E1407" s="17"/>
      <c r="F1407" s="17"/>
      <c r="G1407" s="17"/>
      <c r="H1407" s="17"/>
      <c r="I1407" s="17"/>
      <c r="J1407" s="17"/>
      <c r="K1407" s="17"/>
      <c r="L1407" s="17"/>
      <c r="M1407" s="17"/>
      <c r="N1407" s="17"/>
      <c r="O1407" s="17"/>
      <c r="P1407" s="17"/>
      <c r="Q1407" s="17"/>
      <c r="R1407" s="17"/>
      <c r="S1407" s="17"/>
      <c r="T1407" s="17"/>
      <c r="U1407" s="17"/>
      <c r="V1407" s="17"/>
      <c r="W1407" s="17"/>
      <c r="X1407" s="17"/>
      <c r="Y1407" s="17"/>
      <c r="Z1407" s="17"/>
      <c r="AA1407" s="17"/>
      <c r="AB1407" s="17"/>
      <c r="AC1407" s="17"/>
      <c r="AD1407" s="17"/>
      <c r="AE1407" s="17"/>
      <c r="AF1407" s="17"/>
    </row>
    <row r="1408" spans="2:32" x14ac:dyDescent="0.2">
      <c r="B1408" s="24" t="s">
        <v>62</v>
      </c>
      <c r="C1408" s="17"/>
      <c r="D1408" s="17"/>
      <c r="E1408" s="17"/>
      <c r="F1408" s="17"/>
      <c r="G1408" s="17"/>
      <c r="H1408" s="17"/>
      <c r="I1408" s="17"/>
      <c r="J1408" s="17"/>
      <c r="K1408" s="17"/>
      <c r="L1408" s="17"/>
      <c r="M1408" s="17"/>
      <c r="N1408" s="17"/>
      <c r="O1408" s="17"/>
      <c r="P1408" s="17"/>
      <c r="Q1408" s="17"/>
      <c r="R1408" s="17"/>
      <c r="S1408" s="17"/>
      <c r="T1408" s="17"/>
      <c r="U1408" s="17"/>
      <c r="V1408" s="17"/>
      <c r="W1408" s="17"/>
      <c r="X1408" s="17"/>
      <c r="Y1408" s="17"/>
      <c r="Z1408" s="17"/>
      <c r="AA1408" s="17"/>
      <c r="AB1408" s="17"/>
      <c r="AC1408" s="17"/>
      <c r="AD1408" s="17"/>
      <c r="AE1408" s="17"/>
      <c r="AF1408" s="17"/>
    </row>
    <row r="1409" spans="2:32" x14ac:dyDescent="0.2">
      <c r="B1409" t="s">
        <v>128</v>
      </c>
      <c r="C1409" s="17">
        <v>0.112205438943853</v>
      </c>
      <c r="D1409" s="17">
        <v>0.13300732381969799</v>
      </c>
      <c r="E1409" s="17">
        <v>9.2106065795903996E-2</v>
      </c>
      <c r="F1409" s="17"/>
      <c r="G1409" s="17">
        <v>0.12975678691826401</v>
      </c>
      <c r="H1409" s="17">
        <v>0.19177648580644299</v>
      </c>
      <c r="I1409" s="17">
        <v>0.116001851493717</v>
      </c>
      <c r="J1409" s="17">
        <v>0.10382659965617699</v>
      </c>
      <c r="K1409" s="17">
        <v>6.2448488872294899E-2</v>
      </c>
      <c r="L1409" s="17">
        <v>7.2776422099566598E-2</v>
      </c>
      <c r="M1409" s="17"/>
      <c r="N1409" s="17">
        <v>0.13823563227168201</v>
      </c>
      <c r="O1409" s="17">
        <v>9.7509019024174304E-2</v>
      </c>
      <c r="P1409" s="17">
        <v>0.117781000688145</v>
      </c>
      <c r="Q1409" s="17">
        <v>9.1985054674135702E-2</v>
      </c>
      <c r="R1409" s="17">
        <v>0.114990370183833</v>
      </c>
      <c r="S1409" s="17">
        <v>0.12633471854835701</v>
      </c>
      <c r="T1409" s="17">
        <v>0.106206157632242</v>
      </c>
      <c r="U1409" s="17">
        <v>0.104556183521018</v>
      </c>
      <c r="V1409" s="17">
        <v>0.125141674155027</v>
      </c>
      <c r="W1409" s="17">
        <v>0.103834850069634</v>
      </c>
      <c r="X1409" s="17">
        <v>0.106193897354288</v>
      </c>
      <c r="Y1409" s="17">
        <v>6.5486694839738596E-2</v>
      </c>
      <c r="Z1409" s="17"/>
      <c r="AA1409" s="17">
        <v>0.120489331488107</v>
      </c>
      <c r="AB1409" s="17">
        <v>9.8216896240726603E-2</v>
      </c>
      <c r="AC1409" s="17">
        <v>0.109321576850401</v>
      </c>
      <c r="AD1409" s="17">
        <v>0.120993703330569</v>
      </c>
      <c r="AE1409" s="17"/>
      <c r="AF1409" s="17">
        <v>0.13440248312615</v>
      </c>
    </row>
    <row r="1410" spans="2:32" x14ac:dyDescent="0.2">
      <c r="B1410" t="s">
        <v>129</v>
      </c>
      <c r="C1410" s="17">
        <v>0.35035997947062802</v>
      </c>
      <c r="D1410" s="17">
        <v>0.35076433105640498</v>
      </c>
      <c r="E1410" s="17">
        <v>0.34966985042881898</v>
      </c>
      <c r="F1410" s="17"/>
      <c r="G1410" s="17">
        <v>0.34675563758108102</v>
      </c>
      <c r="H1410" s="17">
        <v>0.35813721598442699</v>
      </c>
      <c r="I1410" s="17">
        <v>0.34395284953946498</v>
      </c>
      <c r="J1410" s="17">
        <v>0.34737487376014797</v>
      </c>
      <c r="K1410" s="17">
        <v>0.35849349741775199</v>
      </c>
      <c r="L1410" s="17">
        <v>0.34860442222742899</v>
      </c>
      <c r="M1410" s="17"/>
      <c r="N1410" s="17">
        <v>0.34944928662360403</v>
      </c>
      <c r="O1410" s="17">
        <v>0.38445665251132999</v>
      </c>
      <c r="P1410" s="17">
        <v>0.33160902195433001</v>
      </c>
      <c r="Q1410" s="17">
        <v>0.37735330251797999</v>
      </c>
      <c r="R1410" s="17">
        <v>0.34303218692297999</v>
      </c>
      <c r="S1410" s="17">
        <v>0.31176158196619203</v>
      </c>
      <c r="T1410" s="17">
        <v>0.34051518444312801</v>
      </c>
      <c r="U1410" s="17">
        <v>0.31054589967474999</v>
      </c>
      <c r="V1410" s="17">
        <v>0.354255850715956</v>
      </c>
      <c r="W1410" s="17">
        <v>0.35676479360090402</v>
      </c>
      <c r="X1410" s="17">
        <v>0.33862910881584402</v>
      </c>
      <c r="Y1410" s="17">
        <v>0.37406572346357703</v>
      </c>
      <c r="Z1410" s="17"/>
      <c r="AA1410" s="17">
        <v>0.399676918028044</v>
      </c>
      <c r="AB1410" s="17">
        <v>0.35138260040260899</v>
      </c>
      <c r="AC1410" s="17">
        <v>0.33793452582696198</v>
      </c>
      <c r="AD1410" s="17">
        <v>0.307320726175211</v>
      </c>
      <c r="AE1410" s="17"/>
      <c r="AF1410" s="17">
        <v>0.32287870085636799</v>
      </c>
    </row>
    <row r="1411" spans="2:32" x14ac:dyDescent="0.2">
      <c r="B1411" t="s">
        <v>130</v>
      </c>
      <c r="C1411" s="17">
        <v>0.284772024635778</v>
      </c>
      <c r="D1411" s="17">
        <v>0.28160705531042801</v>
      </c>
      <c r="E1411" s="17">
        <v>0.28853222782458998</v>
      </c>
      <c r="F1411" s="17"/>
      <c r="G1411" s="17">
        <v>0.27944469806397099</v>
      </c>
      <c r="H1411" s="17">
        <v>0.248376275468663</v>
      </c>
      <c r="I1411" s="17">
        <v>0.26983555354504501</v>
      </c>
      <c r="J1411" s="17">
        <v>0.28221965395288301</v>
      </c>
      <c r="K1411" s="17">
        <v>0.29641823196664502</v>
      </c>
      <c r="L1411" s="17">
        <v>0.32439719056715699</v>
      </c>
      <c r="M1411" s="17"/>
      <c r="N1411" s="17">
        <v>0.27095170157336901</v>
      </c>
      <c r="O1411" s="17">
        <v>0.287121486543847</v>
      </c>
      <c r="P1411" s="17">
        <v>0.28672085604596798</v>
      </c>
      <c r="Q1411" s="17">
        <v>0.28503801303084603</v>
      </c>
      <c r="R1411" s="17">
        <v>0.308311767423953</v>
      </c>
      <c r="S1411" s="17">
        <v>0.29124203710875701</v>
      </c>
      <c r="T1411" s="17">
        <v>0.27164652465956601</v>
      </c>
      <c r="U1411" s="17">
        <v>0.31677627443571998</v>
      </c>
      <c r="V1411" s="17">
        <v>0.27957372052774498</v>
      </c>
      <c r="W1411" s="17">
        <v>0.29982007870898802</v>
      </c>
      <c r="X1411" s="17">
        <v>0.26460537724109101</v>
      </c>
      <c r="Y1411" s="17">
        <v>0.258601761551286</v>
      </c>
      <c r="Z1411" s="17"/>
      <c r="AA1411" s="17">
        <v>0.26100546814665199</v>
      </c>
      <c r="AB1411" s="17">
        <v>0.290813017140371</v>
      </c>
      <c r="AC1411" s="17">
        <v>0.29135340794355502</v>
      </c>
      <c r="AD1411" s="17">
        <v>0.30072356667473399</v>
      </c>
      <c r="AE1411" s="17"/>
      <c r="AF1411" s="17">
        <v>0.28918095785473302</v>
      </c>
    </row>
    <row r="1412" spans="2:32" x14ac:dyDescent="0.2">
      <c r="B1412" t="s">
        <v>131</v>
      </c>
      <c r="C1412" s="17">
        <v>0.124502103173159</v>
      </c>
      <c r="D1412" s="17">
        <v>0.121799076834666</v>
      </c>
      <c r="E1412" s="17">
        <v>0.126954754638785</v>
      </c>
      <c r="F1412" s="17"/>
      <c r="G1412" s="17">
        <v>0.14160106636092001</v>
      </c>
      <c r="H1412" s="17">
        <v>0.12192304711391</v>
      </c>
      <c r="I1412" s="17">
        <v>0.11777188036734899</v>
      </c>
      <c r="J1412" s="17">
        <v>0.12370308035274601</v>
      </c>
      <c r="K1412" s="17">
        <v>0.121842920994771</v>
      </c>
      <c r="L1412" s="17">
        <v>0.12314452292013101</v>
      </c>
      <c r="M1412" s="17"/>
      <c r="N1412" s="17">
        <v>0.14315720877646901</v>
      </c>
      <c r="O1412" s="17">
        <v>0.11665834448515799</v>
      </c>
      <c r="P1412" s="17">
        <v>0.106380527771263</v>
      </c>
      <c r="Q1412" s="17">
        <v>0.11863106015552199</v>
      </c>
      <c r="R1412" s="17">
        <v>0.120714014658358</v>
      </c>
      <c r="S1412" s="17">
        <v>0.133230455701875</v>
      </c>
      <c r="T1412" s="17">
        <v>0.147416900737771</v>
      </c>
      <c r="U1412" s="17">
        <v>0.18031988907205701</v>
      </c>
      <c r="V1412" s="17">
        <v>0.106534135738747</v>
      </c>
      <c r="W1412" s="17">
        <v>9.6308710895194299E-2</v>
      </c>
      <c r="X1412" s="17">
        <v>0.115627901479859</v>
      </c>
      <c r="Y1412" s="17">
        <v>0.149711638341886</v>
      </c>
      <c r="Z1412" s="17"/>
      <c r="AA1412" s="17">
        <v>0.12086223086188699</v>
      </c>
      <c r="AB1412" s="17">
        <v>0.119504213568134</v>
      </c>
      <c r="AC1412" s="17">
        <v>0.144887095848034</v>
      </c>
      <c r="AD1412" s="17">
        <v>0.11528690408661001</v>
      </c>
      <c r="AE1412" s="17"/>
      <c r="AF1412" s="17">
        <v>0.116933038079584</v>
      </c>
    </row>
    <row r="1413" spans="2:32" x14ac:dyDescent="0.2">
      <c r="B1413" t="s">
        <v>132</v>
      </c>
      <c r="C1413" s="17">
        <v>4.9547425567239997E-2</v>
      </c>
      <c r="D1413" s="17">
        <v>4.98515539091769E-2</v>
      </c>
      <c r="E1413" s="17">
        <v>4.89911422394885E-2</v>
      </c>
      <c r="F1413" s="17"/>
      <c r="G1413" s="17">
        <v>4.7872679963076099E-2</v>
      </c>
      <c r="H1413" s="17">
        <v>3.6885670743869302E-2</v>
      </c>
      <c r="I1413" s="17">
        <v>5.2490134103832298E-2</v>
      </c>
      <c r="J1413" s="17">
        <v>4.7439517192372202E-2</v>
      </c>
      <c r="K1413" s="17">
        <v>6.5030296071611898E-2</v>
      </c>
      <c r="L1413" s="17">
        <v>4.9912474104553801E-2</v>
      </c>
      <c r="M1413" s="17"/>
      <c r="N1413" s="17">
        <v>2.1346434876615999E-2</v>
      </c>
      <c r="O1413" s="17">
        <v>5.1640260782270797E-2</v>
      </c>
      <c r="P1413" s="17">
        <v>5.7825324072697602E-2</v>
      </c>
      <c r="Q1413" s="17">
        <v>5.1705499982159002E-2</v>
      </c>
      <c r="R1413" s="17">
        <v>3.5966715758453997E-2</v>
      </c>
      <c r="S1413" s="17">
        <v>6.05733669063349E-2</v>
      </c>
      <c r="T1413" s="17">
        <v>5.0405011330918799E-2</v>
      </c>
      <c r="U1413" s="17">
        <v>2.7056705748426599E-2</v>
      </c>
      <c r="V1413" s="17">
        <v>6.9642234101261996E-2</v>
      </c>
      <c r="W1413" s="17">
        <v>6.4806646662612197E-2</v>
      </c>
      <c r="X1413" s="17">
        <v>5.2166297977968103E-2</v>
      </c>
      <c r="Y1413" s="17">
        <v>4.5986918041106599E-2</v>
      </c>
      <c r="Z1413" s="17"/>
      <c r="AA1413" s="17">
        <v>3.8448138032876999E-2</v>
      </c>
      <c r="AB1413" s="17">
        <v>4.9585185486321098E-2</v>
      </c>
      <c r="AC1413" s="17">
        <v>5.3429587617950303E-2</v>
      </c>
      <c r="AD1413" s="17">
        <v>5.7121186020951897E-2</v>
      </c>
      <c r="AE1413" s="17"/>
      <c r="AF1413" s="17">
        <v>5.9618615922153E-2</v>
      </c>
    </row>
    <row r="1414" spans="2:32" x14ac:dyDescent="0.2">
      <c r="B1414" t="s">
        <v>92</v>
      </c>
      <c r="C1414" s="17">
        <v>7.8613028209342295E-2</v>
      </c>
      <c r="D1414" s="17">
        <v>6.2970659069625304E-2</v>
      </c>
      <c r="E1414" s="17">
        <v>9.3745959072413801E-2</v>
      </c>
      <c r="F1414" s="17"/>
      <c r="G1414" s="17">
        <v>5.4569131112688102E-2</v>
      </c>
      <c r="H1414" s="17">
        <v>4.2901304882688E-2</v>
      </c>
      <c r="I1414" s="17">
        <v>9.9947730950593103E-2</v>
      </c>
      <c r="J1414" s="17">
        <v>9.5436275085673303E-2</v>
      </c>
      <c r="K1414" s="17">
        <v>9.5766564676924404E-2</v>
      </c>
      <c r="L1414" s="17">
        <v>8.1164968081162497E-2</v>
      </c>
      <c r="M1414" s="17"/>
      <c r="N1414" s="17">
        <v>7.6859735878260393E-2</v>
      </c>
      <c r="O1414" s="17">
        <v>6.2614236653220606E-2</v>
      </c>
      <c r="P1414" s="17">
        <v>9.9683269467595495E-2</v>
      </c>
      <c r="Q1414" s="17">
        <v>7.5287069639357607E-2</v>
      </c>
      <c r="R1414" s="17">
        <v>7.6984945052422205E-2</v>
      </c>
      <c r="S1414" s="17">
        <v>7.6857839768483704E-2</v>
      </c>
      <c r="T1414" s="17">
        <v>8.3810221196374601E-2</v>
      </c>
      <c r="U1414" s="17">
        <v>6.0745047548027398E-2</v>
      </c>
      <c r="V1414" s="17">
        <v>6.48523847612619E-2</v>
      </c>
      <c r="W1414" s="17">
        <v>7.8464920062667698E-2</v>
      </c>
      <c r="X1414" s="17">
        <v>0.122777417130949</v>
      </c>
      <c r="Y1414" s="17">
        <v>0.10614726376240601</v>
      </c>
      <c r="Z1414" s="17"/>
      <c r="AA1414" s="17">
        <v>5.9517913442433401E-2</v>
      </c>
      <c r="AB1414" s="17">
        <v>9.0498087161838298E-2</v>
      </c>
      <c r="AC1414" s="17">
        <v>6.3073805913098094E-2</v>
      </c>
      <c r="AD1414" s="17">
        <v>9.8553913711924596E-2</v>
      </c>
      <c r="AE1414" s="17"/>
      <c r="AF1414" s="17">
        <v>7.69862041610129E-2</v>
      </c>
    </row>
    <row r="1415" spans="2:32" x14ac:dyDescent="0.2">
      <c r="B1415" t="s">
        <v>133</v>
      </c>
      <c r="C1415" s="17">
        <v>0.46256541841448101</v>
      </c>
      <c r="D1415" s="17">
        <v>0.48377165487610402</v>
      </c>
      <c r="E1415" s="17">
        <v>0.44177591622472301</v>
      </c>
      <c r="F1415" s="17"/>
      <c r="G1415" s="17">
        <v>0.476512424499344</v>
      </c>
      <c r="H1415" s="17">
        <v>0.54991370179086896</v>
      </c>
      <c r="I1415" s="17">
        <v>0.45995470103318098</v>
      </c>
      <c r="J1415" s="17">
        <v>0.45120147341632499</v>
      </c>
      <c r="K1415" s="17">
        <v>0.42094198629004698</v>
      </c>
      <c r="L1415" s="17">
        <v>0.42138084432699502</v>
      </c>
      <c r="M1415" s="17"/>
      <c r="N1415" s="17">
        <v>0.48768491889528598</v>
      </c>
      <c r="O1415" s="17">
        <v>0.48196567153550401</v>
      </c>
      <c r="P1415" s="17">
        <v>0.44939002264247502</v>
      </c>
      <c r="Q1415" s="17">
        <v>0.46933835719211497</v>
      </c>
      <c r="R1415" s="17">
        <v>0.458022557106812</v>
      </c>
      <c r="S1415" s="17">
        <v>0.43809630051454901</v>
      </c>
      <c r="T1415" s="17">
        <v>0.44672134207537001</v>
      </c>
      <c r="U1415" s="17">
        <v>0.41510208319576802</v>
      </c>
      <c r="V1415" s="17">
        <v>0.47939752487098403</v>
      </c>
      <c r="W1415" s="17">
        <v>0.46059964367053802</v>
      </c>
      <c r="X1415" s="17">
        <v>0.44482300617013198</v>
      </c>
      <c r="Y1415" s="17">
        <v>0.43955241830331498</v>
      </c>
      <c r="Z1415" s="17"/>
      <c r="AA1415" s="17">
        <v>0.52016624951615098</v>
      </c>
      <c r="AB1415" s="17">
        <v>0.44959949664333598</v>
      </c>
      <c r="AC1415" s="17">
        <v>0.44725610267736299</v>
      </c>
      <c r="AD1415" s="17">
        <v>0.42831442950578003</v>
      </c>
      <c r="AE1415" s="17"/>
      <c r="AF1415" s="17">
        <v>0.45728118398251799</v>
      </c>
    </row>
    <row r="1416" spans="2:32" x14ac:dyDescent="0.2">
      <c r="B1416" t="s">
        <v>134</v>
      </c>
      <c r="C1416" s="17">
        <v>0.174049528740399</v>
      </c>
      <c r="D1416" s="17">
        <v>0.17165063074384301</v>
      </c>
      <c r="E1416" s="17">
        <v>0.175945896878273</v>
      </c>
      <c r="F1416" s="17"/>
      <c r="G1416" s="17">
        <v>0.189473746323996</v>
      </c>
      <c r="H1416" s="17">
        <v>0.158808717857779</v>
      </c>
      <c r="I1416" s="17">
        <v>0.170262014471181</v>
      </c>
      <c r="J1416" s="17">
        <v>0.17114259754511901</v>
      </c>
      <c r="K1416" s="17">
        <v>0.18687321706638299</v>
      </c>
      <c r="L1416" s="17">
        <v>0.17305699702468499</v>
      </c>
      <c r="M1416" s="17"/>
      <c r="N1416" s="17">
        <v>0.16450364365308501</v>
      </c>
      <c r="O1416" s="17">
        <v>0.16829860526742901</v>
      </c>
      <c r="P1416" s="17">
        <v>0.164205851843961</v>
      </c>
      <c r="Q1416" s="17">
        <v>0.170336560137681</v>
      </c>
      <c r="R1416" s="17">
        <v>0.15668073041681199</v>
      </c>
      <c r="S1416" s="17">
        <v>0.19380382260821</v>
      </c>
      <c r="T1416" s="17">
        <v>0.19782191206868999</v>
      </c>
      <c r="U1416" s="17">
        <v>0.20737659482048401</v>
      </c>
      <c r="V1416" s="17">
        <v>0.17617636984000901</v>
      </c>
      <c r="W1416" s="17">
        <v>0.16111535755780601</v>
      </c>
      <c r="X1416" s="17">
        <v>0.167794199457827</v>
      </c>
      <c r="Y1416" s="17">
        <v>0.19569855638299299</v>
      </c>
      <c r="Z1416" s="17"/>
      <c r="AA1416" s="17">
        <v>0.15931036889476399</v>
      </c>
      <c r="AB1416" s="17">
        <v>0.169089399054455</v>
      </c>
      <c r="AC1416" s="17">
        <v>0.19831668346598399</v>
      </c>
      <c r="AD1416" s="17">
        <v>0.172408090107562</v>
      </c>
      <c r="AE1416" s="17"/>
      <c r="AF1416" s="17">
        <v>0.176551654001737</v>
      </c>
    </row>
    <row r="1417" spans="2:32" x14ac:dyDescent="0.2">
      <c r="B1417" t="s">
        <v>135</v>
      </c>
      <c r="C1417" s="17">
        <v>0.28851588967408298</v>
      </c>
      <c r="D1417" s="17">
        <v>0.31212102413226001</v>
      </c>
      <c r="E1417" s="17">
        <v>0.26583001934644901</v>
      </c>
      <c r="F1417" s="17"/>
      <c r="G1417" s="17">
        <v>0.28703867817534801</v>
      </c>
      <c r="H1417" s="17">
        <v>0.39110498393309001</v>
      </c>
      <c r="I1417" s="17">
        <v>0.28969268656199998</v>
      </c>
      <c r="J1417" s="17">
        <v>0.28005887587120598</v>
      </c>
      <c r="K1417" s="17">
        <v>0.23406876922366401</v>
      </c>
      <c r="L1417" s="17">
        <v>0.24832384730231</v>
      </c>
      <c r="M1417" s="17"/>
      <c r="N1417" s="17">
        <v>0.32318127524220103</v>
      </c>
      <c r="O1417" s="17">
        <v>0.313667066268075</v>
      </c>
      <c r="P1417" s="17">
        <v>0.28518417079851399</v>
      </c>
      <c r="Q1417" s="17">
        <v>0.29900179705443403</v>
      </c>
      <c r="R1417" s="17">
        <v>0.30134182668999998</v>
      </c>
      <c r="S1417" s="17">
        <v>0.24429247790633901</v>
      </c>
      <c r="T1417" s="17">
        <v>0.24889943000667999</v>
      </c>
      <c r="U1417" s="17">
        <v>0.20772548837528401</v>
      </c>
      <c r="V1417" s="17">
        <v>0.30322115503097502</v>
      </c>
      <c r="W1417" s="17">
        <v>0.29948428611273198</v>
      </c>
      <c r="X1417" s="17">
        <v>0.27702880671230501</v>
      </c>
      <c r="Y1417" s="17">
        <v>0.24385386192032299</v>
      </c>
      <c r="Z1417" s="17"/>
      <c r="AA1417" s="17">
        <v>0.36085588062138801</v>
      </c>
      <c r="AB1417" s="17">
        <v>0.28051009758888101</v>
      </c>
      <c r="AC1417" s="17">
        <v>0.24893941921137799</v>
      </c>
      <c r="AD1417" s="17">
        <v>0.255906339398218</v>
      </c>
      <c r="AE1417" s="17"/>
      <c r="AF1417" s="17">
        <v>0.28072952998078099</v>
      </c>
    </row>
    <row r="1418" spans="2:32" x14ac:dyDescent="0.2">
      <c r="C1418" s="17"/>
      <c r="D1418" s="17"/>
      <c r="E1418" s="17"/>
      <c r="F1418" s="17"/>
      <c r="G1418" s="17"/>
      <c r="H1418" s="17"/>
      <c r="I1418" s="17"/>
      <c r="J1418" s="17"/>
      <c r="K1418" s="17"/>
      <c r="L1418" s="17"/>
      <c r="M1418" s="17"/>
      <c r="N1418" s="17"/>
      <c r="O1418" s="17"/>
      <c r="P1418" s="17"/>
      <c r="Q1418" s="17"/>
      <c r="R1418" s="17"/>
      <c r="S1418" s="17"/>
      <c r="T1418" s="17"/>
      <c r="U1418" s="17"/>
      <c r="V1418" s="17"/>
      <c r="W1418" s="17"/>
      <c r="X1418" s="17"/>
      <c r="Y1418" s="17"/>
      <c r="Z1418" s="17"/>
      <c r="AA1418" s="17"/>
      <c r="AB1418" s="17"/>
      <c r="AC1418" s="17"/>
      <c r="AD1418" s="17"/>
      <c r="AE1418" s="17"/>
      <c r="AF1418" s="17"/>
    </row>
    <row r="1419" spans="2:32" x14ac:dyDescent="0.2">
      <c r="B1419" s="6" t="s">
        <v>688</v>
      </c>
      <c r="C1419" s="17"/>
      <c r="D1419" s="17"/>
      <c r="E1419" s="17"/>
      <c r="F1419" s="17"/>
      <c r="G1419" s="17"/>
      <c r="H1419" s="17"/>
      <c r="I1419" s="17"/>
      <c r="J1419" s="17"/>
      <c r="K1419" s="17"/>
      <c r="L1419" s="17"/>
      <c r="M1419" s="17"/>
      <c r="N1419" s="17"/>
      <c r="O1419" s="17"/>
      <c r="P1419" s="17"/>
      <c r="Q1419" s="17"/>
      <c r="R1419" s="17"/>
      <c r="S1419" s="17"/>
      <c r="T1419" s="17"/>
      <c r="U1419" s="17"/>
      <c r="V1419" s="17"/>
      <c r="W1419" s="17"/>
      <c r="X1419" s="17"/>
      <c r="Y1419" s="17"/>
      <c r="Z1419" s="17"/>
      <c r="AA1419" s="17"/>
      <c r="AB1419" s="17"/>
      <c r="AC1419" s="17"/>
      <c r="AD1419" s="17"/>
      <c r="AE1419" s="17"/>
      <c r="AF1419" s="17"/>
    </row>
    <row r="1420" spans="2:32" x14ac:dyDescent="0.2">
      <c r="B1420" s="24" t="s">
        <v>62</v>
      </c>
      <c r="C1420" s="17"/>
      <c r="D1420" s="17"/>
      <c r="E1420" s="17"/>
      <c r="F1420" s="17"/>
      <c r="G1420" s="17"/>
      <c r="H1420" s="17"/>
      <c r="I1420" s="17"/>
      <c r="J1420" s="17"/>
      <c r="K1420" s="17"/>
      <c r="L1420" s="17"/>
      <c r="M1420" s="17"/>
      <c r="N1420" s="17"/>
      <c r="O1420" s="17"/>
      <c r="P1420" s="17"/>
      <c r="Q1420" s="17"/>
      <c r="R1420" s="17"/>
      <c r="S1420" s="17"/>
      <c r="T1420" s="17"/>
      <c r="U1420" s="17"/>
      <c r="V1420" s="17"/>
      <c r="W1420" s="17"/>
      <c r="X1420" s="17"/>
      <c r="Y1420" s="17"/>
      <c r="Z1420" s="17"/>
      <c r="AA1420" s="17"/>
      <c r="AB1420" s="17"/>
      <c r="AC1420" s="17"/>
      <c r="AD1420" s="17"/>
      <c r="AE1420" s="17"/>
      <c r="AF1420" s="17"/>
    </row>
    <row r="1421" spans="2:32" x14ac:dyDescent="0.2">
      <c r="B1421" t="s">
        <v>128</v>
      </c>
      <c r="C1421" s="17">
        <v>0.10905649234082899</v>
      </c>
      <c r="D1421" s="17">
        <v>0.13008425049459499</v>
      </c>
      <c r="E1421" s="17">
        <v>8.86203381179584E-2</v>
      </c>
      <c r="F1421" s="17"/>
      <c r="G1421" s="17">
        <v>0.15113744571599999</v>
      </c>
      <c r="H1421" s="17">
        <v>0.20419951748001</v>
      </c>
      <c r="I1421" s="17">
        <v>0.104986972377052</v>
      </c>
      <c r="J1421" s="17">
        <v>8.4779344180154106E-2</v>
      </c>
      <c r="K1421" s="17">
        <v>5.3747087461648899E-2</v>
      </c>
      <c r="L1421" s="17">
        <v>6.3668971254861595E-2</v>
      </c>
      <c r="M1421" s="17"/>
      <c r="N1421" s="17">
        <v>0.14418137364442499</v>
      </c>
      <c r="O1421" s="17">
        <v>9.6002034451001E-2</v>
      </c>
      <c r="P1421" s="17">
        <v>9.0005711302768701E-2</v>
      </c>
      <c r="Q1421" s="17">
        <v>8.6547196617568795E-2</v>
      </c>
      <c r="R1421" s="17">
        <v>8.9573356449857394E-2</v>
      </c>
      <c r="S1421" s="17">
        <v>0.134583001197185</v>
      </c>
      <c r="T1421" s="17">
        <v>8.6932889806519906E-2</v>
      </c>
      <c r="U1421" s="17">
        <v>8.6905585768858304E-2</v>
      </c>
      <c r="V1421" s="17">
        <v>0.104614970176699</v>
      </c>
      <c r="W1421" s="17">
        <v>0.14199112643967901</v>
      </c>
      <c r="X1421" s="17">
        <v>0.13011536969802501</v>
      </c>
      <c r="Y1421" s="17">
        <v>5.9877887681077699E-2</v>
      </c>
      <c r="Z1421" s="17"/>
      <c r="AA1421" s="17">
        <v>0.12865964951775399</v>
      </c>
      <c r="AB1421" s="17">
        <v>9.1229381431992496E-2</v>
      </c>
      <c r="AC1421" s="17">
        <v>0.10688403996531801</v>
      </c>
      <c r="AD1421" s="17">
        <v>0.109862050871896</v>
      </c>
      <c r="AE1421" s="17"/>
      <c r="AF1421" s="17">
        <v>0.126594500854149</v>
      </c>
    </row>
    <row r="1422" spans="2:32" x14ac:dyDescent="0.2">
      <c r="B1422" t="s">
        <v>129</v>
      </c>
      <c r="C1422" s="17">
        <v>0.323182761290985</v>
      </c>
      <c r="D1422" s="17">
        <v>0.32241908073391801</v>
      </c>
      <c r="E1422" s="17">
        <v>0.32383793785825798</v>
      </c>
      <c r="F1422" s="17"/>
      <c r="G1422" s="17">
        <v>0.29709303614020199</v>
      </c>
      <c r="H1422" s="17">
        <v>0.34580907494255703</v>
      </c>
      <c r="I1422" s="17">
        <v>0.33340737076285198</v>
      </c>
      <c r="J1422" s="17">
        <v>0.30970507375627399</v>
      </c>
      <c r="K1422" s="17">
        <v>0.32628887132440498</v>
      </c>
      <c r="L1422" s="17">
        <v>0.32263658674885498</v>
      </c>
      <c r="M1422" s="17"/>
      <c r="N1422" s="17">
        <v>0.318792441366827</v>
      </c>
      <c r="O1422" s="17">
        <v>0.33177370863293598</v>
      </c>
      <c r="P1422" s="17">
        <v>0.35905099175827998</v>
      </c>
      <c r="Q1422" s="17">
        <v>0.35339724182051302</v>
      </c>
      <c r="R1422" s="17">
        <v>0.31864861602616301</v>
      </c>
      <c r="S1422" s="17">
        <v>0.30260700855525602</v>
      </c>
      <c r="T1422" s="17">
        <v>0.32349758035660497</v>
      </c>
      <c r="U1422" s="17">
        <v>0.27225514135387802</v>
      </c>
      <c r="V1422" s="17">
        <v>0.332761165879013</v>
      </c>
      <c r="W1422" s="17">
        <v>0.324522923796632</v>
      </c>
      <c r="X1422" s="17">
        <v>0.25407453876813302</v>
      </c>
      <c r="Y1422" s="17">
        <v>0.33586685537007899</v>
      </c>
      <c r="Z1422" s="17"/>
      <c r="AA1422" s="17">
        <v>0.37239160438944202</v>
      </c>
      <c r="AB1422" s="17">
        <v>0.324868707721096</v>
      </c>
      <c r="AC1422" s="17">
        <v>0.30723038280369702</v>
      </c>
      <c r="AD1422" s="17">
        <v>0.28332484640052702</v>
      </c>
      <c r="AE1422" s="17"/>
      <c r="AF1422" s="17">
        <v>0.29585953867301501</v>
      </c>
    </row>
    <row r="1423" spans="2:32" x14ac:dyDescent="0.2">
      <c r="B1423" t="s">
        <v>130</v>
      </c>
      <c r="C1423" s="17">
        <v>0.29736307698290698</v>
      </c>
      <c r="D1423" s="17">
        <v>0.30609969197721798</v>
      </c>
      <c r="E1423" s="17">
        <v>0.289120407783374</v>
      </c>
      <c r="F1423" s="17"/>
      <c r="G1423" s="17">
        <v>0.29918732322265801</v>
      </c>
      <c r="H1423" s="17">
        <v>0.224402474391667</v>
      </c>
      <c r="I1423" s="17">
        <v>0.30505513117569799</v>
      </c>
      <c r="J1423" s="17">
        <v>0.305780986649136</v>
      </c>
      <c r="K1423" s="17">
        <v>0.32316903507160999</v>
      </c>
      <c r="L1423" s="17">
        <v>0.32520054481824701</v>
      </c>
      <c r="M1423" s="17"/>
      <c r="N1423" s="17">
        <v>0.280799164389195</v>
      </c>
      <c r="O1423" s="17">
        <v>0.307550611189918</v>
      </c>
      <c r="P1423" s="17">
        <v>0.29110444600712998</v>
      </c>
      <c r="Q1423" s="17">
        <v>0.31034011880714502</v>
      </c>
      <c r="R1423" s="17">
        <v>0.332143378204038</v>
      </c>
      <c r="S1423" s="17">
        <v>0.29951776406787101</v>
      </c>
      <c r="T1423" s="17">
        <v>0.29078705014564799</v>
      </c>
      <c r="U1423" s="17">
        <v>0.36392671556253198</v>
      </c>
      <c r="V1423" s="17">
        <v>0.29896423994795901</v>
      </c>
      <c r="W1423" s="17">
        <v>0.249144649219216</v>
      </c>
      <c r="X1423" s="17">
        <v>0.27418270810655798</v>
      </c>
      <c r="Y1423" s="17">
        <v>0.32684223424895698</v>
      </c>
      <c r="Z1423" s="17"/>
      <c r="AA1423" s="17">
        <v>0.26785359340203002</v>
      </c>
      <c r="AB1423" s="17">
        <v>0.30059984938897799</v>
      </c>
      <c r="AC1423" s="17">
        <v>0.31227929394929899</v>
      </c>
      <c r="AD1423" s="17">
        <v>0.31214664867803799</v>
      </c>
      <c r="AE1423" s="17"/>
      <c r="AF1423" s="17">
        <v>0.28579342579192901</v>
      </c>
    </row>
    <row r="1424" spans="2:32" x14ac:dyDescent="0.2">
      <c r="B1424" t="s">
        <v>131</v>
      </c>
      <c r="C1424" s="17">
        <v>0.12654450284278901</v>
      </c>
      <c r="D1424" s="17">
        <v>0.119358013114928</v>
      </c>
      <c r="E1424" s="17">
        <v>0.13347552134266399</v>
      </c>
      <c r="F1424" s="17"/>
      <c r="G1424" s="17">
        <v>0.13199661496253101</v>
      </c>
      <c r="H1424" s="17">
        <v>0.118766272679224</v>
      </c>
      <c r="I1424" s="17">
        <v>0.10304372902223501</v>
      </c>
      <c r="J1424" s="17">
        <v>0.134507397201614</v>
      </c>
      <c r="K1424" s="17">
        <v>0.11988643613189499</v>
      </c>
      <c r="L1424" s="17">
        <v>0.14638445985510401</v>
      </c>
      <c r="M1424" s="17"/>
      <c r="N1424" s="17">
        <v>0.12362803671075701</v>
      </c>
      <c r="O1424" s="17">
        <v>0.13774496416427401</v>
      </c>
      <c r="P1424" s="17">
        <v>0.116998913125826</v>
      </c>
      <c r="Q1424" s="17">
        <v>0.105639553710436</v>
      </c>
      <c r="R1424" s="17">
        <v>0.109976100442523</v>
      </c>
      <c r="S1424" s="17">
        <v>0.120936532464125</v>
      </c>
      <c r="T1424" s="17">
        <v>0.152686713402613</v>
      </c>
      <c r="U1424" s="17">
        <v>0.15250936585706401</v>
      </c>
      <c r="V1424" s="17">
        <v>0.127802661330636</v>
      </c>
      <c r="W1424" s="17">
        <v>0.128795086523918</v>
      </c>
      <c r="X1424" s="17">
        <v>0.13378083575576799</v>
      </c>
      <c r="Y1424" s="17">
        <v>0.107419913882239</v>
      </c>
      <c r="Z1424" s="17"/>
      <c r="AA1424" s="17">
        <v>0.120869171733251</v>
      </c>
      <c r="AB1424" s="17">
        <v>0.138327382545993</v>
      </c>
      <c r="AC1424" s="17">
        <v>0.12676663917842201</v>
      </c>
      <c r="AD1424" s="17">
        <v>0.121010748554973</v>
      </c>
      <c r="AE1424" s="17"/>
      <c r="AF1424" s="17">
        <v>0.141140411198486</v>
      </c>
    </row>
    <row r="1425" spans="2:32" x14ac:dyDescent="0.2">
      <c r="B1425" t="s">
        <v>132</v>
      </c>
      <c r="C1425" s="17">
        <v>5.6102260065496803E-2</v>
      </c>
      <c r="D1425" s="17">
        <v>5.8544902675290597E-2</v>
      </c>
      <c r="E1425" s="17">
        <v>5.3498672109875099E-2</v>
      </c>
      <c r="F1425" s="17"/>
      <c r="G1425" s="17">
        <v>6.14997198116242E-2</v>
      </c>
      <c r="H1425" s="17">
        <v>4.2472578826967297E-2</v>
      </c>
      <c r="I1425" s="17">
        <v>5.1518730406475199E-2</v>
      </c>
      <c r="J1425" s="17">
        <v>5.3566475508197799E-2</v>
      </c>
      <c r="K1425" s="17">
        <v>7.2365892887068697E-2</v>
      </c>
      <c r="L1425" s="17">
        <v>5.8503743900246402E-2</v>
      </c>
      <c r="M1425" s="17"/>
      <c r="N1425" s="17">
        <v>4.4215509271986003E-2</v>
      </c>
      <c r="O1425" s="17">
        <v>5.4964460140679301E-2</v>
      </c>
      <c r="P1425" s="17">
        <v>4.1031783333563297E-2</v>
      </c>
      <c r="Q1425" s="17">
        <v>4.1521806541704703E-2</v>
      </c>
      <c r="R1425" s="17">
        <v>7.2123864765693102E-2</v>
      </c>
      <c r="S1425" s="17">
        <v>6.66276704069627E-2</v>
      </c>
      <c r="T1425" s="17">
        <v>5.41494594654401E-2</v>
      </c>
      <c r="U1425" s="17">
        <v>5.8275808357456299E-2</v>
      </c>
      <c r="V1425" s="17">
        <v>6.4844095235197505E-2</v>
      </c>
      <c r="W1425" s="17">
        <v>5.6615115493818098E-2</v>
      </c>
      <c r="X1425" s="17">
        <v>6.1518799890098202E-2</v>
      </c>
      <c r="Y1425" s="17">
        <v>9.0918979070736802E-2</v>
      </c>
      <c r="Z1425" s="17"/>
      <c r="AA1425" s="17">
        <v>4.0581557270399402E-2</v>
      </c>
      <c r="AB1425" s="17">
        <v>5.3269186006782501E-2</v>
      </c>
      <c r="AC1425" s="17">
        <v>5.83747107197016E-2</v>
      </c>
      <c r="AD1425" s="17">
        <v>7.1568263614290195E-2</v>
      </c>
      <c r="AE1425" s="17"/>
      <c r="AF1425" s="17">
        <v>6.2033133462543397E-2</v>
      </c>
    </row>
    <row r="1426" spans="2:32" x14ac:dyDescent="0.2">
      <c r="B1426" t="s">
        <v>92</v>
      </c>
      <c r="C1426" s="17">
        <v>8.7750906476992296E-2</v>
      </c>
      <c r="D1426" s="17">
        <v>6.3494061004050195E-2</v>
      </c>
      <c r="E1426" s="17">
        <v>0.11144712278787</v>
      </c>
      <c r="F1426" s="17"/>
      <c r="G1426" s="17">
        <v>5.90858601469849E-2</v>
      </c>
      <c r="H1426" s="17">
        <v>6.4350081679573998E-2</v>
      </c>
      <c r="I1426" s="17">
        <v>0.101988066255688</v>
      </c>
      <c r="J1426" s="17">
        <v>0.111660722704625</v>
      </c>
      <c r="K1426" s="17">
        <v>0.10454267712337199</v>
      </c>
      <c r="L1426" s="17">
        <v>8.3605693422686603E-2</v>
      </c>
      <c r="M1426" s="17"/>
      <c r="N1426" s="17">
        <v>8.8383474616809801E-2</v>
      </c>
      <c r="O1426" s="17">
        <v>7.1964221421192895E-2</v>
      </c>
      <c r="P1426" s="17">
        <v>0.101808154472431</v>
      </c>
      <c r="Q1426" s="17">
        <v>0.102554082502632</v>
      </c>
      <c r="R1426" s="17">
        <v>7.7534684111725496E-2</v>
      </c>
      <c r="S1426" s="17">
        <v>7.5728023308600401E-2</v>
      </c>
      <c r="T1426" s="17">
        <v>9.1946306823174506E-2</v>
      </c>
      <c r="U1426" s="17">
        <v>6.6127383100210796E-2</v>
      </c>
      <c r="V1426" s="17">
        <v>7.1012867430494994E-2</v>
      </c>
      <c r="W1426" s="17">
        <v>9.8931098526736594E-2</v>
      </c>
      <c r="X1426" s="17">
        <v>0.14632774778141799</v>
      </c>
      <c r="Y1426" s="17">
        <v>7.9074129746910402E-2</v>
      </c>
      <c r="Z1426" s="17"/>
      <c r="AA1426" s="17">
        <v>6.9644423687123896E-2</v>
      </c>
      <c r="AB1426" s="17">
        <v>9.1705492905158295E-2</v>
      </c>
      <c r="AC1426" s="17">
        <v>8.8464933383563399E-2</v>
      </c>
      <c r="AD1426" s="17">
        <v>0.10208744188027501</v>
      </c>
      <c r="AE1426" s="17"/>
      <c r="AF1426" s="17">
        <v>8.8578990019876999E-2</v>
      </c>
    </row>
    <row r="1427" spans="2:32" x14ac:dyDescent="0.2">
      <c r="B1427" t="s">
        <v>133</v>
      </c>
      <c r="C1427" s="17">
        <v>0.43223925363181498</v>
      </c>
      <c r="D1427" s="17">
        <v>0.45250333122851299</v>
      </c>
      <c r="E1427" s="17">
        <v>0.41245827597621698</v>
      </c>
      <c r="F1427" s="17"/>
      <c r="G1427" s="17">
        <v>0.44823048185620201</v>
      </c>
      <c r="H1427" s="17">
        <v>0.55000859242256706</v>
      </c>
      <c r="I1427" s="17">
        <v>0.438394343139904</v>
      </c>
      <c r="J1427" s="17">
        <v>0.39448441793642802</v>
      </c>
      <c r="K1427" s="17">
        <v>0.38003595878605401</v>
      </c>
      <c r="L1427" s="17">
        <v>0.38630555800371602</v>
      </c>
      <c r="M1427" s="17"/>
      <c r="N1427" s="17">
        <v>0.46297381501125201</v>
      </c>
      <c r="O1427" s="17">
        <v>0.42777574308393701</v>
      </c>
      <c r="P1427" s="17">
        <v>0.449056703061049</v>
      </c>
      <c r="Q1427" s="17">
        <v>0.43994443843808101</v>
      </c>
      <c r="R1427" s="17">
        <v>0.40822197247601999</v>
      </c>
      <c r="S1427" s="17">
        <v>0.43719000975244099</v>
      </c>
      <c r="T1427" s="17">
        <v>0.41043047016312501</v>
      </c>
      <c r="U1427" s="17">
        <v>0.359160727122736</v>
      </c>
      <c r="V1427" s="17">
        <v>0.43737613605571302</v>
      </c>
      <c r="W1427" s="17">
        <v>0.46651405023631098</v>
      </c>
      <c r="X1427" s="17">
        <v>0.38418990846615803</v>
      </c>
      <c r="Y1427" s="17">
        <v>0.39574474305115698</v>
      </c>
      <c r="Z1427" s="17"/>
      <c r="AA1427" s="17">
        <v>0.50105125390719596</v>
      </c>
      <c r="AB1427" s="17">
        <v>0.41609808915308799</v>
      </c>
      <c r="AC1427" s="17">
        <v>0.414114422769014</v>
      </c>
      <c r="AD1427" s="17">
        <v>0.39318689727242201</v>
      </c>
      <c r="AE1427" s="17"/>
      <c r="AF1427" s="17">
        <v>0.42245403952716398</v>
      </c>
    </row>
    <row r="1428" spans="2:32" x14ac:dyDescent="0.2">
      <c r="B1428" t="s">
        <v>134</v>
      </c>
      <c r="C1428" s="17">
        <v>0.18264676290828599</v>
      </c>
      <c r="D1428" s="17">
        <v>0.177902915790219</v>
      </c>
      <c r="E1428" s="17">
        <v>0.18697419345253899</v>
      </c>
      <c r="F1428" s="17"/>
      <c r="G1428" s="17">
        <v>0.19349633477415501</v>
      </c>
      <c r="H1428" s="17">
        <v>0.16123885150619199</v>
      </c>
      <c r="I1428" s="17">
        <v>0.15456245942871</v>
      </c>
      <c r="J1428" s="17">
        <v>0.18807387270981099</v>
      </c>
      <c r="K1428" s="17">
        <v>0.192252329018964</v>
      </c>
      <c r="L1428" s="17">
        <v>0.20488820375535</v>
      </c>
      <c r="M1428" s="17"/>
      <c r="N1428" s="17">
        <v>0.16784354598274301</v>
      </c>
      <c r="O1428" s="17">
        <v>0.192709424304953</v>
      </c>
      <c r="P1428" s="17">
        <v>0.15803069645939</v>
      </c>
      <c r="Q1428" s="17">
        <v>0.14716136025214099</v>
      </c>
      <c r="R1428" s="17">
        <v>0.182099965208216</v>
      </c>
      <c r="S1428" s="17">
        <v>0.18756420287108699</v>
      </c>
      <c r="T1428" s="17">
        <v>0.206836172868053</v>
      </c>
      <c r="U1428" s="17">
        <v>0.210785174214521</v>
      </c>
      <c r="V1428" s="17">
        <v>0.19264675656583399</v>
      </c>
      <c r="W1428" s="17">
        <v>0.185410202017736</v>
      </c>
      <c r="X1428" s="17">
        <v>0.195299635645866</v>
      </c>
      <c r="Y1428" s="17">
        <v>0.19833889295297599</v>
      </c>
      <c r="Z1428" s="17"/>
      <c r="AA1428" s="17">
        <v>0.16145072900365101</v>
      </c>
      <c r="AB1428" s="17">
        <v>0.19159656855277599</v>
      </c>
      <c r="AC1428" s="17">
        <v>0.185141349898124</v>
      </c>
      <c r="AD1428" s="17">
        <v>0.19257901216926401</v>
      </c>
      <c r="AE1428" s="17"/>
      <c r="AF1428" s="17">
        <v>0.20317354466102999</v>
      </c>
    </row>
    <row r="1429" spans="2:32" x14ac:dyDescent="0.2">
      <c r="B1429" t="s">
        <v>135</v>
      </c>
      <c r="C1429" s="17">
        <v>0.24959249072352899</v>
      </c>
      <c r="D1429" s="17">
        <v>0.274600415438294</v>
      </c>
      <c r="E1429" s="17">
        <v>0.22548408252367799</v>
      </c>
      <c r="F1429" s="17"/>
      <c r="G1429" s="17">
        <v>0.254734147082047</v>
      </c>
      <c r="H1429" s="17">
        <v>0.38876974091637601</v>
      </c>
      <c r="I1429" s="17">
        <v>0.283831883711194</v>
      </c>
      <c r="J1429" s="17">
        <v>0.206410545226616</v>
      </c>
      <c r="K1429" s="17">
        <v>0.18778362976709101</v>
      </c>
      <c r="L1429" s="17">
        <v>0.181417354248366</v>
      </c>
      <c r="M1429" s="17"/>
      <c r="N1429" s="17">
        <v>0.29513026902850897</v>
      </c>
      <c r="O1429" s="17">
        <v>0.23506631877898401</v>
      </c>
      <c r="P1429" s="17">
        <v>0.291026006601659</v>
      </c>
      <c r="Q1429" s="17">
        <v>0.29278307818594002</v>
      </c>
      <c r="R1429" s="17">
        <v>0.22612200726780399</v>
      </c>
      <c r="S1429" s="17">
        <v>0.249625806881353</v>
      </c>
      <c r="T1429" s="17">
        <v>0.203594297295073</v>
      </c>
      <c r="U1429" s="17">
        <v>0.148375552908216</v>
      </c>
      <c r="V1429" s="17">
        <v>0.244729379489879</v>
      </c>
      <c r="W1429" s="17">
        <v>0.28110384821857498</v>
      </c>
      <c r="X1429" s="17">
        <v>0.188890272820292</v>
      </c>
      <c r="Y1429" s="17">
        <v>0.19740585009818101</v>
      </c>
      <c r="Z1429" s="17"/>
      <c r="AA1429" s="17">
        <v>0.33960052490354498</v>
      </c>
      <c r="AB1429" s="17">
        <v>0.224501520600313</v>
      </c>
      <c r="AC1429" s="17">
        <v>0.22897307287089</v>
      </c>
      <c r="AD1429" s="17">
        <v>0.20060788510315899</v>
      </c>
      <c r="AE1429" s="17"/>
      <c r="AF1429" s="17">
        <v>0.21928049486613399</v>
      </c>
    </row>
    <row r="1430" spans="2:32" x14ac:dyDescent="0.2">
      <c r="C1430" s="17"/>
      <c r="D1430" s="17"/>
      <c r="E1430" s="17"/>
      <c r="F1430" s="17"/>
      <c r="G1430" s="17"/>
      <c r="H1430" s="17"/>
      <c r="I1430" s="17"/>
      <c r="J1430" s="17"/>
      <c r="K1430" s="17"/>
      <c r="L1430" s="17"/>
      <c r="M1430" s="17"/>
      <c r="N1430" s="17"/>
      <c r="O1430" s="17"/>
      <c r="P1430" s="17"/>
      <c r="Q1430" s="17"/>
      <c r="R1430" s="17"/>
      <c r="S1430" s="17"/>
      <c r="T1430" s="17"/>
      <c r="U1430" s="17"/>
      <c r="V1430" s="17"/>
      <c r="W1430" s="17"/>
      <c r="X1430" s="17"/>
      <c r="Y1430" s="17"/>
      <c r="Z1430" s="17"/>
      <c r="AA1430" s="17"/>
      <c r="AB1430" s="17"/>
      <c r="AC1430" s="17"/>
      <c r="AD1430" s="17"/>
      <c r="AE1430" s="17"/>
      <c r="AF1430" s="17"/>
    </row>
    <row r="1431" spans="2:32" x14ac:dyDescent="0.2">
      <c r="B1431" s="6" t="s">
        <v>689</v>
      </c>
      <c r="C1431" s="17"/>
      <c r="D1431" s="17"/>
      <c r="E1431" s="17"/>
      <c r="F1431" s="17"/>
      <c r="G1431" s="17"/>
      <c r="H1431" s="17"/>
      <c r="I1431" s="17"/>
      <c r="J1431" s="17"/>
      <c r="K1431" s="17"/>
      <c r="L1431" s="17"/>
      <c r="M1431" s="17"/>
      <c r="N1431" s="17"/>
      <c r="O1431" s="17"/>
      <c r="P1431" s="17"/>
      <c r="Q1431" s="17"/>
      <c r="R1431" s="17"/>
      <c r="S1431" s="17"/>
      <c r="T1431" s="17"/>
      <c r="U1431" s="17"/>
      <c r="V1431" s="17"/>
      <c r="W1431" s="17"/>
      <c r="X1431" s="17"/>
      <c r="Y1431" s="17"/>
      <c r="Z1431" s="17"/>
      <c r="AA1431" s="17"/>
      <c r="AB1431" s="17"/>
      <c r="AC1431" s="17"/>
      <c r="AD1431" s="17"/>
      <c r="AE1431" s="17"/>
      <c r="AF1431" s="17"/>
    </row>
    <row r="1432" spans="2:32" x14ac:dyDescent="0.2">
      <c r="B1432" s="24" t="s">
        <v>62</v>
      </c>
      <c r="C1432" s="17"/>
      <c r="D1432" s="17"/>
      <c r="E1432" s="17"/>
      <c r="F1432" s="17"/>
      <c r="G1432" s="17"/>
      <c r="H1432" s="17"/>
      <c r="I1432" s="17"/>
      <c r="J1432" s="17"/>
      <c r="K1432" s="17"/>
      <c r="L1432" s="17"/>
      <c r="M1432" s="17"/>
      <c r="N1432" s="17"/>
      <c r="O1432" s="17"/>
      <c r="P1432" s="17"/>
      <c r="Q1432" s="17"/>
      <c r="R1432" s="17"/>
      <c r="S1432" s="17"/>
      <c r="T1432" s="17"/>
      <c r="U1432" s="17"/>
      <c r="V1432" s="17"/>
      <c r="W1432" s="17"/>
      <c r="X1432" s="17"/>
      <c r="Y1432" s="17"/>
      <c r="Z1432" s="17"/>
      <c r="AA1432" s="17"/>
      <c r="AB1432" s="17"/>
      <c r="AC1432" s="17"/>
      <c r="AD1432" s="17"/>
      <c r="AE1432" s="17"/>
      <c r="AF1432" s="17"/>
    </row>
    <row r="1433" spans="2:32" x14ac:dyDescent="0.2">
      <c r="B1433" t="s">
        <v>128</v>
      </c>
      <c r="C1433" s="17">
        <v>0.11564584086515201</v>
      </c>
      <c r="D1433" s="17">
        <v>0.13363235840266199</v>
      </c>
      <c r="E1433" s="17">
        <v>9.8310479280580301E-2</v>
      </c>
      <c r="F1433" s="17"/>
      <c r="G1433" s="17">
        <v>0.16760192872062901</v>
      </c>
      <c r="H1433" s="17">
        <v>0.16040113077276</v>
      </c>
      <c r="I1433" s="17">
        <v>0.13801634755665901</v>
      </c>
      <c r="J1433" s="17">
        <v>0.101952843657688</v>
      </c>
      <c r="K1433" s="17">
        <v>6.9159963850407402E-2</v>
      </c>
      <c r="L1433" s="17">
        <v>6.8714667695089396E-2</v>
      </c>
      <c r="M1433" s="17"/>
      <c r="N1433" s="17">
        <v>0.129363571841312</v>
      </c>
      <c r="O1433" s="17">
        <v>9.5188763758272496E-2</v>
      </c>
      <c r="P1433" s="17">
        <v>9.0108338689341497E-2</v>
      </c>
      <c r="Q1433" s="17">
        <v>0.10176850895457699</v>
      </c>
      <c r="R1433" s="17">
        <v>0.12585063739900201</v>
      </c>
      <c r="S1433" s="17">
        <v>0.16167154124466901</v>
      </c>
      <c r="T1433" s="17">
        <v>0.104312916436558</v>
      </c>
      <c r="U1433" s="17">
        <v>0.106590507627121</v>
      </c>
      <c r="V1433" s="17">
        <v>0.126484272804609</v>
      </c>
      <c r="W1433" s="17">
        <v>0.131109361905625</v>
      </c>
      <c r="X1433" s="17">
        <v>0.10816282171074799</v>
      </c>
      <c r="Y1433" s="17">
        <v>5.70024215207059E-2</v>
      </c>
      <c r="Z1433" s="17"/>
      <c r="AA1433" s="17">
        <v>0.12733927182890101</v>
      </c>
      <c r="AB1433" s="17">
        <v>9.0101004161955905E-2</v>
      </c>
      <c r="AC1433" s="17">
        <v>0.131545692953011</v>
      </c>
      <c r="AD1433" s="17">
        <v>0.117224588936164</v>
      </c>
      <c r="AE1433" s="17"/>
      <c r="AF1433" s="17">
        <v>0.11578975431977501</v>
      </c>
    </row>
    <row r="1434" spans="2:32" x14ac:dyDescent="0.2">
      <c r="B1434" t="s">
        <v>129</v>
      </c>
      <c r="C1434" s="17">
        <v>0.321599494426071</v>
      </c>
      <c r="D1434" s="17">
        <v>0.34094317487957798</v>
      </c>
      <c r="E1434" s="17">
        <v>0.30310721068888502</v>
      </c>
      <c r="F1434" s="17"/>
      <c r="G1434" s="17">
        <v>0.307589618945735</v>
      </c>
      <c r="H1434" s="17">
        <v>0.37643563669142299</v>
      </c>
      <c r="I1434" s="17">
        <v>0.31661740029031699</v>
      </c>
      <c r="J1434" s="17">
        <v>0.30468510744240501</v>
      </c>
      <c r="K1434" s="17">
        <v>0.32359540983366603</v>
      </c>
      <c r="L1434" s="17">
        <v>0.30268616958617101</v>
      </c>
      <c r="M1434" s="17"/>
      <c r="N1434" s="17">
        <v>0.33094191440503901</v>
      </c>
      <c r="O1434" s="17">
        <v>0.32284675213176001</v>
      </c>
      <c r="P1434" s="17">
        <v>0.344865651058334</v>
      </c>
      <c r="Q1434" s="17">
        <v>0.31015984601843199</v>
      </c>
      <c r="R1434" s="17">
        <v>0.34118232110208702</v>
      </c>
      <c r="S1434" s="17">
        <v>0.322296475999166</v>
      </c>
      <c r="T1434" s="17">
        <v>0.32134905510296802</v>
      </c>
      <c r="U1434" s="17">
        <v>0.32985188874319599</v>
      </c>
      <c r="V1434" s="17">
        <v>0.27419322544244001</v>
      </c>
      <c r="W1434" s="17">
        <v>0.29929887090155599</v>
      </c>
      <c r="X1434" s="17">
        <v>0.31881177840633002</v>
      </c>
      <c r="Y1434" s="17">
        <v>0.43188853737435701</v>
      </c>
      <c r="Z1434" s="17"/>
      <c r="AA1434" s="17">
        <v>0.35300693028048302</v>
      </c>
      <c r="AB1434" s="17">
        <v>0.35122710351631198</v>
      </c>
      <c r="AC1434" s="17">
        <v>0.28606170528043501</v>
      </c>
      <c r="AD1434" s="17">
        <v>0.28693472534348802</v>
      </c>
      <c r="AE1434" s="17"/>
      <c r="AF1434" s="17">
        <v>0.29952431534665502</v>
      </c>
    </row>
    <row r="1435" spans="2:32" x14ac:dyDescent="0.2">
      <c r="B1435" t="s">
        <v>130</v>
      </c>
      <c r="C1435" s="17">
        <v>0.27900324445005598</v>
      </c>
      <c r="D1435" s="17">
        <v>0.27236983383507102</v>
      </c>
      <c r="E1435" s="17">
        <v>0.28435093171887699</v>
      </c>
      <c r="F1435" s="17"/>
      <c r="G1435" s="17">
        <v>0.25485604939573597</v>
      </c>
      <c r="H1435" s="17">
        <v>0.25094002286566802</v>
      </c>
      <c r="I1435" s="17">
        <v>0.25654630207052298</v>
      </c>
      <c r="J1435" s="17">
        <v>0.31043817451066202</v>
      </c>
      <c r="K1435" s="17">
        <v>0.305853090258419</v>
      </c>
      <c r="L1435" s="17">
        <v>0.29266378272278298</v>
      </c>
      <c r="M1435" s="17"/>
      <c r="N1435" s="17">
        <v>0.282358945184919</v>
      </c>
      <c r="O1435" s="17">
        <v>0.29543866564118798</v>
      </c>
      <c r="P1435" s="17">
        <v>0.28563588789029598</v>
      </c>
      <c r="Q1435" s="17">
        <v>0.29678147973815899</v>
      </c>
      <c r="R1435" s="17">
        <v>0.26523994001227003</v>
      </c>
      <c r="S1435" s="17">
        <v>0.253604169362529</v>
      </c>
      <c r="T1435" s="17">
        <v>0.30329104595941803</v>
      </c>
      <c r="U1435" s="17">
        <v>0.26309135160090003</v>
      </c>
      <c r="V1435" s="17">
        <v>0.30378714395569401</v>
      </c>
      <c r="W1435" s="17">
        <v>0.25401653006693498</v>
      </c>
      <c r="X1435" s="17">
        <v>0.25095899667557697</v>
      </c>
      <c r="Y1435" s="17">
        <v>0.21716285662068799</v>
      </c>
      <c r="Z1435" s="17"/>
      <c r="AA1435" s="17">
        <v>0.27107405749591701</v>
      </c>
      <c r="AB1435" s="17">
        <v>0.280897092012519</v>
      </c>
      <c r="AC1435" s="17">
        <v>0.29356825229578998</v>
      </c>
      <c r="AD1435" s="17">
        <v>0.27224671265938599</v>
      </c>
      <c r="AE1435" s="17"/>
      <c r="AF1435" s="17">
        <v>0.27061756880059801</v>
      </c>
    </row>
    <row r="1436" spans="2:32" x14ac:dyDescent="0.2">
      <c r="B1436" t="s">
        <v>131</v>
      </c>
      <c r="C1436" s="17">
        <v>0.143288303755813</v>
      </c>
      <c r="D1436" s="17">
        <v>0.136249399077366</v>
      </c>
      <c r="E1436" s="17">
        <v>0.15100301032901001</v>
      </c>
      <c r="F1436" s="17"/>
      <c r="G1436" s="17">
        <v>0.15321025045065201</v>
      </c>
      <c r="H1436" s="17">
        <v>0.115049029472699</v>
      </c>
      <c r="I1436" s="17">
        <v>0.12574295897133</v>
      </c>
      <c r="J1436" s="17">
        <v>0.13669100902939499</v>
      </c>
      <c r="K1436" s="17">
        <v>0.14304506244408599</v>
      </c>
      <c r="L1436" s="17">
        <v>0.179510054091541</v>
      </c>
      <c r="M1436" s="17"/>
      <c r="N1436" s="17">
        <v>0.11268694368349499</v>
      </c>
      <c r="O1436" s="17">
        <v>0.15277006942735799</v>
      </c>
      <c r="P1436" s="17">
        <v>0.13969359831770201</v>
      </c>
      <c r="Q1436" s="17">
        <v>0.14688173723831399</v>
      </c>
      <c r="R1436" s="17">
        <v>0.14669772063192199</v>
      </c>
      <c r="S1436" s="17">
        <v>0.14513364718355901</v>
      </c>
      <c r="T1436" s="17">
        <v>0.145309326767462</v>
      </c>
      <c r="U1436" s="17">
        <v>0.16598129579465001</v>
      </c>
      <c r="V1436" s="17">
        <v>0.160180583953449</v>
      </c>
      <c r="W1436" s="17">
        <v>0.15595177815730499</v>
      </c>
      <c r="X1436" s="17">
        <v>0.13184301300673801</v>
      </c>
      <c r="Y1436" s="17">
        <v>0.11377352085134</v>
      </c>
      <c r="Z1436" s="17"/>
      <c r="AA1436" s="17">
        <v>0.12716688813355001</v>
      </c>
      <c r="AB1436" s="17">
        <v>0.14111462304963601</v>
      </c>
      <c r="AC1436" s="17">
        <v>0.15497242924785201</v>
      </c>
      <c r="AD1436" s="17">
        <v>0.15389801000949499</v>
      </c>
      <c r="AE1436" s="17"/>
      <c r="AF1436" s="17">
        <v>0.154907886404899</v>
      </c>
    </row>
    <row r="1437" spans="2:32" x14ac:dyDescent="0.2">
      <c r="B1437" t="s">
        <v>132</v>
      </c>
      <c r="C1437" s="17">
        <v>6.4066074733911502E-2</v>
      </c>
      <c r="D1437" s="17">
        <v>6.2994711300326606E-2</v>
      </c>
      <c r="E1437" s="17">
        <v>6.4937529632934907E-2</v>
      </c>
      <c r="F1437" s="17"/>
      <c r="G1437" s="17">
        <v>6.7420644057259393E-2</v>
      </c>
      <c r="H1437" s="17">
        <v>4.49234731428848E-2</v>
      </c>
      <c r="I1437" s="17">
        <v>5.9386296756283902E-2</v>
      </c>
      <c r="J1437" s="17">
        <v>5.5241228954630697E-2</v>
      </c>
      <c r="K1437" s="17">
        <v>7.8430752210550597E-2</v>
      </c>
      <c r="L1437" s="17">
        <v>7.8780620415201799E-2</v>
      </c>
      <c r="M1437" s="17"/>
      <c r="N1437" s="17">
        <v>4.9287188054069599E-2</v>
      </c>
      <c r="O1437" s="17">
        <v>6.8702285718690095E-2</v>
      </c>
      <c r="P1437" s="17">
        <v>5.1541121635008298E-2</v>
      </c>
      <c r="Q1437" s="17">
        <v>6.6021886093051804E-2</v>
      </c>
      <c r="R1437" s="17">
        <v>4.8401033379650703E-2</v>
      </c>
      <c r="S1437" s="17">
        <v>5.5713891397313801E-2</v>
      </c>
      <c r="T1437" s="17">
        <v>5.9361906427222E-2</v>
      </c>
      <c r="U1437" s="17">
        <v>5.7448691481355597E-2</v>
      </c>
      <c r="V1437" s="17">
        <v>7.2744321118573901E-2</v>
      </c>
      <c r="W1437" s="17">
        <v>8.7079946332479494E-2</v>
      </c>
      <c r="X1437" s="17">
        <v>6.0962213836347902E-2</v>
      </c>
      <c r="Y1437" s="17">
        <v>0.12729101297387399</v>
      </c>
      <c r="Z1437" s="17"/>
      <c r="AA1437" s="17">
        <v>5.3973308611269498E-2</v>
      </c>
      <c r="AB1437" s="17">
        <v>5.9352288317417901E-2</v>
      </c>
      <c r="AC1437" s="17">
        <v>6.8248952079769998E-2</v>
      </c>
      <c r="AD1437" s="17">
        <v>7.4911379912491194E-2</v>
      </c>
      <c r="AE1437" s="17"/>
      <c r="AF1437" s="17">
        <v>8.5207320299449205E-2</v>
      </c>
    </row>
    <row r="1438" spans="2:32" x14ac:dyDescent="0.2">
      <c r="B1438" t="s">
        <v>92</v>
      </c>
      <c r="C1438" s="17">
        <v>7.6397041768995602E-2</v>
      </c>
      <c r="D1438" s="17">
        <v>5.3810522504996502E-2</v>
      </c>
      <c r="E1438" s="17">
        <v>9.8290838349713305E-2</v>
      </c>
      <c r="F1438" s="17"/>
      <c r="G1438" s="17">
        <v>4.9321508429989197E-2</v>
      </c>
      <c r="H1438" s="17">
        <v>5.2250707054565797E-2</v>
      </c>
      <c r="I1438" s="17">
        <v>0.103690694354886</v>
      </c>
      <c r="J1438" s="17">
        <v>9.09916364052194E-2</v>
      </c>
      <c r="K1438" s="17">
        <v>7.99157214028718E-2</v>
      </c>
      <c r="L1438" s="17">
        <v>7.7644705489214094E-2</v>
      </c>
      <c r="M1438" s="17"/>
      <c r="N1438" s="17">
        <v>9.5361436831164298E-2</v>
      </c>
      <c r="O1438" s="17">
        <v>6.5053463322731195E-2</v>
      </c>
      <c r="P1438" s="17">
        <v>8.8155402409318101E-2</v>
      </c>
      <c r="Q1438" s="17">
        <v>7.8386541957465194E-2</v>
      </c>
      <c r="R1438" s="17">
        <v>7.2628347475068106E-2</v>
      </c>
      <c r="S1438" s="17">
        <v>6.1580274812762702E-2</v>
      </c>
      <c r="T1438" s="17">
        <v>6.6375749306371704E-2</v>
      </c>
      <c r="U1438" s="17">
        <v>7.7036264752777805E-2</v>
      </c>
      <c r="V1438" s="17">
        <v>6.2610452725234106E-2</v>
      </c>
      <c r="W1438" s="17">
        <v>7.2543512636099206E-2</v>
      </c>
      <c r="X1438" s="17">
        <v>0.12926117636425899</v>
      </c>
      <c r="Y1438" s="17">
        <v>5.2881650659034801E-2</v>
      </c>
      <c r="Z1438" s="17"/>
      <c r="AA1438" s="17">
        <v>6.7439543649879002E-2</v>
      </c>
      <c r="AB1438" s="17">
        <v>7.7307888942158606E-2</v>
      </c>
      <c r="AC1438" s="17">
        <v>6.5602968143142995E-2</v>
      </c>
      <c r="AD1438" s="17">
        <v>9.4784583138975906E-2</v>
      </c>
      <c r="AE1438" s="17"/>
      <c r="AF1438" s="17">
        <v>7.3953154828623704E-2</v>
      </c>
    </row>
    <row r="1439" spans="2:32" x14ac:dyDescent="0.2">
      <c r="B1439" t="s">
        <v>133</v>
      </c>
      <c r="C1439" s="17">
        <v>0.437245335291224</v>
      </c>
      <c r="D1439" s="17">
        <v>0.47457553328224</v>
      </c>
      <c r="E1439" s="17">
        <v>0.40141768996946497</v>
      </c>
      <c r="F1439" s="17"/>
      <c r="G1439" s="17">
        <v>0.47519154766636401</v>
      </c>
      <c r="H1439" s="17">
        <v>0.53683676746418296</v>
      </c>
      <c r="I1439" s="17">
        <v>0.45463374784697702</v>
      </c>
      <c r="J1439" s="17">
        <v>0.40663795110009399</v>
      </c>
      <c r="K1439" s="17">
        <v>0.39275537368407398</v>
      </c>
      <c r="L1439" s="17">
        <v>0.37140083728126</v>
      </c>
      <c r="M1439" s="17"/>
      <c r="N1439" s="17">
        <v>0.46030548624635198</v>
      </c>
      <c r="O1439" s="17">
        <v>0.41803551589003302</v>
      </c>
      <c r="P1439" s="17">
        <v>0.43497398974767498</v>
      </c>
      <c r="Q1439" s="17">
        <v>0.411928354973009</v>
      </c>
      <c r="R1439" s="17">
        <v>0.467032958501089</v>
      </c>
      <c r="S1439" s="17">
        <v>0.48396801724383498</v>
      </c>
      <c r="T1439" s="17">
        <v>0.42566197153952601</v>
      </c>
      <c r="U1439" s="17">
        <v>0.43644239637031701</v>
      </c>
      <c r="V1439" s="17">
        <v>0.40067749824704901</v>
      </c>
      <c r="W1439" s="17">
        <v>0.43040823280718099</v>
      </c>
      <c r="X1439" s="17">
        <v>0.426974600117078</v>
      </c>
      <c r="Y1439" s="17">
        <v>0.48889095889506301</v>
      </c>
      <c r="Z1439" s="17"/>
      <c r="AA1439" s="17">
        <v>0.480346202109385</v>
      </c>
      <c r="AB1439" s="17">
        <v>0.44132810767826802</v>
      </c>
      <c r="AC1439" s="17">
        <v>0.417607398233446</v>
      </c>
      <c r="AD1439" s="17">
        <v>0.40415931427965102</v>
      </c>
      <c r="AE1439" s="17"/>
      <c r="AF1439" s="17">
        <v>0.41531406966643097</v>
      </c>
    </row>
    <row r="1440" spans="2:32" x14ac:dyDescent="0.2">
      <c r="B1440" t="s">
        <v>134</v>
      </c>
      <c r="C1440" s="17">
        <v>0.20735437848972399</v>
      </c>
      <c r="D1440" s="17">
        <v>0.19924411037769199</v>
      </c>
      <c r="E1440" s="17">
        <v>0.21594053996194501</v>
      </c>
      <c r="F1440" s="17"/>
      <c r="G1440" s="17">
        <v>0.22063089450791201</v>
      </c>
      <c r="H1440" s="17">
        <v>0.15997250261558399</v>
      </c>
      <c r="I1440" s="17">
        <v>0.18512925572761399</v>
      </c>
      <c r="J1440" s="17">
        <v>0.19193223798402501</v>
      </c>
      <c r="K1440" s="17">
        <v>0.22147581465463601</v>
      </c>
      <c r="L1440" s="17">
        <v>0.25829067450674298</v>
      </c>
      <c r="M1440" s="17"/>
      <c r="N1440" s="17">
        <v>0.161974131737564</v>
      </c>
      <c r="O1440" s="17">
        <v>0.22147235514604799</v>
      </c>
      <c r="P1440" s="17">
        <v>0.19123471995270999</v>
      </c>
      <c r="Q1440" s="17">
        <v>0.212903623331366</v>
      </c>
      <c r="R1440" s="17">
        <v>0.19509875401157301</v>
      </c>
      <c r="S1440" s="17">
        <v>0.20084753858087301</v>
      </c>
      <c r="T1440" s="17">
        <v>0.204671233194684</v>
      </c>
      <c r="U1440" s="17">
        <v>0.22342998727600599</v>
      </c>
      <c r="V1440" s="17">
        <v>0.23292490507202299</v>
      </c>
      <c r="W1440" s="17">
        <v>0.24303172448978499</v>
      </c>
      <c r="X1440" s="17">
        <v>0.19280522684308599</v>
      </c>
      <c r="Y1440" s="17">
        <v>0.24106453382521401</v>
      </c>
      <c r="Z1440" s="17"/>
      <c r="AA1440" s="17">
        <v>0.18114019674481899</v>
      </c>
      <c r="AB1440" s="17">
        <v>0.200466911367054</v>
      </c>
      <c r="AC1440" s="17">
        <v>0.22322138132762201</v>
      </c>
      <c r="AD1440" s="17">
        <v>0.22880938992198699</v>
      </c>
      <c r="AE1440" s="17"/>
      <c r="AF1440" s="17">
        <v>0.24011520670434799</v>
      </c>
    </row>
    <row r="1441" spans="2:32" x14ac:dyDescent="0.2">
      <c r="B1441" t="s">
        <v>135</v>
      </c>
      <c r="C1441" s="17">
        <v>0.22989095680149901</v>
      </c>
      <c r="D1441" s="17">
        <v>0.27533142290454798</v>
      </c>
      <c r="E1441" s="17">
        <v>0.18547715000751999</v>
      </c>
      <c r="F1441" s="17"/>
      <c r="G1441" s="17">
        <v>0.254560653158452</v>
      </c>
      <c r="H1441" s="17">
        <v>0.37686426484859897</v>
      </c>
      <c r="I1441" s="17">
        <v>0.269504492119362</v>
      </c>
      <c r="J1441" s="17">
        <v>0.21470571311606801</v>
      </c>
      <c r="K1441" s="17">
        <v>0.17127955902943701</v>
      </c>
      <c r="L1441" s="17">
        <v>0.11311016277451701</v>
      </c>
      <c r="M1441" s="17"/>
      <c r="N1441" s="17">
        <v>0.29833135450878701</v>
      </c>
      <c r="O1441" s="17">
        <v>0.196563160743984</v>
      </c>
      <c r="P1441" s="17">
        <v>0.24373926979496499</v>
      </c>
      <c r="Q1441" s="17">
        <v>0.199024731641643</v>
      </c>
      <c r="R1441" s="17">
        <v>0.271934204489516</v>
      </c>
      <c r="S1441" s="17">
        <v>0.28312047866296303</v>
      </c>
      <c r="T1441" s="17">
        <v>0.22099073834484301</v>
      </c>
      <c r="U1441" s="17">
        <v>0.21301240909431099</v>
      </c>
      <c r="V1441" s="17">
        <v>0.167752593175026</v>
      </c>
      <c r="W1441" s="17">
        <v>0.187376508317396</v>
      </c>
      <c r="X1441" s="17">
        <v>0.23416937327399201</v>
      </c>
      <c r="Y1441" s="17">
        <v>0.247826425069849</v>
      </c>
      <c r="Z1441" s="17"/>
      <c r="AA1441" s="17">
        <v>0.29920600536456499</v>
      </c>
      <c r="AB1441" s="17">
        <v>0.240861196311214</v>
      </c>
      <c r="AC1441" s="17">
        <v>0.19438601690582399</v>
      </c>
      <c r="AD1441" s="17">
        <v>0.175349924357665</v>
      </c>
      <c r="AE1441" s="17"/>
      <c r="AF1441" s="17">
        <v>0.17519886296208301</v>
      </c>
    </row>
    <row r="1442" spans="2:32" x14ac:dyDescent="0.2">
      <c r="C1442" s="17"/>
      <c r="D1442" s="17"/>
      <c r="E1442" s="17"/>
      <c r="F1442" s="17"/>
      <c r="G1442" s="17"/>
      <c r="H1442" s="17"/>
      <c r="I1442" s="17"/>
      <c r="J1442" s="17"/>
      <c r="K1442" s="17"/>
      <c r="L1442" s="17"/>
      <c r="M1442" s="17"/>
      <c r="N1442" s="17"/>
      <c r="O1442" s="17"/>
      <c r="P1442" s="17"/>
      <c r="Q1442" s="17"/>
      <c r="R1442" s="17"/>
      <c r="S1442" s="17"/>
      <c r="T1442" s="17"/>
      <c r="U1442" s="17"/>
      <c r="V1442" s="17"/>
      <c r="W1442" s="17"/>
      <c r="X1442" s="17"/>
      <c r="Y1442" s="17"/>
      <c r="Z1442" s="17"/>
      <c r="AA1442" s="17"/>
      <c r="AB1442" s="17"/>
      <c r="AC1442" s="17"/>
      <c r="AD1442" s="17"/>
      <c r="AE1442" s="17"/>
      <c r="AF1442" s="17"/>
    </row>
    <row r="1443" spans="2:32" x14ac:dyDescent="0.2">
      <c r="B1443" s="6" t="s">
        <v>690</v>
      </c>
      <c r="C1443" s="17"/>
      <c r="D1443" s="17"/>
      <c r="E1443" s="17"/>
      <c r="F1443" s="17"/>
      <c r="G1443" s="17"/>
      <c r="H1443" s="17"/>
      <c r="I1443" s="17"/>
      <c r="J1443" s="17"/>
      <c r="K1443" s="17"/>
      <c r="L1443" s="17"/>
      <c r="M1443" s="17"/>
      <c r="N1443" s="17"/>
      <c r="O1443" s="17"/>
      <c r="P1443" s="17"/>
      <c r="Q1443" s="17"/>
      <c r="R1443" s="17"/>
      <c r="S1443" s="17"/>
      <c r="T1443" s="17"/>
      <c r="U1443" s="17"/>
      <c r="V1443" s="17"/>
      <c r="W1443" s="17"/>
      <c r="X1443" s="17"/>
      <c r="Y1443" s="17"/>
      <c r="Z1443" s="17"/>
      <c r="AA1443" s="17"/>
      <c r="AB1443" s="17"/>
      <c r="AC1443" s="17"/>
      <c r="AD1443" s="17"/>
      <c r="AE1443" s="17"/>
      <c r="AF1443" s="17"/>
    </row>
    <row r="1444" spans="2:32" x14ac:dyDescent="0.2">
      <c r="B1444" s="24" t="s">
        <v>62</v>
      </c>
      <c r="C1444" s="17"/>
      <c r="D1444" s="17"/>
      <c r="E1444" s="17"/>
      <c r="F1444" s="17"/>
      <c r="G1444" s="17"/>
      <c r="H1444" s="17"/>
      <c r="I1444" s="17"/>
      <c r="J1444" s="17"/>
      <c r="K1444" s="17"/>
      <c r="L1444" s="17"/>
      <c r="M1444" s="17"/>
      <c r="N1444" s="17"/>
      <c r="O1444" s="17"/>
      <c r="P1444" s="17"/>
      <c r="Q1444" s="17"/>
      <c r="R1444" s="17"/>
      <c r="S1444" s="17"/>
      <c r="T1444" s="17"/>
      <c r="U1444" s="17"/>
      <c r="V1444" s="17"/>
      <c r="W1444" s="17"/>
      <c r="X1444" s="17"/>
      <c r="Y1444" s="17"/>
      <c r="Z1444" s="17"/>
      <c r="AA1444" s="17"/>
      <c r="AB1444" s="17"/>
      <c r="AC1444" s="17"/>
      <c r="AD1444" s="17"/>
      <c r="AE1444" s="17"/>
      <c r="AF1444" s="17"/>
    </row>
    <row r="1445" spans="2:32" x14ac:dyDescent="0.2">
      <c r="B1445" t="s">
        <v>128</v>
      </c>
      <c r="C1445" s="17">
        <v>7.5549334455822098E-2</v>
      </c>
      <c r="D1445" s="17">
        <v>8.6402975751181998E-2</v>
      </c>
      <c r="E1445" s="17">
        <v>6.5408924033302798E-2</v>
      </c>
      <c r="F1445" s="17"/>
      <c r="G1445" s="17">
        <v>0.118390094252322</v>
      </c>
      <c r="H1445" s="17">
        <v>0.14096686358775501</v>
      </c>
      <c r="I1445" s="17">
        <v>8.5815472962116598E-2</v>
      </c>
      <c r="J1445" s="17">
        <v>5.7843273472958402E-2</v>
      </c>
      <c r="K1445" s="17">
        <v>3.6575339682187499E-2</v>
      </c>
      <c r="L1445" s="17">
        <v>2.5916559797492199E-2</v>
      </c>
      <c r="M1445" s="17"/>
      <c r="N1445" s="17">
        <v>9.4222385600502001E-2</v>
      </c>
      <c r="O1445" s="17">
        <v>5.28184858316477E-2</v>
      </c>
      <c r="P1445" s="17">
        <v>7.4438199595677101E-2</v>
      </c>
      <c r="Q1445" s="17">
        <v>6.0428791147238203E-2</v>
      </c>
      <c r="R1445" s="17">
        <v>6.8197233476380306E-2</v>
      </c>
      <c r="S1445" s="17">
        <v>8.4960868199476597E-2</v>
      </c>
      <c r="T1445" s="17">
        <v>8.2393787702106799E-2</v>
      </c>
      <c r="U1445" s="17">
        <v>7.6379172905766998E-2</v>
      </c>
      <c r="V1445" s="17">
        <v>7.8870146447421796E-2</v>
      </c>
      <c r="W1445" s="17">
        <v>8.0821347693016396E-2</v>
      </c>
      <c r="X1445" s="17">
        <v>7.6707427819002805E-2</v>
      </c>
      <c r="Y1445" s="17">
        <v>7.4849068638195695E-2</v>
      </c>
      <c r="Z1445" s="17"/>
      <c r="AA1445" s="17">
        <v>7.5308280852121295E-2</v>
      </c>
      <c r="AB1445" s="17">
        <v>6.3086073657123098E-2</v>
      </c>
      <c r="AC1445" s="17">
        <v>8.5527013992214407E-2</v>
      </c>
      <c r="AD1445" s="17">
        <v>8.1061500583224602E-2</v>
      </c>
      <c r="AE1445" s="17"/>
      <c r="AF1445" s="17">
        <v>9.2379106868684502E-2</v>
      </c>
    </row>
    <row r="1446" spans="2:32" x14ac:dyDescent="0.2">
      <c r="B1446" t="s">
        <v>129</v>
      </c>
      <c r="C1446" s="17">
        <v>0.22205229484932801</v>
      </c>
      <c r="D1446" s="17">
        <v>0.22575089654844599</v>
      </c>
      <c r="E1446" s="17">
        <v>0.21882563050057399</v>
      </c>
      <c r="F1446" s="17"/>
      <c r="G1446" s="17">
        <v>0.33385543267523998</v>
      </c>
      <c r="H1446" s="17">
        <v>0.284501631583787</v>
      </c>
      <c r="I1446" s="17">
        <v>0.232795750650614</v>
      </c>
      <c r="J1446" s="17">
        <v>0.21902258340406</v>
      </c>
      <c r="K1446" s="17">
        <v>0.16582538451808401</v>
      </c>
      <c r="L1446" s="17">
        <v>0.128237486510455</v>
      </c>
      <c r="M1446" s="17"/>
      <c r="N1446" s="17">
        <v>0.27826211311633797</v>
      </c>
      <c r="O1446" s="17">
        <v>0.22811886479135801</v>
      </c>
      <c r="P1446" s="17">
        <v>0.200913324485781</v>
      </c>
      <c r="Q1446" s="17">
        <v>0.207498739914865</v>
      </c>
      <c r="R1446" s="17">
        <v>0.26335243206041797</v>
      </c>
      <c r="S1446" s="17">
        <v>0.24725310222946201</v>
      </c>
      <c r="T1446" s="17">
        <v>0.19292936945338299</v>
      </c>
      <c r="U1446" s="17">
        <v>0.206301878569078</v>
      </c>
      <c r="V1446" s="17">
        <v>0.17994097363623501</v>
      </c>
      <c r="W1446" s="17">
        <v>0.20024962206934299</v>
      </c>
      <c r="X1446" s="17">
        <v>0.195211794036943</v>
      </c>
      <c r="Y1446" s="17">
        <v>0.225065414757391</v>
      </c>
      <c r="Z1446" s="17"/>
      <c r="AA1446" s="17">
        <v>0.22907512087600199</v>
      </c>
      <c r="AB1446" s="17">
        <v>0.20407497818117701</v>
      </c>
      <c r="AC1446" s="17">
        <v>0.236951878198947</v>
      </c>
      <c r="AD1446" s="17">
        <v>0.218447787253024</v>
      </c>
      <c r="AE1446" s="17"/>
      <c r="AF1446" s="17">
        <v>0.24654982673641199</v>
      </c>
    </row>
    <row r="1447" spans="2:32" x14ac:dyDescent="0.2">
      <c r="B1447" t="s">
        <v>130</v>
      </c>
      <c r="C1447" s="17">
        <v>0.31960302854040101</v>
      </c>
      <c r="D1447" s="17">
        <v>0.31908983364906002</v>
      </c>
      <c r="E1447" s="17">
        <v>0.32098264366659102</v>
      </c>
      <c r="F1447" s="17"/>
      <c r="G1447" s="17">
        <v>0.262706094664655</v>
      </c>
      <c r="H1447" s="17">
        <v>0.28563971767080398</v>
      </c>
      <c r="I1447" s="17">
        <v>0.31671498597601699</v>
      </c>
      <c r="J1447" s="17">
        <v>0.31038602059903497</v>
      </c>
      <c r="K1447" s="17">
        <v>0.34587232944953</v>
      </c>
      <c r="L1447" s="17">
        <v>0.377338689415739</v>
      </c>
      <c r="M1447" s="17"/>
      <c r="N1447" s="17">
        <v>0.28166538745507003</v>
      </c>
      <c r="O1447" s="17">
        <v>0.33388687834870701</v>
      </c>
      <c r="P1447" s="17">
        <v>0.32171287258601899</v>
      </c>
      <c r="Q1447" s="17">
        <v>0.357025072211132</v>
      </c>
      <c r="R1447" s="17">
        <v>0.30228305813537798</v>
      </c>
      <c r="S1447" s="17">
        <v>0.31767339014926999</v>
      </c>
      <c r="T1447" s="17">
        <v>0.31468801234938398</v>
      </c>
      <c r="U1447" s="17">
        <v>0.35141156070652402</v>
      </c>
      <c r="V1447" s="17">
        <v>0.36613643149936298</v>
      </c>
      <c r="W1447" s="17">
        <v>0.29039414477491798</v>
      </c>
      <c r="X1447" s="17">
        <v>0.296910066725111</v>
      </c>
      <c r="Y1447" s="17">
        <v>0.28874603510219699</v>
      </c>
      <c r="Z1447" s="17"/>
      <c r="AA1447" s="17">
        <v>0.31850167752134101</v>
      </c>
      <c r="AB1447" s="17">
        <v>0.31704348752782402</v>
      </c>
      <c r="AC1447" s="17">
        <v>0.31766173372523798</v>
      </c>
      <c r="AD1447" s="17">
        <v>0.32783877606629802</v>
      </c>
      <c r="AE1447" s="17"/>
      <c r="AF1447" s="17">
        <v>0.29495499085322402</v>
      </c>
    </row>
    <row r="1448" spans="2:32" x14ac:dyDescent="0.2">
      <c r="B1448" t="s">
        <v>131</v>
      </c>
      <c r="C1448" s="17">
        <v>0.194571337238861</v>
      </c>
      <c r="D1448" s="17">
        <v>0.200758628454105</v>
      </c>
      <c r="E1448" s="17">
        <v>0.18734396507085199</v>
      </c>
      <c r="F1448" s="17"/>
      <c r="G1448" s="17">
        <v>0.17620052081367499</v>
      </c>
      <c r="H1448" s="17">
        <v>0.164126601930042</v>
      </c>
      <c r="I1448" s="17">
        <v>0.17016601524233099</v>
      </c>
      <c r="J1448" s="17">
        <v>0.18346159645594801</v>
      </c>
      <c r="K1448" s="17">
        <v>0.22298685263447299</v>
      </c>
      <c r="L1448" s="17">
        <v>0.24143381308731199</v>
      </c>
      <c r="M1448" s="17"/>
      <c r="N1448" s="17">
        <v>0.17971615363322599</v>
      </c>
      <c r="O1448" s="17">
        <v>0.19633452517000899</v>
      </c>
      <c r="P1448" s="17">
        <v>0.19071953921558099</v>
      </c>
      <c r="Q1448" s="17">
        <v>0.19159871232473599</v>
      </c>
      <c r="R1448" s="17">
        <v>0.22551521974659899</v>
      </c>
      <c r="S1448" s="17">
        <v>0.161775094601942</v>
      </c>
      <c r="T1448" s="17">
        <v>0.23137961490196299</v>
      </c>
      <c r="U1448" s="17">
        <v>0.19461271119714399</v>
      </c>
      <c r="V1448" s="17">
        <v>0.177697024412029</v>
      </c>
      <c r="W1448" s="17">
        <v>0.222513908526731</v>
      </c>
      <c r="X1448" s="17">
        <v>0.18609849997598801</v>
      </c>
      <c r="Y1448" s="17">
        <v>0.195449276192798</v>
      </c>
      <c r="Z1448" s="17"/>
      <c r="AA1448" s="17">
        <v>0.21187911358793701</v>
      </c>
      <c r="AB1448" s="17">
        <v>0.21432466580440299</v>
      </c>
      <c r="AC1448" s="17">
        <v>0.181022673025032</v>
      </c>
      <c r="AD1448" s="17">
        <v>0.165965588026808</v>
      </c>
      <c r="AE1448" s="17"/>
      <c r="AF1448" s="17">
        <v>0.18278791945915299</v>
      </c>
    </row>
    <row r="1449" spans="2:32" x14ac:dyDescent="0.2">
      <c r="B1449" t="s">
        <v>132</v>
      </c>
      <c r="C1449" s="17">
        <v>9.3368792524767999E-2</v>
      </c>
      <c r="D1449" s="17">
        <v>9.9099718114495194E-2</v>
      </c>
      <c r="E1449" s="17">
        <v>8.7778124224225595E-2</v>
      </c>
      <c r="F1449" s="17"/>
      <c r="G1449" s="17">
        <v>5.4481503846278999E-2</v>
      </c>
      <c r="H1449" s="17">
        <v>5.6186924558367803E-2</v>
      </c>
      <c r="I1449" s="17">
        <v>7.1003525522476102E-2</v>
      </c>
      <c r="J1449" s="17">
        <v>0.114636905987337</v>
      </c>
      <c r="K1449" s="17">
        <v>0.120869577746045</v>
      </c>
      <c r="L1449" s="17">
        <v>0.132011927253637</v>
      </c>
      <c r="M1449" s="17"/>
      <c r="N1449" s="17">
        <v>6.7684050797733403E-2</v>
      </c>
      <c r="O1449" s="17">
        <v>0.107927374552322</v>
      </c>
      <c r="P1449" s="17">
        <v>0.109560147871775</v>
      </c>
      <c r="Q1449" s="17">
        <v>9.2701394542726606E-2</v>
      </c>
      <c r="R1449" s="17">
        <v>6.7791353468550697E-2</v>
      </c>
      <c r="S1449" s="17">
        <v>0.104454752709581</v>
      </c>
      <c r="T1449" s="17">
        <v>7.5069763555941194E-2</v>
      </c>
      <c r="U1449" s="17">
        <v>7.3664411465396998E-2</v>
      </c>
      <c r="V1449" s="17">
        <v>0.10466259992123</v>
      </c>
      <c r="W1449" s="17">
        <v>0.10329789268372</v>
      </c>
      <c r="X1449" s="17">
        <v>9.8197722111180594E-2</v>
      </c>
      <c r="Y1449" s="17">
        <v>0.13100069014938101</v>
      </c>
      <c r="Z1449" s="17"/>
      <c r="AA1449" s="17">
        <v>8.6026996931831495E-2</v>
      </c>
      <c r="AB1449" s="17">
        <v>9.0424749932044204E-2</v>
      </c>
      <c r="AC1449" s="17">
        <v>9.3823982702574402E-2</v>
      </c>
      <c r="AD1449" s="17">
        <v>0.10269832942510899</v>
      </c>
      <c r="AE1449" s="17"/>
      <c r="AF1449" s="17">
        <v>0.10483386779777</v>
      </c>
    </row>
    <row r="1450" spans="2:32" x14ac:dyDescent="0.2">
      <c r="B1450" t="s">
        <v>92</v>
      </c>
      <c r="C1450" s="17">
        <v>9.4855212390819996E-2</v>
      </c>
      <c r="D1450" s="17">
        <v>6.8897947482711094E-2</v>
      </c>
      <c r="E1450" s="17">
        <v>0.11966071250445499</v>
      </c>
      <c r="F1450" s="17"/>
      <c r="G1450" s="17">
        <v>5.4366353747829402E-2</v>
      </c>
      <c r="H1450" s="17">
        <v>6.8578260669244204E-2</v>
      </c>
      <c r="I1450" s="17">
        <v>0.12350424964644501</v>
      </c>
      <c r="J1450" s="17">
        <v>0.114649620080661</v>
      </c>
      <c r="K1450" s="17">
        <v>0.10787051596968</v>
      </c>
      <c r="L1450" s="17">
        <v>9.5061523935364198E-2</v>
      </c>
      <c r="M1450" s="17"/>
      <c r="N1450" s="17">
        <v>9.8449909397130095E-2</v>
      </c>
      <c r="O1450" s="17">
        <v>8.0913871305955704E-2</v>
      </c>
      <c r="P1450" s="17">
        <v>0.102655916245166</v>
      </c>
      <c r="Q1450" s="17">
        <v>9.0747289859301E-2</v>
      </c>
      <c r="R1450" s="17">
        <v>7.2860703112673397E-2</v>
      </c>
      <c r="S1450" s="17">
        <v>8.3882792110268098E-2</v>
      </c>
      <c r="T1450" s="17">
        <v>0.10353945203722199</v>
      </c>
      <c r="U1450" s="17">
        <v>9.7630265156090107E-2</v>
      </c>
      <c r="V1450" s="17">
        <v>9.2692824083721495E-2</v>
      </c>
      <c r="W1450" s="17">
        <v>0.102723084252272</v>
      </c>
      <c r="X1450" s="17">
        <v>0.14687448933177499</v>
      </c>
      <c r="Y1450" s="17">
        <v>8.4889515160037801E-2</v>
      </c>
      <c r="Z1450" s="17"/>
      <c r="AA1450" s="17">
        <v>7.9208810230767895E-2</v>
      </c>
      <c r="AB1450" s="17">
        <v>0.111046044897429</v>
      </c>
      <c r="AC1450" s="17">
        <v>8.5012718355994804E-2</v>
      </c>
      <c r="AD1450" s="17">
        <v>0.103988018645536</v>
      </c>
      <c r="AE1450" s="17"/>
      <c r="AF1450" s="17">
        <v>7.8494288284755798E-2</v>
      </c>
    </row>
    <row r="1451" spans="2:32" x14ac:dyDescent="0.2">
      <c r="B1451" t="s">
        <v>133</v>
      </c>
      <c r="C1451" s="17">
        <v>0.29760162930515</v>
      </c>
      <c r="D1451" s="17">
        <v>0.31215387229962799</v>
      </c>
      <c r="E1451" s="17">
        <v>0.28423455453387703</v>
      </c>
      <c r="F1451" s="17"/>
      <c r="G1451" s="17">
        <v>0.45224552692756198</v>
      </c>
      <c r="H1451" s="17">
        <v>0.425468495171542</v>
      </c>
      <c r="I1451" s="17">
        <v>0.31861122361273098</v>
      </c>
      <c r="J1451" s="17">
        <v>0.27686585687701798</v>
      </c>
      <c r="K1451" s="17">
        <v>0.202400724200272</v>
      </c>
      <c r="L1451" s="17">
        <v>0.15415404630794799</v>
      </c>
      <c r="M1451" s="17"/>
      <c r="N1451" s="17">
        <v>0.37248449871683997</v>
      </c>
      <c r="O1451" s="17">
        <v>0.28093735062300601</v>
      </c>
      <c r="P1451" s="17">
        <v>0.27535152408145802</v>
      </c>
      <c r="Q1451" s="17">
        <v>0.26792753106210399</v>
      </c>
      <c r="R1451" s="17">
        <v>0.33154966553679899</v>
      </c>
      <c r="S1451" s="17">
        <v>0.33221397042893902</v>
      </c>
      <c r="T1451" s="17">
        <v>0.27532315715548999</v>
      </c>
      <c r="U1451" s="17">
        <v>0.28268105147484501</v>
      </c>
      <c r="V1451" s="17">
        <v>0.25881112008365598</v>
      </c>
      <c r="W1451" s="17">
        <v>0.28107096976235901</v>
      </c>
      <c r="X1451" s="17">
        <v>0.27191922185594603</v>
      </c>
      <c r="Y1451" s="17">
        <v>0.29991448339558702</v>
      </c>
      <c r="Z1451" s="17"/>
      <c r="AA1451" s="17">
        <v>0.304383401728123</v>
      </c>
      <c r="AB1451" s="17">
        <v>0.26716105183830002</v>
      </c>
      <c r="AC1451" s="17">
        <v>0.32247889219116099</v>
      </c>
      <c r="AD1451" s="17">
        <v>0.29950928783624797</v>
      </c>
      <c r="AE1451" s="17"/>
      <c r="AF1451" s="17">
        <v>0.33892893360509702</v>
      </c>
    </row>
    <row r="1452" spans="2:32" x14ac:dyDescent="0.2">
      <c r="B1452" t="s">
        <v>134</v>
      </c>
      <c r="C1452" s="17">
        <v>0.28794012976362898</v>
      </c>
      <c r="D1452" s="17">
        <v>0.2998583465686</v>
      </c>
      <c r="E1452" s="17">
        <v>0.27512208929507698</v>
      </c>
      <c r="F1452" s="17"/>
      <c r="G1452" s="17">
        <v>0.23068202465995399</v>
      </c>
      <c r="H1452" s="17">
        <v>0.22031352648840999</v>
      </c>
      <c r="I1452" s="17">
        <v>0.24116954076480701</v>
      </c>
      <c r="J1452" s="17">
        <v>0.29809850244328501</v>
      </c>
      <c r="K1452" s="17">
        <v>0.343856430380518</v>
      </c>
      <c r="L1452" s="17">
        <v>0.37344574034094902</v>
      </c>
      <c r="M1452" s="17"/>
      <c r="N1452" s="17">
        <v>0.24740020443096</v>
      </c>
      <c r="O1452" s="17">
        <v>0.30426189972233098</v>
      </c>
      <c r="P1452" s="17">
        <v>0.30027968708735697</v>
      </c>
      <c r="Q1452" s="17">
        <v>0.28430010686746299</v>
      </c>
      <c r="R1452" s="17">
        <v>0.29330657321515002</v>
      </c>
      <c r="S1452" s="17">
        <v>0.26622984731152199</v>
      </c>
      <c r="T1452" s="17">
        <v>0.30644937845790399</v>
      </c>
      <c r="U1452" s="17">
        <v>0.268277122662541</v>
      </c>
      <c r="V1452" s="17">
        <v>0.28235962433325901</v>
      </c>
      <c r="W1452" s="17">
        <v>0.325811801210451</v>
      </c>
      <c r="X1452" s="17">
        <v>0.28429622208716798</v>
      </c>
      <c r="Y1452" s="17">
        <v>0.32644996634217899</v>
      </c>
      <c r="Z1452" s="17"/>
      <c r="AA1452" s="17">
        <v>0.29790611051976801</v>
      </c>
      <c r="AB1452" s="17">
        <v>0.30474941573644798</v>
      </c>
      <c r="AC1452" s="17">
        <v>0.27484665572760603</v>
      </c>
      <c r="AD1452" s="17">
        <v>0.26866391745191798</v>
      </c>
      <c r="AE1452" s="17"/>
      <c r="AF1452" s="17">
        <v>0.287621787256923</v>
      </c>
    </row>
    <row r="1453" spans="2:32" x14ac:dyDescent="0.2">
      <c r="B1453" t="s">
        <v>135</v>
      </c>
      <c r="C1453" s="17">
        <v>9.6614995415206205E-3</v>
      </c>
      <c r="D1453" s="17">
        <v>1.22955257310282E-2</v>
      </c>
      <c r="E1453" s="17">
        <v>9.1124652388000996E-3</v>
      </c>
      <c r="F1453" s="17"/>
      <c r="G1453" s="17">
        <v>0.22156350226760799</v>
      </c>
      <c r="H1453" s="17">
        <v>0.20515496868313199</v>
      </c>
      <c r="I1453" s="17">
        <v>7.7441682847923701E-2</v>
      </c>
      <c r="J1453" s="17">
        <v>-2.1232645566266299E-2</v>
      </c>
      <c r="K1453" s="17">
        <v>-0.141455706180246</v>
      </c>
      <c r="L1453" s="17">
        <v>-0.219291694033001</v>
      </c>
      <c r="M1453" s="17"/>
      <c r="N1453" s="17">
        <v>0.12508429428588</v>
      </c>
      <c r="O1453" s="17">
        <v>-2.3324549099325201E-2</v>
      </c>
      <c r="P1453" s="17">
        <v>-2.4928163005898701E-2</v>
      </c>
      <c r="Q1453" s="17">
        <v>-1.6372575805359401E-2</v>
      </c>
      <c r="R1453" s="17">
        <v>3.8243092321648998E-2</v>
      </c>
      <c r="S1453" s="17">
        <v>6.5984123117416402E-2</v>
      </c>
      <c r="T1453" s="17">
        <v>-3.1126221302413999E-2</v>
      </c>
      <c r="U1453" s="17">
        <v>1.44039288123035E-2</v>
      </c>
      <c r="V1453" s="17">
        <v>-2.3548504249602999E-2</v>
      </c>
      <c r="W1453" s="17">
        <v>-4.4740831448091302E-2</v>
      </c>
      <c r="X1453" s="17">
        <v>-1.2377000231222899E-2</v>
      </c>
      <c r="Y1453" s="17">
        <v>-2.6535482946591998E-2</v>
      </c>
      <c r="Z1453" s="17"/>
      <c r="AA1453" s="17">
        <v>6.4772912083546604E-3</v>
      </c>
      <c r="AB1453" s="17">
        <v>-3.7588363898147903E-2</v>
      </c>
      <c r="AC1453" s="17">
        <v>4.76322364635553E-2</v>
      </c>
      <c r="AD1453" s="17">
        <v>3.08453703843308E-2</v>
      </c>
      <c r="AE1453" s="17"/>
      <c r="AF1453" s="17">
        <v>5.1307146348173203E-2</v>
      </c>
    </row>
    <row r="1454" spans="2:32" x14ac:dyDescent="0.2">
      <c r="C1454" s="17"/>
      <c r="D1454" s="17"/>
      <c r="E1454" s="17"/>
      <c r="F1454" s="17"/>
      <c r="G1454" s="17"/>
      <c r="H1454" s="17"/>
      <c r="I1454" s="17"/>
      <c r="J1454" s="17"/>
      <c r="K1454" s="17"/>
      <c r="L1454" s="17"/>
      <c r="M1454" s="17"/>
      <c r="N1454" s="17"/>
      <c r="O1454" s="17"/>
      <c r="P1454" s="17"/>
      <c r="Q1454" s="17"/>
      <c r="R1454" s="17"/>
      <c r="S1454" s="17"/>
      <c r="T1454" s="17"/>
      <c r="U1454" s="17"/>
      <c r="V1454" s="17"/>
      <c r="W1454" s="17"/>
      <c r="X1454" s="17"/>
      <c r="Y1454" s="17"/>
      <c r="Z1454" s="17"/>
      <c r="AA1454" s="17"/>
      <c r="AB1454" s="17"/>
      <c r="AC1454" s="17"/>
      <c r="AD1454" s="17"/>
      <c r="AE1454" s="17"/>
      <c r="AF1454" s="17"/>
    </row>
    <row r="1455" spans="2:32" x14ac:dyDescent="0.2">
      <c r="B1455" s="6" t="s">
        <v>691</v>
      </c>
      <c r="C1455" s="17"/>
      <c r="D1455" s="17"/>
      <c r="E1455" s="17"/>
      <c r="F1455" s="17"/>
      <c r="G1455" s="17"/>
      <c r="H1455" s="17"/>
      <c r="I1455" s="17"/>
      <c r="J1455" s="17"/>
      <c r="K1455" s="17"/>
      <c r="L1455" s="17"/>
      <c r="M1455" s="17"/>
      <c r="N1455" s="17"/>
      <c r="O1455" s="17"/>
      <c r="P1455" s="17"/>
      <c r="Q1455" s="17"/>
      <c r="R1455" s="17"/>
      <c r="S1455" s="17"/>
      <c r="T1455" s="17"/>
      <c r="U1455" s="17"/>
      <c r="V1455" s="17"/>
      <c r="W1455" s="17"/>
      <c r="X1455" s="17"/>
      <c r="Y1455" s="17"/>
      <c r="Z1455" s="17"/>
      <c r="AA1455" s="17"/>
      <c r="AB1455" s="17"/>
      <c r="AC1455" s="17"/>
      <c r="AD1455" s="17"/>
      <c r="AE1455" s="17"/>
      <c r="AF1455" s="17"/>
    </row>
    <row r="1456" spans="2:32" x14ac:dyDescent="0.2">
      <c r="B1456" s="24" t="s">
        <v>62</v>
      </c>
      <c r="C1456" s="17"/>
      <c r="D1456" s="17"/>
      <c r="E1456" s="17"/>
      <c r="F1456" s="17"/>
      <c r="G1456" s="17"/>
      <c r="H1456" s="17"/>
      <c r="I1456" s="17"/>
      <c r="J1456" s="17"/>
      <c r="K1456" s="17"/>
      <c r="L1456" s="17"/>
      <c r="M1456" s="17"/>
      <c r="N1456" s="17"/>
      <c r="O1456" s="17"/>
      <c r="P1456" s="17"/>
      <c r="Q1456" s="17"/>
      <c r="R1456" s="17"/>
      <c r="S1456" s="17"/>
      <c r="T1456" s="17"/>
      <c r="U1456" s="17"/>
      <c r="V1456" s="17"/>
      <c r="W1456" s="17"/>
      <c r="X1456" s="17"/>
      <c r="Y1456" s="17"/>
      <c r="Z1456" s="17"/>
      <c r="AA1456" s="17"/>
      <c r="AB1456" s="17"/>
      <c r="AC1456" s="17"/>
      <c r="AD1456" s="17"/>
      <c r="AE1456" s="17"/>
      <c r="AF1456" s="17"/>
    </row>
    <row r="1457" spans="2:32" x14ac:dyDescent="0.2">
      <c r="B1457" t="s">
        <v>128</v>
      </c>
      <c r="C1457" s="17">
        <v>9.6487831059166099E-2</v>
      </c>
      <c r="D1457" s="17">
        <v>0.110956580736695</v>
      </c>
      <c r="E1457" s="17">
        <v>8.2023649566573903E-2</v>
      </c>
      <c r="F1457" s="17"/>
      <c r="G1457" s="17">
        <v>0.16651548455656701</v>
      </c>
      <c r="H1457" s="17">
        <v>0.16811133131455699</v>
      </c>
      <c r="I1457" s="17">
        <v>0.104618706160095</v>
      </c>
      <c r="J1457" s="17">
        <v>8.4337409937755597E-2</v>
      </c>
      <c r="K1457" s="17">
        <v>3.2676003683216201E-2</v>
      </c>
      <c r="L1457" s="17">
        <v>3.76016482450914E-2</v>
      </c>
      <c r="M1457" s="17"/>
      <c r="N1457" s="17">
        <v>0.14866141062648</v>
      </c>
      <c r="O1457" s="17">
        <v>9.3415708344254403E-2</v>
      </c>
      <c r="P1457" s="17">
        <v>8.3267381581811198E-2</v>
      </c>
      <c r="Q1457" s="17">
        <v>6.4519706139462799E-2</v>
      </c>
      <c r="R1457" s="17">
        <v>5.6194796181553902E-2</v>
      </c>
      <c r="S1457" s="17">
        <v>0.109684136054082</v>
      </c>
      <c r="T1457" s="17">
        <v>8.6122469180570496E-2</v>
      </c>
      <c r="U1457" s="17">
        <v>9.0860833745349104E-2</v>
      </c>
      <c r="V1457" s="17">
        <v>8.89539272775446E-2</v>
      </c>
      <c r="W1457" s="17">
        <v>0.120167234948938</v>
      </c>
      <c r="X1457" s="17">
        <v>8.42225487023463E-2</v>
      </c>
      <c r="Y1457" s="17">
        <v>6.4097037193742504E-2</v>
      </c>
      <c r="Z1457" s="17"/>
      <c r="AA1457" s="17">
        <v>0.107443996401794</v>
      </c>
      <c r="AB1457" s="17">
        <v>8.1308326843368903E-2</v>
      </c>
      <c r="AC1457" s="17">
        <v>0.107771490899313</v>
      </c>
      <c r="AD1457" s="17">
        <v>9.0886849934702696E-2</v>
      </c>
      <c r="AE1457" s="17"/>
      <c r="AF1457" s="17">
        <v>9.0064634515929498E-2</v>
      </c>
    </row>
    <row r="1458" spans="2:32" x14ac:dyDescent="0.2">
      <c r="B1458" t="s">
        <v>129</v>
      </c>
      <c r="C1458" s="17">
        <v>0.307049855126865</v>
      </c>
      <c r="D1458" s="17">
        <v>0.30183899498722699</v>
      </c>
      <c r="E1458" s="17">
        <v>0.31239644535021099</v>
      </c>
      <c r="F1458" s="17"/>
      <c r="G1458" s="17">
        <v>0.37023405653054398</v>
      </c>
      <c r="H1458" s="17">
        <v>0.38811829324521901</v>
      </c>
      <c r="I1458" s="17">
        <v>0.32565973678079102</v>
      </c>
      <c r="J1458" s="17">
        <v>0.27986413166813201</v>
      </c>
      <c r="K1458" s="17">
        <v>0.280745394305292</v>
      </c>
      <c r="L1458" s="17">
        <v>0.22354589321750701</v>
      </c>
      <c r="M1458" s="17"/>
      <c r="N1458" s="17">
        <v>0.33150285189290202</v>
      </c>
      <c r="O1458" s="17">
        <v>0.280998076007417</v>
      </c>
      <c r="P1458" s="17">
        <v>0.31900033358942798</v>
      </c>
      <c r="Q1458" s="17">
        <v>0.27587333082993098</v>
      </c>
      <c r="R1458" s="17">
        <v>0.33440047615645702</v>
      </c>
      <c r="S1458" s="17">
        <v>0.34872931167904397</v>
      </c>
      <c r="T1458" s="17">
        <v>0.287844732439062</v>
      </c>
      <c r="U1458" s="17">
        <v>0.32748046993451901</v>
      </c>
      <c r="V1458" s="17">
        <v>0.290050126479246</v>
      </c>
      <c r="W1458" s="17">
        <v>0.30097544149701699</v>
      </c>
      <c r="X1458" s="17">
        <v>0.325555913761916</v>
      </c>
      <c r="Y1458" s="17">
        <v>0.25259754684615898</v>
      </c>
      <c r="Z1458" s="17"/>
      <c r="AA1458" s="17">
        <v>0.33004873334839002</v>
      </c>
      <c r="AB1458" s="17">
        <v>0.29805582149019699</v>
      </c>
      <c r="AC1458" s="17">
        <v>0.28417566667219302</v>
      </c>
      <c r="AD1458" s="17">
        <v>0.31424689361399899</v>
      </c>
      <c r="AE1458" s="17"/>
      <c r="AF1458" s="17">
        <v>0.308318017953357</v>
      </c>
    </row>
    <row r="1459" spans="2:32" x14ac:dyDescent="0.2">
      <c r="B1459" t="s">
        <v>130</v>
      </c>
      <c r="C1459" s="17">
        <v>0.32821364018640697</v>
      </c>
      <c r="D1459" s="17">
        <v>0.320125957390958</v>
      </c>
      <c r="E1459" s="17">
        <v>0.33661336947738801</v>
      </c>
      <c r="F1459" s="17"/>
      <c r="G1459" s="17">
        <v>0.27030704352511198</v>
      </c>
      <c r="H1459" s="17">
        <v>0.25095282067330599</v>
      </c>
      <c r="I1459" s="17">
        <v>0.32508981362065298</v>
      </c>
      <c r="J1459" s="17">
        <v>0.31909648151959502</v>
      </c>
      <c r="K1459" s="17">
        <v>0.365665019852696</v>
      </c>
      <c r="L1459" s="17">
        <v>0.41451733998541801</v>
      </c>
      <c r="M1459" s="17"/>
      <c r="N1459" s="17">
        <v>0.26940486954123</v>
      </c>
      <c r="O1459" s="17">
        <v>0.36905611888456502</v>
      </c>
      <c r="P1459" s="17">
        <v>0.31084631483441699</v>
      </c>
      <c r="Q1459" s="17">
        <v>0.318249975104899</v>
      </c>
      <c r="R1459" s="17">
        <v>0.35367512334814599</v>
      </c>
      <c r="S1459" s="17">
        <v>0.32353291684576602</v>
      </c>
      <c r="T1459" s="17">
        <v>0.34617968683678702</v>
      </c>
      <c r="U1459" s="17">
        <v>0.32293508324276399</v>
      </c>
      <c r="V1459" s="17">
        <v>0.33407485102141499</v>
      </c>
      <c r="W1459" s="17">
        <v>0.33777678480465001</v>
      </c>
      <c r="X1459" s="17">
        <v>0.31280575384943499</v>
      </c>
      <c r="Y1459" s="17">
        <v>0.39073669891245399</v>
      </c>
      <c r="Z1459" s="17"/>
      <c r="AA1459" s="17">
        <v>0.312248878276494</v>
      </c>
      <c r="AB1459" s="17">
        <v>0.32797354231684001</v>
      </c>
      <c r="AC1459" s="17">
        <v>0.36402019610923297</v>
      </c>
      <c r="AD1459" s="17">
        <v>0.31580768676071003</v>
      </c>
      <c r="AE1459" s="17"/>
      <c r="AF1459" s="17">
        <v>0.33224359272970799</v>
      </c>
    </row>
    <row r="1460" spans="2:32" x14ac:dyDescent="0.2">
      <c r="B1460" t="s">
        <v>131</v>
      </c>
      <c r="C1460" s="17">
        <v>0.13107460243689101</v>
      </c>
      <c r="D1460" s="17">
        <v>0.13686990195923701</v>
      </c>
      <c r="E1460" s="17">
        <v>0.125815734437595</v>
      </c>
      <c r="F1460" s="17"/>
      <c r="G1460" s="17">
        <v>0.10410822152103</v>
      </c>
      <c r="H1460" s="17">
        <v>0.10702837332595699</v>
      </c>
      <c r="I1460" s="17">
        <v>0.10180971128775999</v>
      </c>
      <c r="J1460" s="17">
        <v>0.14899155001817099</v>
      </c>
      <c r="K1460" s="17">
        <v>0.15208715911196399</v>
      </c>
      <c r="L1460" s="17">
        <v>0.16377635823407199</v>
      </c>
      <c r="M1460" s="17"/>
      <c r="N1460" s="17">
        <v>0.119413806408179</v>
      </c>
      <c r="O1460" s="17">
        <v>0.13326505709624401</v>
      </c>
      <c r="P1460" s="17">
        <v>0.147828249442188</v>
      </c>
      <c r="Q1460" s="17">
        <v>0.18623880809198301</v>
      </c>
      <c r="R1460" s="17">
        <v>0.15417525587595601</v>
      </c>
      <c r="S1460" s="17">
        <v>0.105602809401302</v>
      </c>
      <c r="T1460" s="17">
        <v>0.122298898451495</v>
      </c>
      <c r="U1460" s="17">
        <v>0.14995918020954799</v>
      </c>
      <c r="V1460" s="17">
        <v>0.14150232610621</v>
      </c>
      <c r="W1460" s="17">
        <v>9.8916384711340094E-2</v>
      </c>
      <c r="X1460" s="17">
        <v>9.0825295710391801E-2</v>
      </c>
      <c r="Y1460" s="17">
        <v>0.112248536445602</v>
      </c>
      <c r="Z1460" s="17"/>
      <c r="AA1460" s="17">
        <v>0.12537402060969699</v>
      </c>
      <c r="AB1460" s="17">
        <v>0.15067115123795899</v>
      </c>
      <c r="AC1460" s="17">
        <v>0.11994876018809</v>
      </c>
      <c r="AD1460" s="17">
        <v>0.124193471394136</v>
      </c>
      <c r="AE1460" s="17"/>
      <c r="AF1460" s="17">
        <v>0.12619410062053099</v>
      </c>
    </row>
    <row r="1461" spans="2:32" x14ac:dyDescent="0.2">
      <c r="B1461" t="s">
        <v>132</v>
      </c>
      <c r="C1461" s="17">
        <v>5.2134604065467202E-2</v>
      </c>
      <c r="D1461" s="17">
        <v>6.1896208168700298E-2</v>
      </c>
      <c r="E1461" s="17">
        <v>4.236791558841E-2</v>
      </c>
      <c r="F1461" s="17"/>
      <c r="G1461" s="17">
        <v>2.9902886395127101E-2</v>
      </c>
      <c r="H1461" s="17">
        <v>3.6595905468357302E-2</v>
      </c>
      <c r="I1461" s="17">
        <v>4.4518857580510302E-2</v>
      </c>
      <c r="J1461" s="17">
        <v>6.4791042311042393E-2</v>
      </c>
      <c r="K1461" s="17">
        <v>6.5779281319256505E-2</v>
      </c>
      <c r="L1461" s="17">
        <v>6.6346965376214706E-2</v>
      </c>
      <c r="M1461" s="17"/>
      <c r="N1461" s="17">
        <v>3.8682437956959297E-2</v>
      </c>
      <c r="O1461" s="17">
        <v>5.1225266425422397E-2</v>
      </c>
      <c r="P1461" s="17">
        <v>5.1359923617521001E-2</v>
      </c>
      <c r="Q1461" s="17">
        <v>5.0794799444406999E-2</v>
      </c>
      <c r="R1461" s="17">
        <v>3.9364801058200401E-2</v>
      </c>
      <c r="S1461" s="17">
        <v>5.2366089121769002E-2</v>
      </c>
      <c r="T1461" s="17">
        <v>6.7689466613999494E-2</v>
      </c>
      <c r="U1461" s="17">
        <v>3.6716535475020698E-2</v>
      </c>
      <c r="V1461" s="17">
        <v>5.7869821087913498E-2</v>
      </c>
      <c r="W1461" s="17">
        <v>6.07716964255181E-2</v>
      </c>
      <c r="X1461" s="17">
        <v>5.9037119308276799E-2</v>
      </c>
      <c r="Y1461" s="17">
        <v>7.4546720846789094E-2</v>
      </c>
      <c r="Z1461" s="17"/>
      <c r="AA1461" s="17">
        <v>4.8725068902415798E-2</v>
      </c>
      <c r="AB1461" s="17">
        <v>4.7240053377340899E-2</v>
      </c>
      <c r="AC1461" s="17">
        <v>4.9025062221564698E-2</v>
      </c>
      <c r="AD1461" s="17">
        <v>6.34661545575778E-2</v>
      </c>
      <c r="AE1461" s="17"/>
      <c r="AF1461" s="17">
        <v>7.0769895620378803E-2</v>
      </c>
    </row>
    <row r="1462" spans="2:32" x14ac:dyDescent="0.2">
      <c r="B1462" t="s">
        <v>92</v>
      </c>
      <c r="C1462" s="17">
        <v>8.5039467125203896E-2</v>
      </c>
      <c r="D1462" s="17">
        <v>6.8312356757182405E-2</v>
      </c>
      <c r="E1462" s="17">
        <v>0.100782885579822</v>
      </c>
      <c r="F1462" s="17"/>
      <c r="G1462" s="17">
        <v>5.8932307471619802E-2</v>
      </c>
      <c r="H1462" s="17">
        <v>4.9193275972603603E-2</v>
      </c>
      <c r="I1462" s="17">
        <v>9.8303174570190693E-2</v>
      </c>
      <c r="J1462" s="17">
        <v>0.102919384545303</v>
      </c>
      <c r="K1462" s="17">
        <v>0.10304714172757599</v>
      </c>
      <c r="L1462" s="17">
        <v>9.4211794941697097E-2</v>
      </c>
      <c r="M1462" s="17"/>
      <c r="N1462" s="17">
        <v>9.2334623574249403E-2</v>
      </c>
      <c r="O1462" s="17">
        <v>7.2039773242097704E-2</v>
      </c>
      <c r="P1462" s="17">
        <v>8.7697796934634503E-2</v>
      </c>
      <c r="Q1462" s="17">
        <v>0.104323380389318</v>
      </c>
      <c r="R1462" s="17">
        <v>6.21895473796861E-2</v>
      </c>
      <c r="S1462" s="17">
        <v>6.0084736898036901E-2</v>
      </c>
      <c r="T1462" s="17">
        <v>8.9864746478086593E-2</v>
      </c>
      <c r="U1462" s="17">
        <v>7.2047897392799695E-2</v>
      </c>
      <c r="V1462" s="17">
        <v>8.7548948027671394E-2</v>
      </c>
      <c r="W1462" s="17">
        <v>8.1392457612536995E-2</v>
      </c>
      <c r="X1462" s="17">
        <v>0.127553368667634</v>
      </c>
      <c r="Y1462" s="17">
        <v>0.105773459755254</v>
      </c>
      <c r="Z1462" s="17"/>
      <c r="AA1462" s="17">
        <v>7.6159302461209097E-2</v>
      </c>
      <c r="AB1462" s="17">
        <v>9.4751104734293906E-2</v>
      </c>
      <c r="AC1462" s="17">
        <v>7.5058823909606595E-2</v>
      </c>
      <c r="AD1462" s="17">
        <v>9.1398943738874597E-2</v>
      </c>
      <c r="AE1462" s="17"/>
      <c r="AF1462" s="17">
        <v>7.2409758560096002E-2</v>
      </c>
    </row>
    <row r="1463" spans="2:32" x14ac:dyDescent="0.2">
      <c r="B1463" t="s">
        <v>133</v>
      </c>
      <c r="C1463" s="17">
        <v>0.40353768618603097</v>
      </c>
      <c r="D1463" s="17">
        <v>0.412795575723922</v>
      </c>
      <c r="E1463" s="17">
        <v>0.39442009491678498</v>
      </c>
      <c r="F1463" s="17"/>
      <c r="G1463" s="17">
        <v>0.53674954108711104</v>
      </c>
      <c r="H1463" s="17">
        <v>0.55622962455977598</v>
      </c>
      <c r="I1463" s="17">
        <v>0.43027844294088602</v>
      </c>
      <c r="J1463" s="17">
        <v>0.36420154160588802</v>
      </c>
      <c r="K1463" s="17">
        <v>0.31342139798850799</v>
      </c>
      <c r="L1463" s="17">
        <v>0.261147541462599</v>
      </c>
      <c r="M1463" s="17"/>
      <c r="N1463" s="17">
        <v>0.48016426251938199</v>
      </c>
      <c r="O1463" s="17">
        <v>0.374413784351671</v>
      </c>
      <c r="P1463" s="17">
        <v>0.40226771517123899</v>
      </c>
      <c r="Q1463" s="17">
        <v>0.34039303696939399</v>
      </c>
      <c r="R1463" s="17">
        <v>0.390595272338011</v>
      </c>
      <c r="S1463" s="17">
        <v>0.45841344773312598</v>
      </c>
      <c r="T1463" s="17">
        <v>0.37396720161963198</v>
      </c>
      <c r="U1463" s="17">
        <v>0.41834130367986799</v>
      </c>
      <c r="V1463" s="17">
        <v>0.37900405375679003</v>
      </c>
      <c r="W1463" s="17">
        <v>0.42114267644595499</v>
      </c>
      <c r="X1463" s="17">
        <v>0.40977846246426203</v>
      </c>
      <c r="Y1463" s="17">
        <v>0.31669458403990097</v>
      </c>
      <c r="Z1463" s="17"/>
      <c r="AA1463" s="17">
        <v>0.437492729750184</v>
      </c>
      <c r="AB1463" s="17">
        <v>0.37936414833356602</v>
      </c>
      <c r="AC1463" s="17">
        <v>0.391947157571506</v>
      </c>
      <c r="AD1463" s="17">
        <v>0.40513374354870202</v>
      </c>
      <c r="AE1463" s="17"/>
      <c r="AF1463" s="17">
        <v>0.398382652469286</v>
      </c>
    </row>
    <row r="1464" spans="2:32" x14ac:dyDescent="0.2">
      <c r="B1464" t="s">
        <v>134</v>
      </c>
      <c r="C1464" s="17">
        <v>0.183209206502358</v>
      </c>
      <c r="D1464" s="17">
        <v>0.19876611012793699</v>
      </c>
      <c r="E1464" s="17">
        <v>0.16818365002600499</v>
      </c>
      <c r="F1464" s="17"/>
      <c r="G1464" s="17">
        <v>0.134011107916157</v>
      </c>
      <c r="H1464" s="17">
        <v>0.143624278794315</v>
      </c>
      <c r="I1464" s="17">
        <v>0.14632856886827</v>
      </c>
      <c r="J1464" s="17">
        <v>0.21378259232921401</v>
      </c>
      <c r="K1464" s="17">
        <v>0.21786644043122</v>
      </c>
      <c r="L1464" s="17">
        <v>0.23012332361028701</v>
      </c>
      <c r="M1464" s="17"/>
      <c r="N1464" s="17">
        <v>0.158096244365138</v>
      </c>
      <c r="O1464" s="17">
        <v>0.184490323521666</v>
      </c>
      <c r="P1464" s="17">
        <v>0.19918817305970901</v>
      </c>
      <c r="Q1464" s="17">
        <v>0.23703360753639</v>
      </c>
      <c r="R1464" s="17">
        <v>0.19354005693415699</v>
      </c>
      <c r="S1464" s="17">
        <v>0.157968898523071</v>
      </c>
      <c r="T1464" s="17">
        <v>0.18998836506549399</v>
      </c>
      <c r="U1464" s="17">
        <v>0.18667571568456801</v>
      </c>
      <c r="V1464" s="17">
        <v>0.199372147194123</v>
      </c>
      <c r="W1464" s="17">
        <v>0.15968808113685801</v>
      </c>
      <c r="X1464" s="17">
        <v>0.14986241501866901</v>
      </c>
      <c r="Y1464" s="17">
        <v>0.18679525729239099</v>
      </c>
      <c r="Z1464" s="17"/>
      <c r="AA1464" s="17">
        <v>0.174099089512113</v>
      </c>
      <c r="AB1464" s="17">
        <v>0.19791120461530001</v>
      </c>
      <c r="AC1464" s="17">
        <v>0.168973822409655</v>
      </c>
      <c r="AD1464" s="17">
        <v>0.18765962595171401</v>
      </c>
      <c r="AE1464" s="17"/>
      <c r="AF1464" s="17">
        <v>0.19696399624090999</v>
      </c>
    </row>
    <row r="1465" spans="2:32" x14ac:dyDescent="0.2">
      <c r="B1465" t="s">
        <v>135</v>
      </c>
      <c r="C1465" s="17">
        <v>0.220328479683672</v>
      </c>
      <c r="D1465" s="17">
        <v>0.21402946559598501</v>
      </c>
      <c r="E1465" s="17">
        <v>0.22623644489077999</v>
      </c>
      <c r="F1465" s="17"/>
      <c r="G1465" s="17">
        <v>0.40273843317095398</v>
      </c>
      <c r="H1465" s="17">
        <v>0.41260534576546098</v>
      </c>
      <c r="I1465" s="17">
        <v>0.28394987407261602</v>
      </c>
      <c r="J1465" s="17">
        <v>0.15041894927667401</v>
      </c>
      <c r="K1465" s="17">
        <v>9.5554957557287795E-2</v>
      </c>
      <c r="L1465" s="17">
        <v>3.1024217852311999E-2</v>
      </c>
      <c r="M1465" s="17"/>
      <c r="N1465" s="17">
        <v>0.32206801815424402</v>
      </c>
      <c r="O1465" s="17">
        <v>0.189923460830005</v>
      </c>
      <c r="P1465" s="17">
        <v>0.20307954211153001</v>
      </c>
      <c r="Q1465" s="17">
        <v>0.103359429433004</v>
      </c>
      <c r="R1465" s="17">
        <v>0.19705521540385501</v>
      </c>
      <c r="S1465" s="17">
        <v>0.30044454921005498</v>
      </c>
      <c r="T1465" s="17">
        <v>0.18397883655413799</v>
      </c>
      <c r="U1465" s="17">
        <v>0.23166558799529999</v>
      </c>
      <c r="V1465" s="17">
        <v>0.179631906562667</v>
      </c>
      <c r="W1465" s="17">
        <v>0.26145459530909698</v>
      </c>
      <c r="X1465" s="17">
        <v>0.25991604744559299</v>
      </c>
      <c r="Y1465" s="17">
        <v>0.12989932674751001</v>
      </c>
      <c r="Z1465" s="17"/>
      <c r="AA1465" s="17">
        <v>0.26339364023807099</v>
      </c>
      <c r="AB1465" s="17">
        <v>0.18145294371826601</v>
      </c>
      <c r="AC1465" s="17">
        <v>0.222973335161851</v>
      </c>
      <c r="AD1465" s="17">
        <v>0.21747411759698701</v>
      </c>
      <c r="AE1465" s="17"/>
      <c r="AF1465" s="17">
        <v>0.20141865622837701</v>
      </c>
    </row>
    <row r="1466" spans="2:32" x14ac:dyDescent="0.2">
      <c r="C1466" s="17"/>
      <c r="D1466" s="17"/>
      <c r="E1466" s="17"/>
      <c r="F1466" s="17"/>
      <c r="G1466" s="17"/>
      <c r="H1466" s="17"/>
      <c r="I1466" s="17"/>
      <c r="J1466" s="17"/>
      <c r="K1466" s="17"/>
      <c r="L1466" s="17"/>
      <c r="M1466" s="17"/>
      <c r="N1466" s="17"/>
      <c r="O1466" s="17"/>
      <c r="P1466" s="17"/>
      <c r="Q1466" s="17"/>
      <c r="R1466" s="17"/>
      <c r="S1466" s="17"/>
      <c r="T1466" s="17"/>
      <c r="U1466" s="17"/>
      <c r="V1466" s="17"/>
      <c r="W1466" s="17"/>
      <c r="X1466" s="17"/>
      <c r="Y1466" s="17"/>
      <c r="Z1466" s="17"/>
      <c r="AA1466" s="17"/>
      <c r="AB1466" s="17"/>
      <c r="AC1466" s="17"/>
      <c r="AD1466" s="17"/>
      <c r="AE1466" s="17"/>
      <c r="AF1466" s="17"/>
    </row>
    <row r="1467" spans="2:32" x14ac:dyDescent="0.2">
      <c r="B1467" s="6" t="s">
        <v>698</v>
      </c>
      <c r="C1467" s="17"/>
      <c r="D1467" s="17"/>
      <c r="E1467" s="17"/>
      <c r="F1467" s="17"/>
      <c r="G1467" s="17"/>
      <c r="H1467" s="17"/>
      <c r="I1467" s="17"/>
      <c r="J1467" s="17"/>
      <c r="K1467" s="17"/>
      <c r="L1467" s="17"/>
      <c r="M1467" s="17"/>
      <c r="N1467" s="17"/>
      <c r="O1467" s="17"/>
      <c r="P1467" s="17"/>
      <c r="Q1467" s="17"/>
      <c r="R1467" s="17"/>
      <c r="S1467" s="17"/>
      <c r="T1467" s="17"/>
      <c r="U1467" s="17"/>
      <c r="V1467" s="17"/>
      <c r="W1467" s="17"/>
      <c r="X1467" s="17"/>
      <c r="Y1467" s="17"/>
      <c r="Z1467" s="17"/>
      <c r="AA1467" s="17"/>
      <c r="AB1467" s="17"/>
      <c r="AC1467" s="17"/>
      <c r="AD1467" s="17"/>
      <c r="AE1467" s="17"/>
      <c r="AF1467" s="17"/>
    </row>
    <row r="1468" spans="2:32" x14ac:dyDescent="0.2">
      <c r="B1468" s="24" t="s">
        <v>62</v>
      </c>
      <c r="C1468" s="17"/>
      <c r="D1468" s="17"/>
      <c r="E1468" s="17"/>
      <c r="F1468" s="17"/>
      <c r="G1468" s="17"/>
      <c r="H1468" s="17"/>
      <c r="I1468" s="17"/>
      <c r="J1468" s="17"/>
      <c r="K1468" s="17"/>
      <c r="L1468" s="17"/>
      <c r="M1468" s="17"/>
      <c r="N1468" s="17"/>
      <c r="O1468" s="17"/>
      <c r="P1468" s="17"/>
      <c r="Q1468" s="17"/>
      <c r="R1468" s="17"/>
      <c r="S1468" s="17"/>
      <c r="T1468" s="17"/>
      <c r="U1468" s="17"/>
      <c r="V1468" s="17"/>
      <c r="W1468" s="17"/>
      <c r="X1468" s="17"/>
      <c r="Y1468" s="17"/>
      <c r="Z1468" s="17"/>
      <c r="AA1468" s="17"/>
      <c r="AB1468" s="17"/>
      <c r="AC1468" s="17"/>
      <c r="AD1468" s="17"/>
      <c r="AE1468" s="17"/>
      <c r="AF1468" s="17"/>
    </row>
    <row r="1469" spans="2:32" x14ac:dyDescent="0.2">
      <c r="B1469" t="s">
        <v>532</v>
      </c>
      <c r="C1469" s="17">
        <v>0.70506122497831003</v>
      </c>
      <c r="D1469" s="17">
        <v>0.70067109107653602</v>
      </c>
      <c r="E1469" s="17">
        <v>0.70874215725129996</v>
      </c>
      <c r="F1469" s="17"/>
      <c r="G1469" s="17">
        <v>0.790178070808638</v>
      </c>
      <c r="H1469" s="17">
        <v>0.792830220960694</v>
      </c>
      <c r="I1469" s="17">
        <v>0.76553970521459702</v>
      </c>
      <c r="J1469" s="17">
        <v>0.71038944387496605</v>
      </c>
      <c r="K1469" s="17">
        <v>0.65857331382611295</v>
      </c>
      <c r="L1469" s="17">
        <v>0.55454915683733697</v>
      </c>
      <c r="M1469" s="17"/>
      <c r="N1469" s="17">
        <v>0.69972419369475003</v>
      </c>
      <c r="O1469" s="17">
        <v>0.66527830083677197</v>
      </c>
      <c r="P1469" s="17">
        <v>0.73748963662176603</v>
      </c>
      <c r="Q1469" s="17">
        <v>0.69479811056846796</v>
      </c>
      <c r="R1469" s="17">
        <v>0.71215307357406599</v>
      </c>
      <c r="S1469" s="17">
        <v>0.72403419695695603</v>
      </c>
      <c r="T1469" s="17">
        <v>0.71838277387591598</v>
      </c>
      <c r="U1469" s="17">
        <v>0.72435588573716303</v>
      </c>
      <c r="V1469" s="17">
        <v>0.70276225178972496</v>
      </c>
      <c r="W1469" s="17">
        <v>0.69661327474173595</v>
      </c>
      <c r="X1469" s="17">
        <v>0.64526935601648205</v>
      </c>
      <c r="Y1469" s="17">
        <v>0.84500011270887199</v>
      </c>
      <c r="Z1469" s="17"/>
      <c r="AA1469" s="17">
        <v>0.70124196260168103</v>
      </c>
      <c r="AB1469" s="17">
        <v>0.70487772787167002</v>
      </c>
      <c r="AC1469" s="17">
        <v>0.71750657545796503</v>
      </c>
      <c r="AD1469" s="17">
        <v>0.69885694752479299</v>
      </c>
      <c r="AE1469" s="17"/>
      <c r="AF1469" s="17">
        <v>0.67128727684961897</v>
      </c>
    </row>
    <row r="1470" spans="2:32" x14ac:dyDescent="0.2">
      <c r="B1470" t="s">
        <v>533</v>
      </c>
      <c r="C1470" s="17">
        <v>9.9420493849984401E-2</v>
      </c>
      <c r="D1470" s="17">
        <v>0.11704970740357901</v>
      </c>
      <c r="E1470" s="17">
        <v>8.2258930475379494E-2</v>
      </c>
      <c r="F1470" s="17"/>
      <c r="G1470" s="17">
        <v>0.112965666378384</v>
      </c>
      <c r="H1470" s="17">
        <v>0.115304172759089</v>
      </c>
      <c r="I1470" s="17">
        <v>7.4589027788444798E-2</v>
      </c>
      <c r="J1470" s="17">
        <v>8.1803987999432906E-2</v>
      </c>
      <c r="K1470" s="17">
        <v>0.103642929260559</v>
      </c>
      <c r="L1470" s="17">
        <v>0.10916309371731001</v>
      </c>
      <c r="M1470" s="17"/>
      <c r="N1470" s="17">
        <v>0.140667248908589</v>
      </c>
      <c r="O1470" s="17">
        <v>0.103069735984577</v>
      </c>
      <c r="P1470" s="17">
        <v>6.4700172784063301E-2</v>
      </c>
      <c r="Q1470" s="17">
        <v>9.8028420728416693E-2</v>
      </c>
      <c r="R1470" s="17">
        <v>0.10877542765913099</v>
      </c>
      <c r="S1470" s="17">
        <v>8.5493904272638005E-2</v>
      </c>
      <c r="T1470" s="17">
        <v>8.7643037147284095E-2</v>
      </c>
      <c r="U1470" s="17">
        <v>8.0476873589363507E-2</v>
      </c>
      <c r="V1470" s="17">
        <v>0.10306935863139501</v>
      </c>
      <c r="W1470" s="17">
        <v>9.53593937820299E-2</v>
      </c>
      <c r="X1470" s="17">
        <v>0.117019194260522</v>
      </c>
      <c r="Y1470" s="17">
        <v>3.4216782626486197E-2</v>
      </c>
      <c r="Z1470" s="17"/>
      <c r="AA1470" s="17">
        <v>9.7602449098544403E-2</v>
      </c>
      <c r="AB1470" s="17">
        <v>0.100368183415325</v>
      </c>
      <c r="AC1470" s="17">
        <v>0.100378333528957</v>
      </c>
      <c r="AD1470" s="17">
        <v>0.100948243385176</v>
      </c>
      <c r="AE1470" s="17"/>
      <c r="AF1470" s="17">
        <v>9.8417127804831597E-2</v>
      </c>
    </row>
    <row r="1471" spans="2:32" x14ac:dyDescent="0.2">
      <c r="B1471" t="s">
        <v>92</v>
      </c>
      <c r="C1471" s="17">
        <v>0.195518281171706</v>
      </c>
      <c r="D1471" s="17">
        <v>0.182279201519885</v>
      </c>
      <c r="E1471" s="17">
        <v>0.20899891227332101</v>
      </c>
      <c r="F1471" s="17"/>
      <c r="G1471" s="17">
        <v>9.68562628129776E-2</v>
      </c>
      <c r="H1471" s="17">
        <v>9.1865606280217504E-2</v>
      </c>
      <c r="I1471" s="17">
        <v>0.159871266996958</v>
      </c>
      <c r="J1471" s="17">
        <v>0.207806568125601</v>
      </c>
      <c r="K1471" s="17">
        <v>0.23778375691332801</v>
      </c>
      <c r="L1471" s="17">
        <v>0.336287749445353</v>
      </c>
      <c r="M1471" s="17"/>
      <c r="N1471" s="17">
        <v>0.15960855739665999</v>
      </c>
      <c r="O1471" s="17">
        <v>0.231651963178651</v>
      </c>
      <c r="P1471" s="17">
        <v>0.19781019059417099</v>
      </c>
      <c r="Q1471" s="17">
        <v>0.20717346870311501</v>
      </c>
      <c r="R1471" s="17">
        <v>0.17907149876680301</v>
      </c>
      <c r="S1471" s="17">
        <v>0.19047189877040599</v>
      </c>
      <c r="T1471" s="17">
        <v>0.19397418897679999</v>
      </c>
      <c r="U1471" s="17">
        <v>0.19516724067347299</v>
      </c>
      <c r="V1471" s="17">
        <v>0.194168389578879</v>
      </c>
      <c r="W1471" s="17">
        <v>0.20802733147623501</v>
      </c>
      <c r="X1471" s="17">
        <v>0.23771144972299599</v>
      </c>
      <c r="Y1471" s="17">
        <v>0.120783104664642</v>
      </c>
      <c r="Z1471" s="17"/>
      <c r="AA1471" s="17">
        <v>0.20115558829977401</v>
      </c>
      <c r="AB1471" s="17">
        <v>0.19475408871300501</v>
      </c>
      <c r="AC1471" s="17">
        <v>0.18211509101307799</v>
      </c>
      <c r="AD1471" s="17">
        <v>0.20019480909003101</v>
      </c>
      <c r="AE1471" s="17"/>
      <c r="AF1471" s="17">
        <v>0.23029559534555</v>
      </c>
    </row>
    <row r="1472" spans="2:32" x14ac:dyDescent="0.2">
      <c r="C1472" s="17"/>
      <c r="D1472" s="17"/>
      <c r="E1472" s="17"/>
      <c r="F1472" s="17"/>
      <c r="G1472" s="17"/>
      <c r="H1472" s="17"/>
      <c r="I1472" s="17"/>
      <c r="J1472" s="17"/>
      <c r="K1472" s="17"/>
      <c r="L1472" s="17"/>
      <c r="M1472" s="17"/>
      <c r="N1472" s="17"/>
      <c r="O1472" s="17"/>
      <c r="P1472" s="17"/>
      <c r="Q1472" s="17"/>
      <c r="R1472" s="17"/>
      <c r="S1472" s="17"/>
      <c r="T1472" s="17"/>
      <c r="U1472" s="17"/>
      <c r="V1472" s="17"/>
      <c r="W1472" s="17"/>
      <c r="X1472" s="17"/>
      <c r="Y1472" s="17"/>
      <c r="Z1472" s="17"/>
      <c r="AA1472" s="17"/>
      <c r="AB1472" s="17"/>
      <c r="AC1472" s="17"/>
      <c r="AD1472" s="17"/>
      <c r="AE1472" s="17"/>
      <c r="AF1472" s="17"/>
    </row>
    <row r="1473" spans="2:32" x14ac:dyDescent="0.2">
      <c r="B1473" s="6" t="s">
        <v>699</v>
      </c>
      <c r="C1473" s="17"/>
      <c r="D1473" s="17"/>
      <c r="E1473" s="17"/>
      <c r="F1473" s="17"/>
      <c r="G1473" s="17"/>
      <c r="H1473" s="17"/>
      <c r="I1473" s="17"/>
      <c r="J1473" s="17"/>
      <c r="K1473" s="17"/>
      <c r="L1473" s="17"/>
      <c r="M1473" s="17"/>
      <c r="N1473" s="17"/>
      <c r="O1473" s="17"/>
      <c r="P1473" s="17"/>
      <c r="Q1473" s="17"/>
      <c r="R1473" s="17"/>
      <c r="S1473" s="17"/>
      <c r="T1473" s="17"/>
      <c r="U1473" s="17"/>
      <c r="V1473" s="17"/>
      <c r="W1473" s="17"/>
      <c r="X1473" s="17"/>
      <c r="Y1473" s="17"/>
      <c r="Z1473" s="17"/>
      <c r="AA1473" s="17"/>
      <c r="AB1473" s="17"/>
      <c r="AC1473" s="17"/>
      <c r="AD1473" s="17"/>
      <c r="AE1473" s="17"/>
      <c r="AF1473" s="17"/>
    </row>
    <row r="1474" spans="2:32" x14ac:dyDescent="0.2">
      <c r="B1474" s="24" t="s">
        <v>62</v>
      </c>
      <c r="C1474" s="17"/>
      <c r="D1474" s="17"/>
      <c r="E1474" s="17"/>
      <c r="F1474" s="17"/>
      <c r="G1474" s="17"/>
      <c r="H1474" s="17"/>
      <c r="I1474" s="17"/>
      <c r="J1474" s="17"/>
      <c r="K1474" s="17"/>
      <c r="L1474" s="17"/>
      <c r="M1474" s="17"/>
      <c r="N1474" s="17"/>
      <c r="O1474" s="17"/>
      <c r="P1474" s="17"/>
      <c r="Q1474" s="17"/>
      <c r="R1474" s="17"/>
      <c r="S1474" s="17"/>
      <c r="T1474" s="17"/>
      <c r="U1474" s="17"/>
      <c r="V1474" s="17"/>
      <c r="W1474" s="17"/>
      <c r="X1474" s="17"/>
      <c r="Y1474" s="17"/>
      <c r="Z1474" s="17"/>
      <c r="AA1474" s="17"/>
      <c r="AB1474" s="17"/>
      <c r="AC1474" s="17"/>
      <c r="AD1474" s="17"/>
      <c r="AE1474" s="17"/>
      <c r="AF1474" s="17"/>
    </row>
    <row r="1475" spans="2:32" x14ac:dyDescent="0.2">
      <c r="B1475" t="s">
        <v>532</v>
      </c>
      <c r="C1475" s="17">
        <v>0.69148036918391698</v>
      </c>
      <c r="D1475" s="17">
        <v>0.68365128909075401</v>
      </c>
      <c r="E1475" s="17">
        <v>0.69892129369170397</v>
      </c>
      <c r="F1475" s="17"/>
      <c r="G1475" s="17">
        <v>0.76437015916603102</v>
      </c>
      <c r="H1475" s="17">
        <v>0.79431673017770199</v>
      </c>
      <c r="I1475" s="17">
        <v>0.75001632384542505</v>
      </c>
      <c r="J1475" s="17">
        <v>0.68747338852377404</v>
      </c>
      <c r="K1475" s="17">
        <v>0.65118598212040002</v>
      </c>
      <c r="L1475" s="17">
        <v>0.54183179051897601</v>
      </c>
      <c r="M1475" s="17"/>
      <c r="N1475" s="17">
        <v>0.69935312618815404</v>
      </c>
      <c r="O1475" s="17">
        <v>0.64923631681346805</v>
      </c>
      <c r="P1475" s="17">
        <v>0.70072737779294803</v>
      </c>
      <c r="Q1475" s="17">
        <v>0.68123279237123802</v>
      </c>
      <c r="R1475" s="17">
        <v>0.71325206161042098</v>
      </c>
      <c r="S1475" s="17">
        <v>0.699463897806471</v>
      </c>
      <c r="T1475" s="17">
        <v>0.698089608162626</v>
      </c>
      <c r="U1475" s="17">
        <v>0.71154673537564095</v>
      </c>
      <c r="V1475" s="17">
        <v>0.68126244100469302</v>
      </c>
      <c r="W1475" s="17">
        <v>0.688942067760693</v>
      </c>
      <c r="X1475" s="17">
        <v>0.63702046143100099</v>
      </c>
      <c r="Y1475" s="17">
        <v>0.860001548224259</v>
      </c>
      <c r="Z1475" s="17"/>
      <c r="AA1475" s="17">
        <v>0.67716125957415996</v>
      </c>
      <c r="AB1475" s="17">
        <v>0.68974601870714702</v>
      </c>
      <c r="AC1475" s="17">
        <v>0.722563295806253</v>
      </c>
      <c r="AD1475" s="17">
        <v>0.68158489227284902</v>
      </c>
      <c r="AE1475" s="17"/>
      <c r="AF1475" s="17">
        <v>0.68981668672097995</v>
      </c>
    </row>
    <row r="1476" spans="2:32" x14ac:dyDescent="0.2">
      <c r="B1476" t="s">
        <v>533</v>
      </c>
      <c r="C1476" s="17">
        <v>9.8575988708222595E-2</v>
      </c>
      <c r="D1476" s="17">
        <v>0.11824759874717</v>
      </c>
      <c r="E1476" s="17">
        <v>7.9417077882872306E-2</v>
      </c>
      <c r="F1476" s="17"/>
      <c r="G1476" s="17">
        <v>0.13039200478613</v>
      </c>
      <c r="H1476" s="17">
        <v>0.107087585663658</v>
      </c>
      <c r="I1476" s="17">
        <v>6.3141519624982004E-2</v>
      </c>
      <c r="J1476" s="17">
        <v>8.2278838636714202E-2</v>
      </c>
      <c r="K1476" s="17">
        <v>0.111806127503986</v>
      </c>
      <c r="L1476" s="17">
        <v>0.10369412643130201</v>
      </c>
      <c r="M1476" s="17"/>
      <c r="N1476" s="17">
        <v>0.11722490904017401</v>
      </c>
      <c r="O1476" s="17">
        <v>0.12276253601102401</v>
      </c>
      <c r="P1476" s="17">
        <v>7.7847484146693E-2</v>
      </c>
      <c r="Q1476" s="17">
        <v>8.6258094008475394E-2</v>
      </c>
      <c r="R1476" s="17">
        <v>9.6843490880111599E-2</v>
      </c>
      <c r="S1476" s="17">
        <v>0.10826389566323601</v>
      </c>
      <c r="T1476" s="17">
        <v>0.10288269317596201</v>
      </c>
      <c r="U1476" s="17">
        <v>7.9247815932420806E-2</v>
      </c>
      <c r="V1476" s="17">
        <v>9.9675678754274299E-2</v>
      </c>
      <c r="W1476" s="17">
        <v>9.4656603588786206E-2</v>
      </c>
      <c r="X1476" s="17">
        <v>6.8880180179704195E-2</v>
      </c>
      <c r="Y1476" s="17">
        <v>4.5800210942038302E-2</v>
      </c>
      <c r="Z1476" s="17"/>
      <c r="AA1476" s="17">
        <v>0.114422773877566</v>
      </c>
      <c r="AB1476" s="17">
        <v>9.8889816984732495E-2</v>
      </c>
      <c r="AC1476" s="17">
        <v>7.7529521526027698E-2</v>
      </c>
      <c r="AD1476" s="17">
        <v>0.10019656198528</v>
      </c>
      <c r="AE1476" s="17"/>
      <c r="AF1476" s="17">
        <v>9.2282278840788504E-2</v>
      </c>
    </row>
    <row r="1477" spans="2:32" x14ac:dyDescent="0.2">
      <c r="B1477" t="s">
        <v>92</v>
      </c>
      <c r="C1477" s="17">
        <v>0.20994364210786101</v>
      </c>
      <c r="D1477" s="17">
        <v>0.19810111216207599</v>
      </c>
      <c r="E1477" s="17">
        <v>0.221661628425424</v>
      </c>
      <c r="F1477" s="17"/>
      <c r="G1477" s="17">
        <v>0.105237836047838</v>
      </c>
      <c r="H1477" s="17">
        <v>9.8595684158640104E-2</v>
      </c>
      <c r="I1477" s="17">
        <v>0.18684215652959299</v>
      </c>
      <c r="J1477" s="17">
        <v>0.230247772839512</v>
      </c>
      <c r="K1477" s="17">
        <v>0.23700789037561401</v>
      </c>
      <c r="L1477" s="17">
        <v>0.354474083049721</v>
      </c>
      <c r="M1477" s="17"/>
      <c r="N1477" s="17">
        <v>0.183421964771672</v>
      </c>
      <c r="O1477" s="17">
        <v>0.22800114717550801</v>
      </c>
      <c r="P1477" s="17">
        <v>0.22142513806035899</v>
      </c>
      <c r="Q1477" s="17">
        <v>0.23250911362028701</v>
      </c>
      <c r="R1477" s="17">
        <v>0.189904447509468</v>
      </c>
      <c r="S1477" s="17">
        <v>0.19227220653029201</v>
      </c>
      <c r="T1477" s="17">
        <v>0.19902769866141201</v>
      </c>
      <c r="U1477" s="17">
        <v>0.209205448691938</v>
      </c>
      <c r="V1477" s="17">
        <v>0.21906188024103301</v>
      </c>
      <c r="W1477" s="17">
        <v>0.216401328650521</v>
      </c>
      <c r="X1477" s="17">
        <v>0.29409935838929502</v>
      </c>
      <c r="Y1477" s="17">
        <v>9.4198240833702498E-2</v>
      </c>
      <c r="Z1477" s="17"/>
      <c r="AA1477" s="17">
        <v>0.20841596654827399</v>
      </c>
      <c r="AB1477" s="17">
        <v>0.21136416430812</v>
      </c>
      <c r="AC1477" s="17">
        <v>0.19990718266771901</v>
      </c>
      <c r="AD1477" s="17">
        <v>0.218218545741871</v>
      </c>
      <c r="AE1477" s="17"/>
      <c r="AF1477" s="17">
        <v>0.217901034438231</v>
      </c>
    </row>
    <row r="1478" spans="2:32" x14ac:dyDescent="0.2">
      <c r="C1478" s="17"/>
      <c r="D1478" s="17"/>
      <c r="E1478" s="17"/>
      <c r="F1478" s="17"/>
      <c r="G1478" s="17"/>
      <c r="H1478" s="17"/>
      <c r="I1478" s="17"/>
      <c r="J1478" s="17"/>
      <c r="K1478" s="17"/>
      <c r="L1478" s="17"/>
      <c r="M1478" s="17"/>
      <c r="N1478" s="17"/>
      <c r="O1478" s="17"/>
      <c r="P1478" s="17"/>
      <c r="Q1478" s="17"/>
      <c r="R1478" s="17"/>
      <c r="S1478" s="17"/>
      <c r="T1478" s="17"/>
      <c r="U1478" s="17"/>
      <c r="V1478" s="17"/>
      <c r="W1478" s="17"/>
      <c r="X1478" s="17"/>
      <c r="Y1478" s="17"/>
      <c r="Z1478" s="17"/>
      <c r="AA1478" s="17"/>
      <c r="AB1478" s="17"/>
      <c r="AC1478" s="17"/>
      <c r="AD1478" s="17"/>
      <c r="AE1478" s="17"/>
      <c r="AF1478" s="17"/>
    </row>
    <row r="1479" spans="2:32" x14ac:dyDescent="0.2">
      <c r="B1479" s="6" t="s">
        <v>700</v>
      </c>
      <c r="C1479" s="17"/>
      <c r="D1479" s="17"/>
      <c r="E1479" s="17"/>
      <c r="F1479" s="17"/>
      <c r="G1479" s="17"/>
      <c r="H1479" s="17"/>
      <c r="I1479" s="17"/>
      <c r="J1479" s="17"/>
      <c r="K1479" s="17"/>
      <c r="L1479" s="17"/>
      <c r="M1479" s="17"/>
      <c r="N1479" s="17"/>
      <c r="O1479" s="17"/>
      <c r="P1479" s="17"/>
      <c r="Q1479" s="17"/>
      <c r="R1479" s="17"/>
      <c r="S1479" s="17"/>
      <c r="T1479" s="17"/>
      <c r="U1479" s="17"/>
      <c r="V1479" s="17"/>
      <c r="W1479" s="17"/>
      <c r="X1479" s="17"/>
      <c r="Y1479" s="17"/>
      <c r="Z1479" s="17"/>
      <c r="AA1479" s="17"/>
      <c r="AB1479" s="17"/>
      <c r="AC1479" s="17"/>
      <c r="AD1479" s="17"/>
      <c r="AE1479" s="17"/>
      <c r="AF1479" s="17"/>
    </row>
    <row r="1480" spans="2:32" x14ac:dyDescent="0.2">
      <c r="B1480" s="24" t="s">
        <v>62</v>
      </c>
      <c r="C1480" s="17"/>
      <c r="D1480" s="17"/>
      <c r="E1480" s="17"/>
      <c r="F1480" s="17"/>
      <c r="G1480" s="17"/>
      <c r="H1480" s="17"/>
      <c r="I1480" s="17"/>
      <c r="J1480" s="17"/>
      <c r="K1480" s="17"/>
      <c r="L1480" s="17"/>
      <c r="M1480" s="17"/>
      <c r="N1480" s="17"/>
      <c r="O1480" s="17"/>
      <c r="P1480" s="17"/>
      <c r="Q1480" s="17"/>
      <c r="R1480" s="17"/>
      <c r="S1480" s="17"/>
      <c r="T1480" s="17"/>
      <c r="U1480" s="17"/>
      <c r="V1480" s="17"/>
      <c r="W1480" s="17"/>
      <c r="X1480" s="17"/>
      <c r="Y1480" s="17"/>
      <c r="Z1480" s="17"/>
      <c r="AA1480" s="17"/>
      <c r="AB1480" s="17"/>
      <c r="AC1480" s="17"/>
      <c r="AD1480" s="17"/>
      <c r="AE1480" s="17"/>
      <c r="AF1480" s="17"/>
    </row>
    <row r="1481" spans="2:32" x14ac:dyDescent="0.2">
      <c r="B1481" t="s">
        <v>532</v>
      </c>
      <c r="C1481" s="17">
        <v>0.75862659680287903</v>
      </c>
      <c r="D1481" s="17">
        <v>0.74719673184697399</v>
      </c>
      <c r="E1481" s="17">
        <v>0.76949186792715496</v>
      </c>
      <c r="F1481" s="17"/>
      <c r="G1481" s="17">
        <v>0.81962231058010204</v>
      </c>
      <c r="H1481" s="17">
        <v>0.81980590595616998</v>
      </c>
      <c r="I1481" s="17">
        <v>0.81937393167560801</v>
      </c>
      <c r="J1481" s="17">
        <v>0.76812576109253805</v>
      </c>
      <c r="K1481" s="17">
        <v>0.70971014328996695</v>
      </c>
      <c r="L1481" s="17">
        <v>0.64384593501274801</v>
      </c>
      <c r="M1481" s="17"/>
      <c r="N1481" s="17">
        <v>0.76814987297552195</v>
      </c>
      <c r="O1481" s="17">
        <v>0.73187582802792905</v>
      </c>
      <c r="P1481" s="17">
        <v>0.77936391659261195</v>
      </c>
      <c r="Q1481" s="17">
        <v>0.75996900790880795</v>
      </c>
      <c r="R1481" s="17">
        <v>0.75030155761598005</v>
      </c>
      <c r="S1481" s="17">
        <v>0.74658171045361499</v>
      </c>
      <c r="T1481" s="17">
        <v>0.734843822686301</v>
      </c>
      <c r="U1481" s="17">
        <v>0.76201937919290996</v>
      </c>
      <c r="V1481" s="17">
        <v>0.77699847214001705</v>
      </c>
      <c r="W1481" s="17">
        <v>0.75961011343979701</v>
      </c>
      <c r="X1481" s="17">
        <v>0.714209258048077</v>
      </c>
      <c r="Y1481" s="17">
        <v>0.88838643210308199</v>
      </c>
      <c r="Z1481" s="17"/>
      <c r="AA1481" s="17">
        <v>0.75700462879657504</v>
      </c>
      <c r="AB1481" s="17">
        <v>0.76438426593491204</v>
      </c>
      <c r="AC1481" s="17">
        <v>0.76854002234423302</v>
      </c>
      <c r="AD1481" s="17">
        <v>0.74486145674362003</v>
      </c>
      <c r="AE1481" s="17"/>
      <c r="AF1481" s="17">
        <v>0.73647494217854803</v>
      </c>
    </row>
    <row r="1482" spans="2:32" x14ac:dyDescent="0.2">
      <c r="B1482" t="s">
        <v>533</v>
      </c>
      <c r="C1482" s="17">
        <v>9.6831623610496798E-2</v>
      </c>
      <c r="D1482" s="17">
        <v>0.114756978988436</v>
      </c>
      <c r="E1482" s="17">
        <v>7.9918784955126304E-2</v>
      </c>
      <c r="F1482" s="17"/>
      <c r="G1482" s="17">
        <v>9.9125929780939703E-2</v>
      </c>
      <c r="H1482" s="17">
        <v>0.11201511534316801</v>
      </c>
      <c r="I1482" s="17">
        <v>7.77613418916068E-2</v>
      </c>
      <c r="J1482" s="17">
        <v>8.9696060668154498E-2</v>
      </c>
      <c r="K1482" s="17">
        <v>9.4226342860952106E-2</v>
      </c>
      <c r="L1482" s="17">
        <v>0.106000825371751</v>
      </c>
      <c r="M1482" s="17"/>
      <c r="N1482" s="17">
        <v>0.107165383683785</v>
      </c>
      <c r="O1482" s="17">
        <v>0.104674240338393</v>
      </c>
      <c r="P1482" s="17">
        <v>9.2526211616351897E-2</v>
      </c>
      <c r="Q1482" s="17">
        <v>9.0558159697936694E-2</v>
      </c>
      <c r="R1482" s="17">
        <v>8.2807058058745997E-2</v>
      </c>
      <c r="S1482" s="17">
        <v>9.9781352066999895E-2</v>
      </c>
      <c r="T1482" s="17">
        <v>0.127057393813064</v>
      </c>
      <c r="U1482" s="17">
        <v>8.38248229596288E-2</v>
      </c>
      <c r="V1482" s="17">
        <v>9.41130442605847E-2</v>
      </c>
      <c r="W1482" s="17">
        <v>7.7024781900727896E-2</v>
      </c>
      <c r="X1482" s="17">
        <v>0.114533642180717</v>
      </c>
      <c r="Y1482" s="17">
        <v>4.5800210942038302E-2</v>
      </c>
      <c r="Z1482" s="17"/>
      <c r="AA1482" s="17">
        <v>9.8647584424109605E-2</v>
      </c>
      <c r="AB1482" s="17">
        <v>9.6759832280878103E-2</v>
      </c>
      <c r="AC1482" s="17">
        <v>9.9308408032283302E-2</v>
      </c>
      <c r="AD1482" s="17">
        <v>9.3315516227561499E-2</v>
      </c>
      <c r="AE1482" s="17"/>
      <c r="AF1482" s="17">
        <v>9.3329315364770501E-2</v>
      </c>
    </row>
    <row r="1483" spans="2:32" x14ac:dyDescent="0.2">
      <c r="B1483" t="s">
        <v>92</v>
      </c>
      <c r="C1483" s="17">
        <v>0.14454177958662501</v>
      </c>
      <c r="D1483" s="17">
        <v>0.13804628916459</v>
      </c>
      <c r="E1483" s="17">
        <v>0.15058934711771799</v>
      </c>
      <c r="F1483" s="17"/>
      <c r="G1483" s="17">
        <v>8.1251759638958004E-2</v>
      </c>
      <c r="H1483" s="17">
        <v>6.8178978700662293E-2</v>
      </c>
      <c r="I1483" s="17">
        <v>0.10286472643278501</v>
      </c>
      <c r="J1483" s="17">
        <v>0.14217817823930701</v>
      </c>
      <c r="K1483" s="17">
        <v>0.19606351384908099</v>
      </c>
      <c r="L1483" s="17">
        <v>0.25015323961550101</v>
      </c>
      <c r="M1483" s="17"/>
      <c r="N1483" s="17">
        <v>0.124684743340693</v>
      </c>
      <c r="O1483" s="17">
        <v>0.16344993163367699</v>
      </c>
      <c r="P1483" s="17">
        <v>0.128109871791036</v>
      </c>
      <c r="Q1483" s="17">
        <v>0.14947283239325501</v>
      </c>
      <c r="R1483" s="17">
        <v>0.16689138432527401</v>
      </c>
      <c r="S1483" s="17">
        <v>0.15363693747938501</v>
      </c>
      <c r="T1483" s="17">
        <v>0.13809878350063501</v>
      </c>
      <c r="U1483" s="17">
        <v>0.154155797847461</v>
      </c>
      <c r="V1483" s="17">
        <v>0.128888483599399</v>
      </c>
      <c r="W1483" s="17">
        <v>0.16336510465947501</v>
      </c>
      <c r="X1483" s="17">
        <v>0.17125709977120601</v>
      </c>
      <c r="Y1483" s="17">
        <v>6.5813356954879498E-2</v>
      </c>
      <c r="Z1483" s="17"/>
      <c r="AA1483" s="17">
        <v>0.14434778677931501</v>
      </c>
      <c r="AB1483" s="17">
        <v>0.13885590178421001</v>
      </c>
      <c r="AC1483" s="17">
        <v>0.13215156962348401</v>
      </c>
      <c r="AD1483" s="17">
        <v>0.16182302702881801</v>
      </c>
      <c r="AE1483" s="17"/>
      <c r="AF1483" s="17">
        <v>0.17019574245668101</v>
      </c>
    </row>
    <row r="1484" spans="2:32" x14ac:dyDescent="0.2">
      <c r="C1484" s="17"/>
      <c r="D1484" s="17"/>
      <c r="E1484" s="17"/>
      <c r="F1484" s="17"/>
      <c r="G1484" s="17"/>
      <c r="H1484" s="17"/>
      <c r="I1484" s="17"/>
      <c r="J1484" s="17"/>
      <c r="K1484" s="17"/>
      <c r="L1484" s="17"/>
      <c r="M1484" s="17"/>
      <c r="N1484" s="17"/>
      <c r="O1484" s="17"/>
      <c r="P1484" s="17"/>
      <c r="Q1484" s="17"/>
      <c r="R1484" s="17"/>
      <c r="S1484" s="17"/>
      <c r="T1484" s="17"/>
      <c r="U1484" s="17"/>
      <c r="V1484" s="17"/>
      <c r="W1484" s="17"/>
      <c r="X1484" s="17"/>
      <c r="Y1484" s="17"/>
      <c r="Z1484" s="17"/>
      <c r="AA1484" s="17"/>
      <c r="AB1484" s="17"/>
      <c r="AC1484" s="17"/>
      <c r="AD1484" s="17"/>
      <c r="AE1484" s="17"/>
      <c r="AF1484" s="17"/>
    </row>
    <row r="1485" spans="2:32" x14ac:dyDescent="0.2">
      <c r="B1485" s="6" t="s">
        <v>701</v>
      </c>
      <c r="C1485" s="17"/>
      <c r="D1485" s="17"/>
      <c r="E1485" s="17"/>
      <c r="F1485" s="17"/>
      <c r="G1485" s="17"/>
      <c r="H1485" s="17"/>
      <c r="I1485" s="17"/>
      <c r="J1485" s="17"/>
      <c r="K1485" s="17"/>
      <c r="L1485" s="17"/>
      <c r="M1485" s="17"/>
      <c r="N1485" s="17"/>
      <c r="O1485" s="17"/>
      <c r="P1485" s="17"/>
      <c r="Q1485" s="17"/>
      <c r="R1485" s="17"/>
      <c r="S1485" s="17"/>
      <c r="T1485" s="17"/>
      <c r="U1485" s="17"/>
      <c r="V1485" s="17"/>
      <c r="W1485" s="17"/>
      <c r="X1485" s="17"/>
      <c r="Y1485" s="17"/>
      <c r="Z1485" s="17"/>
      <c r="AA1485" s="17"/>
      <c r="AB1485" s="17"/>
      <c r="AC1485" s="17"/>
      <c r="AD1485" s="17"/>
      <c r="AE1485" s="17"/>
      <c r="AF1485" s="17"/>
    </row>
    <row r="1486" spans="2:32" x14ac:dyDescent="0.2">
      <c r="B1486" s="24" t="s">
        <v>62</v>
      </c>
      <c r="C1486" s="17"/>
      <c r="D1486" s="17"/>
      <c r="E1486" s="17"/>
      <c r="F1486" s="17"/>
      <c r="G1486" s="17"/>
      <c r="H1486" s="17"/>
      <c r="I1486" s="17"/>
      <c r="J1486" s="17"/>
      <c r="K1486" s="17"/>
      <c r="L1486" s="17"/>
      <c r="M1486" s="17"/>
      <c r="N1486" s="17"/>
      <c r="O1486" s="17"/>
      <c r="P1486" s="17"/>
      <c r="Q1486" s="17"/>
      <c r="R1486" s="17"/>
      <c r="S1486" s="17"/>
      <c r="T1486" s="17"/>
      <c r="U1486" s="17"/>
      <c r="V1486" s="17"/>
      <c r="W1486" s="17"/>
      <c r="X1486" s="17"/>
      <c r="Y1486" s="17"/>
      <c r="Z1486" s="17"/>
      <c r="AA1486" s="17"/>
      <c r="AB1486" s="17"/>
      <c r="AC1486" s="17"/>
      <c r="AD1486" s="17"/>
      <c r="AE1486" s="17"/>
      <c r="AF1486" s="17"/>
    </row>
    <row r="1487" spans="2:32" x14ac:dyDescent="0.2">
      <c r="B1487" t="s">
        <v>532</v>
      </c>
      <c r="C1487" s="17">
        <v>0.420186543947841</v>
      </c>
      <c r="D1487" s="17">
        <v>0.422333816971179</v>
      </c>
      <c r="E1487" s="17">
        <v>0.418553588642954</v>
      </c>
      <c r="F1487" s="17"/>
      <c r="G1487" s="17">
        <v>0.57045552000299604</v>
      </c>
      <c r="H1487" s="17">
        <v>0.51672570002093798</v>
      </c>
      <c r="I1487" s="17">
        <v>0.474156906610052</v>
      </c>
      <c r="J1487" s="17">
        <v>0.395661915948961</v>
      </c>
      <c r="K1487" s="17">
        <v>0.36060473622670702</v>
      </c>
      <c r="L1487" s="17">
        <v>0.25753569912294699</v>
      </c>
      <c r="M1487" s="17"/>
      <c r="N1487" s="17">
        <v>0.42170574339990702</v>
      </c>
      <c r="O1487" s="17">
        <v>0.34473436564718901</v>
      </c>
      <c r="P1487" s="17">
        <v>0.43807834531647799</v>
      </c>
      <c r="Q1487" s="17">
        <v>0.40598513154323201</v>
      </c>
      <c r="R1487" s="17">
        <v>0.412251376980447</v>
      </c>
      <c r="S1487" s="17">
        <v>0.44935012191302198</v>
      </c>
      <c r="T1487" s="17">
        <v>0.45403125451930199</v>
      </c>
      <c r="U1487" s="17">
        <v>0.45448208723880101</v>
      </c>
      <c r="V1487" s="17">
        <v>0.44191598379168701</v>
      </c>
      <c r="W1487" s="17">
        <v>0.42530327369117399</v>
      </c>
      <c r="X1487" s="17">
        <v>0.39250871750347399</v>
      </c>
      <c r="Y1487" s="17">
        <v>0.48085303375663602</v>
      </c>
      <c r="Z1487" s="17"/>
      <c r="AA1487" s="17">
        <v>0.38179962371194698</v>
      </c>
      <c r="AB1487" s="17">
        <v>0.39702387921810101</v>
      </c>
      <c r="AC1487" s="17">
        <v>0.48140530155355898</v>
      </c>
      <c r="AD1487" s="17">
        <v>0.43780524362873902</v>
      </c>
      <c r="AE1487" s="17"/>
      <c r="AF1487" s="17">
        <v>0.42307594383244501</v>
      </c>
    </row>
    <row r="1488" spans="2:32" x14ac:dyDescent="0.2">
      <c r="B1488" t="s">
        <v>533</v>
      </c>
      <c r="C1488" s="17">
        <v>0.130764399178913</v>
      </c>
      <c r="D1488" s="17">
        <v>0.15745300750320099</v>
      </c>
      <c r="E1488" s="17">
        <v>0.10456943736126</v>
      </c>
      <c r="F1488" s="17"/>
      <c r="G1488" s="17">
        <v>0.19978088936444899</v>
      </c>
      <c r="H1488" s="17">
        <v>0.17703722288088999</v>
      </c>
      <c r="I1488" s="17">
        <v>0.111976034158545</v>
      </c>
      <c r="J1488" s="17">
        <v>0.12538979396345601</v>
      </c>
      <c r="K1488" s="17">
        <v>9.3208207780601293E-2</v>
      </c>
      <c r="L1488" s="17">
        <v>9.2008571208604603E-2</v>
      </c>
      <c r="M1488" s="17"/>
      <c r="N1488" s="17">
        <v>0.18242058958468799</v>
      </c>
      <c r="O1488" s="17">
        <v>0.147929102133878</v>
      </c>
      <c r="P1488" s="17">
        <v>0.10438251737288801</v>
      </c>
      <c r="Q1488" s="17">
        <v>0.10872201710929</v>
      </c>
      <c r="R1488" s="17">
        <v>0.129024852969257</v>
      </c>
      <c r="S1488" s="17">
        <v>0.13906296888502001</v>
      </c>
      <c r="T1488" s="17">
        <v>0.11199111866806501</v>
      </c>
      <c r="U1488" s="17">
        <v>0.11993474167967</v>
      </c>
      <c r="V1488" s="17">
        <v>0.12217261764809</v>
      </c>
      <c r="W1488" s="17">
        <v>0.12329703114408801</v>
      </c>
      <c r="X1488" s="17">
        <v>0.11255164656032</v>
      </c>
      <c r="Y1488" s="17">
        <v>8.0010165926519994E-2</v>
      </c>
      <c r="Z1488" s="17"/>
      <c r="AA1488" s="17">
        <v>0.15151673074784</v>
      </c>
      <c r="AB1488" s="17">
        <v>0.114769854706626</v>
      </c>
      <c r="AC1488" s="17">
        <v>0.12957920635641501</v>
      </c>
      <c r="AD1488" s="17">
        <v>0.12569867130823301</v>
      </c>
      <c r="AE1488" s="17"/>
      <c r="AF1488" s="17">
        <v>0.12292947607330899</v>
      </c>
    </row>
    <row r="1489" spans="2:32" x14ac:dyDescent="0.2">
      <c r="B1489" t="s">
        <v>92</v>
      </c>
      <c r="C1489" s="17">
        <v>0.44904905687324598</v>
      </c>
      <c r="D1489" s="17">
        <v>0.42021317552561999</v>
      </c>
      <c r="E1489" s="17">
        <v>0.47687697399578599</v>
      </c>
      <c r="F1489" s="17"/>
      <c r="G1489" s="17">
        <v>0.229763590632555</v>
      </c>
      <c r="H1489" s="17">
        <v>0.30623707709817199</v>
      </c>
      <c r="I1489" s="17">
        <v>0.41386705923140299</v>
      </c>
      <c r="J1489" s="17">
        <v>0.478948290087583</v>
      </c>
      <c r="K1489" s="17">
        <v>0.54618705599269202</v>
      </c>
      <c r="L1489" s="17">
        <v>0.650455729668449</v>
      </c>
      <c r="M1489" s="17"/>
      <c r="N1489" s="17">
        <v>0.395873667015405</v>
      </c>
      <c r="O1489" s="17">
        <v>0.50733653221893305</v>
      </c>
      <c r="P1489" s="17">
        <v>0.457539137310634</v>
      </c>
      <c r="Q1489" s="17">
        <v>0.48529285134747802</v>
      </c>
      <c r="R1489" s="17">
        <v>0.45872377005029602</v>
      </c>
      <c r="S1489" s="17">
        <v>0.41158690920195801</v>
      </c>
      <c r="T1489" s="17">
        <v>0.43397762681263302</v>
      </c>
      <c r="U1489" s="17">
        <v>0.42558317108152899</v>
      </c>
      <c r="V1489" s="17">
        <v>0.43591139856022398</v>
      </c>
      <c r="W1489" s="17">
        <v>0.45139969516473799</v>
      </c>
      <c r="X1489" s="17">
        <v>0.49493963593620599</v>
      </c>
      <c r="Y1489" s="17">
        <v>0.43913680031684399</v>
      </c>
      <c r="Z1489" s="17"/>
      <c r="AA1489" s="17">
        <v>0.46668364554021302</v>
      </c>
      <c r="AB1489" s="17">
        <v>0.48820626607527401</v>
      </c>
      <c r="AC1489" s="17">
        <v>0.389015492090026</v>
      </c>
      <c r="AD1489" s="17">
        <v>0.43649608506302701</v>
      </c>
      <c r="AE1489" s="17"/>
      <c r="AF1489" s="17">
        <v>0.45399458009424598</v>
      </c>
    </row>
    <row r="1490" spans="2:32" x14ac:dyDescent="0.2">
      <c r="C1490" s="17"/>
      <c r="D1490" s="17"/>
      <c r="E1490" s="17"/>
      <c r="F1490" s="17"/>
      <c r="G1490" s="17"/>
      <c r="H1490" s="17"/>
      <c r="I1490" s="17"/>
      <c r="J1490" s="17"/>
      <c r="K1490" s="17"/>
      <c r="L1490" s="17"/>
      <c r="M1490" s="17"/>
      <c r="N1490" s="17"/>
      <c r="O1490" s="17"/>
      <c r="P1490" s="17"/>
      <c r="Q1490" s="17"/>
      <c r="R1490" s="17"/>
      <c r="S1490" s="17"/>
      <c r="T1490" s="17"/>
      <c r="U1490" s="17"/>
      <c r="V1490" s="17"/>
      <c r="W1490" s="17"/>
      <c r="X1490" s="17"/>
      <c r="Y1490" s="17"/>
      <c r="Z1490" s="17"/>
      <c r="AA1490" s="17"/>
      <c r="AB1490" s="17"/>
      <c r="AC1490" s="17"/>
      <c r="AD1490" s="17"/>
      <c r="AE1490" s="17"/>
      <c r="AF1490" s="17"/>
    </row>
    <row r="1491" spans="2:32" x14ac:dyDescent="0.2">
      <c r="B1491" s="6" t="s">
        <v>702</v>
      </c>
      <c r="C1491" s="17"/>
      <c r="D1491" s="17"/>
      <c r="E1491" s="17"/>
      <c r="F1491" s="17"/>
      <c r="G1491" s="17"/>
      <c r="H1491" s="17"/>
      <c r="I1491" s="17"/>
      <c r="J1491" s="17"/>
      <c r="K1491" s="17"/>
      <c r="L1491" s="17"/>
      <c r="M1491" s="17"/>
      <c r="N1491" s="17"/>
      <c r="O1491" s="17"/>
      <c r="P1491" s="17"/>
      <c r="Q1491" s="17"/>
      <c r="R1491" s="17"/>
      <c r="S1491" s="17"/>
      <c r="T1491" s="17"/>
      <c r="U1491" s="17"/>
      <c r="V1491" s="17"/>
      <c r="W1491" s="17"/>
      <c r="X1491" s="17"/>
      <c r="Y1491" s="17"/>
      <c r="Z1491" s="17"/>
      <c r="AA1491" s="17"/>
      <c r="AB1491" s="17"/>
      <c r="AC1491" s="17"/>
      <c r="AD1491" s="17"/>
      <c r="AE1491" s="17"/>
      <c r="AF1491" s="17"/>
    </row>
    <row r="1492" spans="2:32" x14ac:dyDescent="0.2">
      <c r="B1492" s="24" t="s">
        <v>62</v>
      </c>
      <c r="C1492" s="17"/>
      <c r="D1492" s="17"/>
      <c r="E1492" s="17"/>
      <c r="F1492" s="17"/>
      <c r="G1492" s="17"/>
      <c r="H1492" s="17"/>
      <c r="I1492" s="17"/>
      <c r="J1492" s="17"/>
      <c r="K1492" s="17"/>
      <c r="L1492" s="17"/>
      <c r="M1492" s="17"/>
      <c r="N1492" s="17"/>
      <c r="O1492" s="17"/>
      <c r="P1492" s="17"/>
      <c r="Q1492" s="17"/>
      <c r="R1492" s="17"/>
      <c r="S1492" s="17"/>
      <c r="T1492" s="17"/>
      <c r="U1492" s="17"/>
      <c r="V1492" s="17"/>
      <c r="W1492" s="17"/>
      <c r="X1492" s="17"/>
      <c r="Y1492" s="17"/>
      <c r="Z1492" s="17"/>
      <c r="AA1492" s="17"/>
      <c r="AB1492" s="17"/>
      <c r="AC1492" s="17"/>
      <c r="AD1492" s="17"/>
      <c r="AE1492" s="17"/>
      <c r="AF1492" s="17"/>
    </row>
    <row r="1493" spans="2:32" x14ac:dyDescent="0.2">
      <c r="B1493" t="s">
        <v>532</v>
      </c>
      <c r="C1493" s="17">
        <v>0.299414410304218</v>
      </c>
      <c r="D1493" s="17">
        <v>0.31359539290644101</v>
      </c>
      <c r="E1493" s="17">
        <v>0.28623126498449297</v>
      </c>
      <c r="F1493" s="17"/>
      <c r="G1493" s="17">
        <v>0.347502251114233</v>
      </c>
      <c r="H1493" s="17">
        <v>0.34897527520765997</v>
      </c>
      <c r="I1493" s="17">
        <v>0.297821213006976</v>
      </c>
      <c r="J1493" s="17">
        <v>0.288635681641431</v>
      </c>
      <c r="K1493" s="17">
        <v>0.28456433382178598</v>
      </c>
      <c r="L1493" s="17">
        <v>0.24706026580167401</v>
      </c>
      <c r="M1493" s="17"/>
      <c r="N1493" s="17">
        <v>0.33577717300992499</v>
      </c>
      <c r="O1493" s="17">
        <v>0.27504543949620902</v>
      </c>
      <c r="P1493" s="17">
        <v>0.29495056716540002</v>
      </c>
      <c r="Q1493" s="17">
        <v>0.27314942226276701</v>
      </c>
      <c r="R1493" s="17">
        <v>0.28750346031947499</v>
      </c>
      <c r="S1493" s="17">
        <v>0.27900629461194898</v>
      </c>
      <c r="T1493" s="17">
        <v>0.32807465532598001</v>
      </c>
      <c r="U1493" s="17">
        <v>0.35393728645634098</v>
      </c>
      <c r="V1493" s="17">
        <v>0.28193100323610898</v>
      </c>
      <c r="W1493" s="17">
        <v>0.29974191572692499</v>
      </c>
      <c r="X1493" s="17">
        <v>0.29247910798042498</v>
      </c>
      <c r="Y1493" s="17">
        <v>0.34024253816710798</v>
      </c>
      <c r="Z1493" s="17"/>
      <c r="AA1493" s="17">
        <v>0.284435341541668</v>
      </c>
      <c r="AB1493" s="17">
        <v>0.300422438527646</v>
      </c>
      <c r="AC1493" s="17">
        <v>0.28654605175862702</v>
      </c>
      <c r="AD1493" s="17">
        <v>0.32915771795528498</v>
      </c>
      <c r="AE1493" s="17"/>
      <c r="AF1493" s="17">
        <v>0.26530925773397301</v>
      </c>
    </row>
    <row r="1494" spans="2:32" x14ac:dyDescent="0.2">
      <c r="B1494" t="s">
        <v>533</v>
      </c>
      <c r="C1494" s="17">
        <v>0.43477152813237702</v>
      </c>
      <c r="D1494" s="17">
        <v>0.45289621186804102</v>
      </c>
      <c r="E1494" s="17">
        <v>0.41686544495175198</v>
      </c>
      <c r="F1494" s="17"/>
      <c r="G1494" s="17">
        <v>0.49555705379388598</v>
      </c>
      <c r="H1494" s="17">
        <v>0.49447708385886302</v>
      </c>
      <c r="I1494" s="17">
        <v>0.48402359716370702</v>
      </c>
      <c r="J1494" s="17">
        <v>0.420973499637806</v>
      </c>
      <c r="K1494" s="17">
        <v>0.406202461324361</v>
      </c>
      <c r="L1494" s="17">
        <v>0.33597034124568698</v>
      </c>
      <c r="M1494" s="17"/>
      <c r="N1494" s="17">
        <v>0.44128177908898703</v>
      </c>
      <c r="O1494" s="17">
        <v>0.44966588872233298</v>
      </c>
      <c r="P1494" s="17">
        <v>0.44339622839428999</v>
      </c>
      <c r="Q1494" s="17">
        <v>0.43507683755510601</v>
      </c>
      <c r="R1494" s="17">
        <v>0.42923757674287</v>
      </c>
      <c r="S1494" s="17">
        <v>0.45633695430023402</v>
      </c>
      <c r="T1494" s="17">
        <v>0.40219301308597299</v>
      </c>
      <c r="U1494" s="17">
        <v>0.43748210068486298</v>
      </c>
      <c r="V1494" s="17">
        <v>0.44295821360224702</v>
      </c>
      <c r="W1494" s="17">
        <v>0.42442781757460202</v>
      </c>
      <c r="X1494" s="17">
        <v>0.382056122501994</v>
      </c>
      <c r="Y1494" s="17">
        <v>0.43643582300519301</v>
      </c>
      <c r="Z1494" s="17"/>
      <c r="AA1494" s="17">
        <v>0.47538685532924502</v>
      </c>
      <c r="AB1494" s="17">
        <v>0.43694202714435498</v>
      </c>
      <c r="AC1494" s="17">
        <v>0.43142600503718298</v>
      </c>
      <c r="AD1494" s="17">
        <v>0.38811063796791301</v>
      </c>
      <c r="AE1494" s="17"/>
      <c r="AF1494" s="17">
        <v>0.43518382191634403</v>
      </c>
    </row>
    <row r="1495" spans="2:32" x14ac:dyDescent="0.2">
      <c r="B1495" t="s">
        <v>92</v>
      </c>
      <c r="C1495" s="17">
        <v>0.26581406156340498</v>
      </c>
      <c r="D1495" s="17">
        <v>0.233508395225519</v>
      </c>
      <c r="E1495" s="17">
        <v>0.29690329006375499</v>
      </c>
      <c r="F1495" s="17"/>
      <c r="G1495" s="17">
        <v>0.15694069509188099</v>
      </c>
      <c r="H1495" s="17">
        <v>0.15654764093347701</v>
      </c>
      <c r="I1495" s="17">
        <v>0.218155189829316</v>
      </c>
      <c r="J1495" s="17">
        <v>0.290390818720763</v>
      </c>
      <c r="K1495" s="17">
        <v>0.30923320485385303</v>
      </c>
      <c r="L1495" s="17">
        <v>0.41696939295263902</v>
      </c>
      <c r="M1495" s="17"/>
      <c r="N1495" s="17">
        <v>0.22294104790108801</v>
      </c>
      <c r="O1495" s="17">
        <v>0.27528867178145799</v>
      </c>
      <c r="P1495" s="17">
        <v>0.26165320444030898</v>
      </c>
      <c r="Q1495" s="17">
        <v>0.29177374018212698</v>
      </c>
      <c r="R1495" s="17">
        <v>0.28325896293765501</v>
      </c>
      <c r="S1495" s="17">
        <v>0.264656751087818</v>
      </c>
      <c r="T1495" s="17">
        <v>0.26973233158804699</v>
      </c>
      <c r="U1495" s="17">
        <v>0.20858061285879601</v>
      </c>
      <c r="V1495" s="17">
        <v>0.275110783161643</v>
      </c>
      <c r="W1495" s="17">
        <v>0.27583026669847299</v>
      </c>
      <c r="X1495" s="17">
        <v>0.32546476951758202</v>
      </c>
      <c r="Y1495" s="17">
        <v>0.22332163882770001</v>
      </c>
      <c r="Z1495" s="17"/>
      <c r="AA1495" s="17">
        <v>0.24017780312908699</v>
      </c>
      <c r="AB1495" s="17">
        <v>0.26263553432799902</v>
      </c>
      <c r="AC1495" s="17">
        <v>0.28202794320419</v>
      </c>
      <c r="AD1495" s="17">
        <v>0.28273164407680101</v>
      </c>
      <c r="AE1495" s="17"/>
      <c r="AF1495" s="17">
        <v>0.29950692034968301</v>
      </c>
    </row>
    <row r="1496" spans="2:32" x14ac:dyDescent="0.2">
      <c r="C1496" s="17"/>
      <c r="D1496" s="17"/>
      <c r="E1496" s="17"/>
      <c r="F1496" s="17"/>
      <c r="G1496" s="17"/>
      <c r="H1496" s="17"/>
      <c r="I1496" s="17"/>
      <c r="J1496" s="17"/>
      <c r="K1496" s="17"/>
      <c r="L1496" s="17"/>
      <c r="M1496" s="17"/>
      <c r="N1496" s="17"/>
      <c r="O1496" s="17"/>
      <c r="P1496" s="17"/>
      <c r="Q1496" s="17"/>
      <c r="R1496" s="17"/>
      <c r="S1496" s="17"/>
      <c r="T1496" s="17"/>
      <c r="U1496" s="17"/>
      <c r="V1496" s="17"/>
      <c r="W1496" s="17"/>
      <c r="X1496" s="17"/>
      <c r="Y1496" s="17"/>
      <c r="Z1496" s="17"/>
      <c r="AA1496" s="17"/>
      <c r="AB1496" s="17"/>
      <c r="AC1496" s="17"/>
      <c r="AD1496" s="17"/>
      <c r="AE1496" s="17"/>
      <c r="AF1496" s="17"/>
    </row>
    <row r="1497" spans="2:32" x14ac:dyDescent="0.2">
      <c r="B1497" s="6" t="s">
        <v>712</v>
      </c>
      <c r="C1497" s="17"/>
      <c r="D1497" s="17"/>
      <c r="E1497" s="17"/>
      <c r="F1497" s="17"/>
      <c r="G1497" s="17"/>
      <c r="H1497" s="17"/>
      <c r="I1497" s="17"/>
      <c r="J1497" s="17"/>
      <c r="K1497" s="17"/>
      <c r="L1497" s="17"/>
      <c r="M1497" s="17"/>
      <c r="N1497" s="17"/>
      <c r="O1497" s="17"/>
      <c r="P1497" s="17"/>
      <c r="Q1497" s="17"/>
      <c r="R1497" s="17"/>
      <c r="S1497" s="17"/>
      <c r="T1497" s="17"/>
      <c r="U1497" s="17"/>
      <c r="V1497" s="17"/>
      <c r="W1497" s="17"/>
      <c r="X1497" s="17"/>
      <c r="Y1497" s="17"/>
      <c r="Z1497" s="17"/>
      <c r="AA1497" s="17"/>
      <c r="AB1497" s="17"/>
      <c r="AC1497" s="17"/>
      <c r="AD1497" s="17"/>
      <c r="AE1497" s="17"/>
      <c r="AF1497" s="17"/>
    </row>
    <row r="1498" spans="2:32" x14ac:dyDescent="0.2">
      <c r="B1498" s="24" t="s">
        <v>62</v>
      </c>
      <c r="C1498" s="17"/>
      <c r="D1498" s="17"/>
      <c r="E1498" s="17"/>
      <c r="F1498" s="17"/>
      <c r="G1498" s="17"/>
      <c r="H1498" s="17"/>
      <c r="I1498" s="17"/>
      <c r="J1498" s="17"/>
      <c r="K1498" s="17"/>
      <c r="L1498" s="17"/>
      <c r="M1498" s="17"/>
      <c r="N1498" s="17"/>
      <c r="O1498" s="17"/>
      <c r="P1498" s="17"/>
      <c r="Q1498" s="17"/>
      <c r="R1498" s="17"/>
      <c r="S1498" s="17"/>
      <c r="T1498" s="17"/>
      <c r="U1498" s="17"/>
      <c r="V1498" s="17"/>
      <c r="W1498" s="17"/>
      <c r="X1498" s="17"/>
      <c r="Y1498" s="17"/>
      <c r="Z1498" s="17"/>
      <c r="AA1498" s="17"/>
      <c r="AB1498" s="17"/>
      <c r="AC1498" s="17"/>
      <c r="AD1498" s="17"/>
      <c r="AE1498" s="17"/>
      <c r="AF1498" s="17"/>
    </row>
    <row r="1499" spans="2:32" x14ac:dyDescent="0.2">
      <c r="B1499" t="s">
        <v>706</v>
      </c>
      <c r="C1499" s="17">
        <v>4.4722704469564903E-2</v>
      </c>
      <c r="D1499" s="17">
        <v>5.0201262995676503E-2</v>
      </c>
      <c r="E1499" s="17">
        <v>3.9157444947258903E-2</v>
      </c>
      <c r="F1499" s="17"/>
      <c r="G1499" s="17">
        <v>8.5261624725828697E-2</v>
      </c>
      <c r="H1499" s="17">
        <v>5.3757376830254298E-2</v>
      </c>
      <c r="I1499" s="17">
        <v>3.9674591603782797E-2</v>
      </c>
      <c r="J1499" s="17">
        <v>2.3626936118852901E-2</v>
      </c>
      <c r="K1499" s="17">
        <v>3.3908438633989998E-2</v>
      </c>
      <c r="L1499" s="17">
        <v>3.89037983317553E-2</v>
      </c>
      <c r="M1499" s="17"/>
      <c r="N1499" s="17">
        <v>5.0938975498197599E-2</v>
      </c>
      <c r="O1499" s="17">
        <v>3.4472217499019103E-2</v>
      </c>
      <c r="P1499" s="17">
        <v>2.65714515444548E-2</v>
      </c>
      <c r="Q1499" s="17">
        <v>5.4717747093890497E-2</v>
      </c>
      <c r="R1499" s="17">
        <v>2.7535477954735599E-2</v>
      </c>
      <c r="S1499" s="17">
        <v>6.3762101290668102E-2</v>
      </c>
      <c r="T1499" s="17">
        <v>3.4356285365745802E-2</v>
      </c>
      <c r="U1499" s="17">
        <v>1.57600401170893E-2</v>
      </c>
      <c r="V1499" s="17">
        <v>6.5926389884840397E-2</v>
      </c>
      <c r="W1499" s="17">
        <v>4.7355477251606E-2</v>
      </c>
      <c r="X1499" s="17">
        <v>4.6641479344013297E-2</v>
      </c>
      <c r="Y1499" s="17">
        <v>3.9030384750959803E-2</v>
      </c>
      <c r="Z1499" s="17"/>
      <c r="AA1499" s="17">
        <v>4.9566334145852799E-2</v>
      </c>
      <c r="AB1499" s="17">
        <v>3.6155976158727197E-2</v>
      </c>
      <c r="AC1499" s="17">
        <v>4.2297949333586701E-2</v>
      </c>
      <c r="AD1499" s="17">
        <v>5.11646073433146E-2</v>
      </c>
      <c r="AE1499" s="17"/>
      <c r="AF1499" s="17">
        <v>5.23745078042041E-2</v>
      </c>
    </row>
    <row r="1500" spans="2:32" x14ac:dyDescent="0.2">
      <c r="B1500" t="s">
        <v>707</v>
      </c>
      <c r="C1500" s="17">
        <v>0.15420202559823401</v>
      </c>
      <c r="D1500" s="17">
        <v>0.122692744032063</v>
      </c>
      <c r="E1500" s="17">
        <v>0.18486702486419901</v>
      </c>
      <c r="F1500" s="17"/>
      <c r="G1500" s="17">
        <v>0.25593300902664901</v>
      </c>
      <c r="H1500" s="17">
        <v>0.19709990542227601</v>
      </c>
      <c r="I1500" s="17">
        <v>0.132977887341657</v>
      </c>
      <c r="J1500" s="17">
        <v>0.10735393121687201</v>
      </c>
      <c r="K1500" s="17">
        <v>0.11742123686188501</v>
      </c>
      <c r="L1500" s="17">
        <v>0.13160033849716599</v>
      </c>
      <c r="M1500" s="17"/>
      <c r="N1500" s="17">
        <v>0.193592549431161</v>
      </c>
      <c r="O1500" s="17">
        <v>0.11539061937214699</v>
      </c>
      <c r="P1500" s="17">
        <v>0.173398056369829</v>
      </c>
      <c r="Q1500" s="17">
        <v>0.116606941591678</v>
      </c>
      <c r="R1500" s="17">
        <v>0.131007867131507</v>
      </c>
      <c r="S1500" s="17">
        <v>0.164197379362231</v>
      </c>
      <c r="T1500" s="17">
        <v>0.17387734966777499</v>
      </c>
      <c r="U1500" s="17">
        <v>0.167816112271583</v>
      </c>
      <c r="V1500" s="17">
        <v>0.14710582666151001</v>
      </c>
      <c r="W1500" s="17">
        <v>0.158072764626703</v>
      </c>
      <c r="X1500" s="17">
        <v>0.13254995698649599</v>
      </c>
      <c r="Y1500" s="17">
        <v>0.20397383514192399</v>
      </c>
      <c r="Z1500" s="17"/>
      <c r="AA1500" s="17">
        <v>0.15855995996403799</v>
      </c>
      <c r="AB1500" s="17">
        <v>0.147245144818896</v>
      </c>
      <c r="AC1500" s="17">
        <v>0.15110433794895201</v>
      </c>
      <c r="AD1500" s="17">
        <v>0.159897987896095</v>
      </c>
      <c r="AE1500" s="17"/>
      <c r="AF1500" s="17">
        <v>0.162938731871897</v>
      </c>
    </row>
    <row r="1501" spans="2:32" x14ac:dyDescent="0.2">
      <c r="B1501" t="s">
        <v>708</v>
      </c>
      <c r="C1501" s="17">
        <v>0.234826472475931</v>
      </c>
      <c r="D1501" s="17">
        <v>0.231823151576032</v>
      </c>
      <c r="E1501" s="17">
        <v>0.23763640503351999</v>
      </c>
      <c r="F1501" s="17"/>
      <c r="G1501" s="17">
        <v>0.23983834803054599</v>
      </c>
      <c r="H1501" s="17">
        <v>0.21747811304718301</v>
      </c>
      <c r="I1501" s="17">
        <v>0.247853186742442</v>
      </c>
      <c r="J1501" s="17">
        <v>0.25272377797463502</v>
      </c>
      <c r="K1501" s="17">
        <v>0.217034042444435</v>
      </c>
      <c r="L1501" s="17">
        <v>0.23242012147162</v>
      </c>
      <c r="M1501" s="17"/>
      <c r="N1501" s="17">
        <v>0.21909720032084501</v>
      </c>
      <c r="O1501" s="17">
        <v>0.25737234724563002</v>
      </c>
      <c r="P1501" s="17">
        <v>0.21735532426124199</v>
      </c>
      <c r="Q1501" s="17">
        <v>0.23243863556483699</v>
      </c>
      <c r="R1501" s="17">
        <v>0.24337465196963401</v>
      </c>
      <c r="S1501" s="17">
        <v>0.23435887577584</v>
      </c>
      <c r="T1501" s="17">
        <v>0.23197009714806599</v>
      </c>
      <c r="U1501" s="17">
        <v>0.19848976005364899</v>
      </c>
      <c r="V1501" s="17">
        <v>0.26477597295022798</v>
      </c>
      <c r="W1501" s="17">
        <v>0.228356151888396</v>
      </c>
      <c r="X1501" s="17">
        <v>0.23616731277672601</v>
      </c>
      <c r="Y1501" s="17">
        <v>0.209285291174548</v>
      </c>
      <c r="Z1501" s="17"/>
      <c r="AA1501" s="17">
        <v>0.185779011145877</v>
      </c>
      <c r="AB1501" s="17">
        <v>0.226447071576277</v>
      </c>
      <c r="AC1501" s="17">
        <v>0.27176825620726902</v>
      </c>
      <c r="AD1501" s="17">
        <v>0.26255439065101799</v>
      </c>
      <c r="AE1501" s="17"/>
      <c r="AF1501" s="17">
        <v>0.224893176355459</v>
      </c>
    </row>
    <row r="1502" spans="2:32" x14ac:dyDescent="0.2">
      <c r="B1502" t="s">
        <v>709</v>
      </c>
      <c r="C1502" s="17">
        <v>0.28769282422244702</v>
      </c>
      <c r="D1502" s="17">
        <v>0.27869535653065303</v>
      </c>
      <c r="E1502" s="17">
        <v>0.297325628133502</v>
      </c>
      <c r="F1502" s="17"/>
      <c r="G1502" s="17">
        <v>0.215177392561889</v>
      </c>
      <c r="H1502" s="17">
        <v>0.24819642630227901</v>
      </c>
      <c r="I1502" s="17">
        <v>0.30126353204865502</v>
      </c>
      <c r="J1502" s="17">
        <v>0.31240881288771</v>
      </c>
      <c r="K1502" s="17">
        <v>0.31842404020420101</v>
      </c>
      <c r="L1502" s="17">
        <v>0.31636357491007799</v>
      </c>
      <c r="M1502" s="17"/>
      <c r="N1502" s="17">
        <v>0.26921167514849997</v>
      </c>
      <c r="O1502" s="17">
        <v>0.30676908096200201</v>
      </c>
      <c r="P1502" s="17">
        <v>0.30445041256550498</v>
      </c>
      <c r="Q1502" s="17">
        <v>0.31733371325270399</v>
      </c>
      <c r="R1502" s="17">
        <v>0.35922903932019301</v>
      </c>
      <c r="S1502" s="17">
        <v>0.26498205521953899</v>
      </c>
      <c r="T1502" s="17">
        <v>0.26128838116498598</v>
      </c>
      <c r="U1502" s="17">
        <v>0.292884963675757</v>
      </c>
      <c r="V1502" s="17">
        <v>0.244225934629511</v>
      </c>
      <c r="W1502" s="17">
        <v>0.269445171417107</v>
      </c>
      <c r="X1502" s="17">
        <v>0.29238967416918998</v>
      </c>
      <c r="Y1502" s="17">
        <v>0.32868680196530198</v>
      </c>
      <c r="Z1502" s="17"/>
      <c r="AA1502" s="17">
        <v>0.29930287761271401</v>
      </c>
      <c r="AB1502" s="17">
        <v>0.32394738278461399</v>
      </c>
      <c r="AC1502" s="17">
        <v>0.26799166116758599</v>
      </c>
      <c r="AD1502" s="17">
        <v>0.25621101264261298</v>
      </c>
      <c r="AE1502" s="17"/>
      <c r="AF1502" s="17">
        <v>0.25341041765516598</v>
      </c>
    </row>
    <row r="1503" spans="2:32" x14ac:dyDescent="0.2">
      <c r="B1503" t="s">
        <v>710</v>
      </c>
      <c r="C1503" s="17">
        <v>0.23096503682008401</v>
      </c>
      <c r="D1503" s="17">
        <v>0.28760952444411197</v>
      </c>
      <c r="E1503" s="17">
        <v>0.17498394714833099</v>
      </c>
      <c r="F1503" s="17"/>
      <c r="G1503" s="17">
        <v>0.185616859698291</v>
      </c>
      <c r="H1503" s="17">
        <v>0.25918837530716399</v>
      </c>
      <c r="I1503" s="17">
        <v>0.23675248412711</v>
      </c>
      <c r="J1503" s="17">
        <v>0.25100282348131098</v>
      </c>
      <c r="K1503" s="17">
        <v>0.251182896120827</v>
      </c>
      <c r="L1503" s="17">
        <v>0.20356882263991799</v>
      </c>
      <c r="M1503" s="17"/>
      <c r="N1503" s="17">
        <v>0.238355761216063</v>
      </c>
      <c r="O1503" s="17">
        <v>0.232954508356747</v>
      </c>
      <c r="P1503" s="17">
        <v>0.22545660947790799</v>
      </c>
      <c r="Q1503" s="17">
        <v>0.221649249867123</v>
      </c>
      <c r="R1503" s="17">
        <v>0.22639398034012001</v>
      </c>
      <c r="S1503" s="17">
        <v>0.22734765112152899</v>
      </c>
      <c r="T1503" s="17">
        <v>0.24219167906396699</v>
      </c>
      <c r="U1503" s="17">
        <v>0.261777276627146</v>
      </c>
      <c r="V1503" s="17">
        <v>0.233267368939408</v>
      </c>
      <c r="W1503" s="17">
        <v>0.23922341697371699</v>
      </c>
      <c r="X1503" s="17">
        <v>0.21536382614629401</v>
      </c>
      <c r="Y1503" s="17">
        <v>0.17388723635714101</v>
      </c>
      <c r="Z1503" s="17"/>
      <c r="AA1503" s="17">
        <v>0.26452139759411197</v>
      </c>
      <c r="AB1503" s="17">
        <v>0.22327060572846399</v>
      </c>
      <c r="AC1503" s="17">
        <v>0.22343158268218899</v>
      </c>
      <c r="AD1503" s="17">
        <v>0.20849145869132199</v>
      </c>
      <c r="AE1503" s="17"/>
      <c r="AF1503" s="17">
        <v>0.25740273912632899</v>
      </c>
    </row>
    <row r="1504" spans="2:32" x14ac:dyDescent="0.2">
      <c r="B1504" t="s">
        <v>92</v>
      </c>
      <c r="C1504" s="17">
        <v>4.7590936413738801E-2</v>
      </c>
      <c r="D1504" s="17">
        <v>2.8977960421464201E-2</v>
      </c>
      <c r="E1504" s="17">
        <v>6.6029549873189597E-2</v>
      </c>
      <c r="F1504" s="17"/>
      <c r="G1504" s="17">
        <v>1.8172765956796198E-2</v>
      </c>
      <c r="H1504" s="17">
        <v>2.4279803090844002E-2</v>
      </c>
      <c r="I1504" s="17">
        <v>4.1478318136353103E-2</v>
      </c>
      <c r="J1504" s="17">
        <v>5.2883718320618903E-2</v>
      </c>
      <c r="K1504" s="17">
        <v>6.2029345734662497E-2</v>
      </c>
      <c r="L1504" s="17">
        <v>7.7143344149463097E-2</v>
      </c>
      <c r="M1504" s="17"/>
      <c r="N1504" s="17">
        <v>2.8803838385232601E-2</v>
      </c>
      <c r="O1504" s="17">
        <v>5.3041226564455299E-2</v>
      </c>
      <c r="P1504" s="17">
        <v>5.2768145781060899E-2</v>
      </c>
      <c r="Q1504" s="17">
        <v>5.7253712629766099E-2</v>
      </c>
      <c r="R1504" s="17">
        <v>1.2458983283810499E-2</v>
      </c>
      <c r="S1504" s="17">
        <v>4.5351937230192499E-2</v>
      </c>
      <c r="T1504" s="17">
        <v>5.6316207589459197E-2</v>
      </c>
      <c r="U1504" s="17">
        <v>6.32718472547764E-2</v>
      </c>
      <c r="V1504" s="17">
        <v>4.4698506934502599E-2</v>
      </c>
      <c r="W1504" s="17">
        <v>5.7547017842471501E-2</v>
      </c>
      <c r="X1504" s="17">
        <v>7.6887750577280506E-2</v>
      </c>
      <c r="Y1504" s="17">
        <v>4.5136450610125299E-2</v>
      </c>
      <c r="Z1504" s="17"/>
      <c r="AA1504" s="17">
        <v>4.2270419537405297E-2</v>
      </c>
      <c r="AB1504" s="17">
        <v>4.29338189330217E-2</v>
      </c>
      <c r="AC1504" s="17">
        <v>4.34062126604172E-2</v>
      </c>
      <c r="AD1504" s="17">
        <v>6.1680542775637399E-2</v>
      </c>
      <c r="AE1504" s="17"/>
      <c r="AF1504" s="17">
        <v>4.8980427186945598E-2</v>
      </c>
    </row>
    <row r="1505" spans="2:32" x14ac:dyDescent="0.2">
      <c r="C1505" s="17"/>
      <c r="D1505" s="17"/>
      <c r="E1505" s="17"/>
      <c r="F1505" s="17"/>
      <c r="G1505" s="17"/>
      <c r="H1505" s="17"/>
      <c r="I1505" s="17"/>
      <c r="J1505" s="17"/>
      <c r="K1505" s="17"/>
      <c r="L1505" s="17"/>
      <c r="M1505" s="17"/>
      <c r="N1505" s="17"/>
      <c r="O1505" s="17"/>
      <c r="P1505" s="17"/>
      <c r="Q1505" s="17"/>
      <c r="R1505" s="17"/>
      <c r="S1505" s="17"/>
      <c r="T1505" s="17"/>
      <c r="U1505" s="17"/>
      <c r="V1505" s="17"/>
      <c r="W1505" s="17"/>
      <c r="X1505" s="17"/>
      <c r="Y1505" s="17"/>
      <c r="Z1505" s="17"/>
      <c r="AA1505" s="17"/>
      <c r="AB1505" s="17"/>
      <c r="AC1505" s="17"/>
      <c r="AD1505" s="17"/>
      <c r="AE1505" s="17"/>
      <c r="AF1505" s="17"/>
    </row>
    <row r="1506" spans="2:32" x14ac:dyDescent="0.2">
      <c r="B1506" s="6" t="s">
        <v>713</v>
      </c>
      <c r="C1506" s="17"/>
      <c r="D1506" s="17"/>
      <c r="E1506" s="17"/>
      <c r="F1506" s="17"/>
      <c r="G1506" s="17"/>
      <c r="H1506" s="17"/>
      <c r="I1506" s="17"/>
      <c r="J1506" s="17"/>
      <c r="K1506" s="17"/>
      <c r="L1506" s="17"/>
      <c r="M1506" s="17"/>
      <c r="N1506" s="17"/>
      <c r="O1506" s="17"/>
      <c r="P1506" s="17"/>
      <c r="Q1506" s="17"/>
      <c r="R1506" s="17"/>
      <c r="S1506" s="17"/>
      <c r="T1506" s="17"/>
      <c r="U1506" s="17"/>
      <c r="V1506" s="17"/>
      <c r="W1506" s="17"/>
      <c r="X1506" s="17"/>
      <c r="Y1506" s="17"/>
      <c r="Z1506" s="17"/>
      <c r="AA1506" s="17"/>
      <c r="AB1506" s="17"/>
      <c r="AC1506" s="17"/>
      <c r="AD1506" s="17"/>
      <c r="AE1506" s="17"/>
      <c r="AF1506" s="17"/>
    </row>
    <row r="1507" spans="2:32" x14ac:dyDescent="0.2">
      <c r="B1507" s="24" t="s">
        <v>62</v>
      </c>
      <c r="C1507" s="17"/>
      <c r="D1507" s="17"/>
      <c r="E1507" s="17"/>
      <c r="F1507" s="17"/>
      <c r="G1507" s="17"/>
      <c r="H1507" s="17"/>
      <c r="I1507" s="17"/>
      <c r="J1507" s="17"/>
      <c r="K1507" s="17"/>
      <c r="L1507" s="17"/>
      <c r="M1507" s="17"/>
      <c r="N1507" s="17"/>
      <c r="O1507" s="17"/>
      <c r="P1507" s="17"/>
      <c r="Q1507" s="17"/>
      <c r="R1507" s="17"/>
      <c r="S1507" s="17"/>
      <c r="T1507" s="17"/>
      <c r="U1507" s="17"/>
      <c r="V1507" s="17"/>
      <c r="W1507" s="17"/>
      <c r="X1507" s="17"/>
      <c r="Y1507" s="17"/>
      <c r="Z1507" s="17"/>
      <c r="AA1507" s="17"/>
      <c r="AB1507" s="17"/>
      <c r="AC1507" s="17"/>
      <c r="AD1507" s="17"/>
      <c r="AE1507" s="17"/>
      <c r="AF1507" s="17"/>
    </row>
    <row r="1508" spans="2:32" x14ac:dyDescent="0.2">
      <c r="B1508" t="s">
        <v>706</v>
      </c>
      <c r="C1508" s="17">
        <v>6.0783296725981102E-2</v>
      </c>
      <c r="D1508" s="17">
        <v>5.2342850569883102E-2</v>
      </c>
      <c r="E1508" s="17">
        <v>6.7353051710703701E-2</v>
      </c>
      <c r="F1508" s="17"/>
      <c r="G1508" s="17">
        <v>7.5118863121110602E-2</v>
      </c>
      <c r="H1508" s="17">
        <v>6.1551667426424601E-2</v>
      </c>
      <c r="I1508" s="17">
        <v>4.3209100642474303E-2</v>
      </c>
      <c r="J1508" s="17">
        <v>3.7400067848337E-2</v>
      </c>
      <c r="K1508" s="17">
        <v>6.0629015484317102E-2</v>
      </c>
      <c r="L1508" s="17">
        <v>8.4031816713110302E-2</v>
      </c>
      <c r="M1508" s="17"/>
      <c r="N1508" s="17">
        <v>6.6575296272640902E-2</v>
      </c>
      <c r="O1508" s="17">
        <v>4.9902230073388301E-2</v>
      </c>
      <c r="P1508" s="17">
        <v>6.6828607015618505E-2</v>
      </c>
      <c r="Q1508" s="17">
        <v>7.7423034681993894E-2</v>
      </c>
      <c r="R1508" s="17">
        <v>5.51493692726652E-2</v>
      </c>
      <c r="S1508" s="17">
        <v>5.86345095612077E-2</v>
      </c>
      <c r="T1508" s="17">
        <v>4.9354869304397399E-2</v>
      </c>
      <c r="U1508" s="17">
        <v>4.4595488027835403E-2</v>
      </c>
      <c r="V1508" s="17">
        <v>5.9855877526961199E-2</v>
      </c>
      <c r="W1508" s="17">
        <v>6.3706015271309299E-2</v>
      </c>
      <c r="X1508" s="17">
        <v>7.4771164774611001E-2</v>
      </c>
      <c r="Y1508" s="17">
        <v>5.78979403085964E-2</v>
      </c>
      <c r="Z1508" s="17"/>
      <c r="AA1508" s="17">
        <v>5.6647601111975102E-2</v>
      </c>
      <c r="AB1508" s="17">
        <v>5.2635179191891403E-2</v>
      </c>
      <c r="AC1508" s="17">
        <v>5.8089867134091998E-2</v>
      </c>
      <c r="AD1508" s="17">
        <v>7.6957358232735196E-2</v>
      </c>
      <c r="AE1508" s="17"/>
      <c r="AF1508" s="17">
        <v>9.5137376501430004E-2</v>
      </c>
    </row>
    <row r="1509" spans="2:32" x14ac:dyDescent="0.2">
      <c r="B1509" t="s">
        <v>707</v>
      </c>
      <c r="C1509" s="17">
        <v>0.15249412909445001</v>
      </c>
      <c r="D1509" s="17">
        <v>0.12416461206377701</v>
      </c>
      <c r="E1509" s="17">
        <v>0.18065066079550099</v>
      </c>
      <c r="F1509" s="17"/>
      <c r="G1509" s="17">
        <v>0.18813861384955299</v>
      </c>
      <c r="H1509" s="17">
        <v>0.160406589591439</v>
      </c>
      <c r="I1509" s="17">
        <v>0.147955554124577</v>
      </c>
      <c r="J1509" s="17">
        <v>0.14960313276099399</v>
      </c>
      <c r="K1509" s="17">
        <v>0.13176132573542099</v>
      </c>
      <c r="L1509" s="17">
        <v>0.14229143756193399</v>
      </c>
      <c r="M1509" s="17"/>
      <c r="N1509" s="17">
        <v>0.14057246842135501</v>
      </c>
      <c r="O1509" s="17">
        <v>0.195454522011489</v>
      </c>
      <c r="P1509" s="17">
        <v>0.13049336619372601</v>
      </c>
      <c r="Q1509" s="17">
        <v>0.12616676530535401</v>
      </c>
      <c r="R1509" s="17">
        <v>0.13210224107217999</v>
      </c>
      <c r="S1509" s="17">
        <v>0.15952866200084601</v>
      </c>
      <c r="T1509" s="17">
        <v>0.153928860193767</v>
      </c>
      <c r="U1509" s="17">
        <v>0.19346130328309799</v>
      </c>
      <c r="V1509" s="17">
        <v>0.141800736525726</v>
      </c>
      <c r="W1509" s="17">
        <v>0.14520171213851499</v>
      </c>
      <c r="X1509" s="17">
        <v>0.165123559539048</v>
      </c>
      <c r="Y1509" s="17">
        <v>0.16739480108815799</v>
      </c>
      <c r="Z1509" s="17"/>
      <c r="AA1509" s="17">
        <v>0.14451017541599501</v>
      </c>
      <c r="AB1509" s="17">
        <v>0.15204182851583201</v>
      </c>
      <c r="AC1509" s="17">
        <v>0.16047659086496599</v>
      </c>
      <c r="AD1509" s="17">
        <v>0.15089139467226101</v>
      </c>
      <c r="AE1509" s="17"/>
      <c r="AF1509" s="17">
        <v>0.15430038427550599</v>
      </c>
    </row>
    <row r="1510" spans="2:32" x14ac:dyDescent="0.2">
      <c r="B1510" t="s">
        <v>708</v>
      </c>
      <c r="C1510" s="17">
        <v>0.23760588218127099</v>
      </c>
      <c r="D1510" s="17">
        <v>0.24043753710177199</v>
      </c>
      <c r="E1510" s="17">
        <v>0.235778771356598</v>
      </c>
      <c r="F1510" s="17"/>
      <c r="G1510" s="17">
        <v>0.28245060485001799</v>
      </c>
      <c r="H1510" s="17">
        <v>0.21093132045985799</v>
      </c>
      <c r="I1510" s="17">
        <v>0.24525321328768099</v>
      </c>
      <c r="J1510" s="17">
        <v>0.25062316924924399</v>
      </c>
      <c r="K1510" s="17">
        <v>0.21445952904815799</v>
      </c>
      <c r="L1510" s="17">
        <v>0.228246013634617</v>
      </c>
      <c r="M1510" s="17"/>
      <c r="N1510" s="17">
        <v>0.25063018143414401</v>
      </c>
      <c r="O1510" s="17">
        <v>0.22281798565994801</v>
      </c>
      <c r="P1510" s="17">
        <v>0.237440194041727</v>
      </c>
      <c r="Q1510" s="17">
        <v>0.23261036427240001</v>
      </c>
      <c r="R1510" s="17">
        <v>0.24526408487541701</v>
      </c>
      <c r="S1510" s="17">
        <v>0.24505688294431799</v>
      </c>
      <c r="T1510" s="17">
        <v>0.264221678283801</v>
      </c>
      <c r="U1510" s="17">
        <v>0.20331413776701801</v>
      </c>
      <c r="V1510" s="17">
        <v>0.284772304926528</v>
      </c>
      <c r="W1510" s="17">
        <v>0.20263659351567101</v>
      </c>
      <c r="X1510" s="17">
        <v>0.17001117289086601</v>
      </c>
      <c r="Y1510" s="17">
        <v>0.235880031075584</v>
      </c>
      <c r="Z1510" s="17"/>
      <c r="AA1510" s="17">
        <v>0.21340219171741401</v>
      </c>
      <c r="AB1510" s="17">
        <v>0.21873015769700299</v>
      </c>
      <c r="AC1510" s="17">
        <v>0.26754889055529102</v>
      </c>
      <c r="AD1510" s="17">
        <v>0.25739731105916702</v>
      </c>
      <c r="AE1510" s="17"/>
      <c r="AF1510" s="17">
        <v>0.22762607564176801</v>
      </c>
    </row>
    <row r="1511" spans="2:32" x14ac:dyDescent="0.2">
      <c r="B1511" t="s">
        <v>709</v>
      </c>
      <c r="C1511" s="17">
        <v>0.26576777884430403</v>
      </c>
      <c r="D1511" s="17">
        <v>0.26839654093163801</v>
      </c>
      <c r="E1511" s="17">
        <v>0.26373832855155999</v>
      </c>
      <c r="F1511" s="17"/>
      <c r="G1511" s="17">
        <v>0.246913131706537</v>
      </c>
      <c r="H1511" s="17">
        <v>0.276384058979254</v>
      </c>
      <c r="I1511" s="17">
        <v>0.27717561156019599</v>
      </c>
      <c r="J1511" s="17">
        <v>0.270680882957124</v>
      </c>
      <c r="K1511" s="17">
        <v>0.27799762524423399</v>
      </c>
      <c r="L1511" s="17">
        <v>0.24817328537152</v>
      </c>
      <c r="M1511" s="17"/>
      <c r="N1511" s="17">
        <v>0.271316261957043</v>
      </c>
      <c r="O1511" s="17">
        <v>0.23932292598614899</v>
      </c>
      <c r="P1511" s="17">
        <v>0.289543353402473</v>
      </c>
      <c r="Q1511" s="17">
        <v>0.29291042981353599</v>
      </c>
      <c r="R1511" s="17">
        <v>0.31897376044672698</v>
      </c>
      <c r="S1511" s="17">
        <v>0.25499994711530999</v>
      </c>
      <c r="T1511" s="17">
        <v>0.23790058833274999</v>
      </c>
      <c r="U1511" s="17">
        <v>0.20863671931642599</v>
      </c>
      <c r="V1511" s="17">
        <v>0.250059948137489</v>
      </c>
      <c r="W1511" s="17">
        <v>0.27584626530891898</v>
      </c>
      <c r="X1511" s="17">
        <v>0.26640002883564301</v>
      </c>
      <c r="Y1511" s="17">
        <v>0.29471644200739899</v>
      </c>
      <c r="Z1511" s="17"/>
      <c r="AA1511" s="17">
        <v>0.27777960790527201</v>
      </c>
      <c r="AB1511" s="17">
        <v>0.29333854755748401</v>
      </c>
      <c r="AC1511" s="17">
        <v>0.25168921511415299</v>
      </c>
      <c r="AD1511" s="17">
        <v>0.23938735491663099</v>
      </c>
      <c r="AE1511" s="17"/>
      <c r="AF1511" s="17">
        <v>0.244917648059226</v>
      </c>
    </row>
    <row r="1512" spans="2:32" x14ac:dyDescent="0.2">
      <c r="B1512" t="s">
        <v>710</v>
      </c>
      <c r="C1512" s="17">
        <v>0.21536357744618201</v>
      </c>
      <c r="D1512" s="17">
        <v>0.268336416218728</v>
      </c>
      <c r="E1512" s="17">
        <v>0.16295893134830799</v>
      </c>
      <c r="F1512" s="17"/>
      <c r="G1512" s="17">
        <v>0.17691124438032399</v>
      </c>
      <c r="H1512" s="17">
        <v>0.25627834537223998</v>
      </c>
      <c r="I1512" s="17">
        <v>0.22962284360812499</v>
      </c>
      <c r="J1512" s="17">
        <v>0.22145652431736401</v>
      </c>
      <c r="K1512" s="17">
        <v>0.22395083721029799</v>
      </c>
      <c r="L1512" s="17">
        <v>0.18527284146838099</v>
      </c>
      <c r="M1512" s="17"/>
      <c r="N1512" s="17">
        <v>0.231274667676649</v>
      </c>
      <c r="O1512" s="17">
        <v>0.220018800011517</v>
      </c>
      <c r="P1512" s="17">
        <v>0.22239612016537899</v>
      </c>
      <c r="Q1512" s="17">
        <v>0.19589301237956599</v>
      </c>
      <c r="R1512" s="17">
        <v>0.18747578482774699</v>
      </c>
      <c r="S1512" s="17">
        <v>0.20815850232793301</v>
      </c>
      <c r="T1512" s="17">
        <v>0.208224102507855</v>
      </c>
      <c r="U1512" s="17">
        <v>0.263427610639205</v>
      </c>
      <c r="V1512" s="17">
        <v>0.20318331299773201</v>
      </c>
      <c r="W1512" s="17">
        <v>0.23793909719439699</v>
      </c>
      <c r="X1512" s="17">
        <v>0.219775725934404</v>
      </c>
      <c r="Y1512" s="17">
        <v>0.171683511526214</v>
      </c>
      <c r="Z1512" s="17"/>
      <c r="AA1512" s="17">
        <v>0.25728689915566899</v>
      </c>
      <c r="AB1512" s="17">
        <v>0.204774179515477</v>
      </c>
      <c r="AC1512" s="17">
        <v>0.20354215522264499</v>
      </c>
      <c r="AD1512" s="17">
        <v>0.190962694108574</v>
      </c>
      <c r="AE1512" s="17"/>
      <c r="AF1512" s="17">
        <v>0.206014305644803</v>
      </c>
    </row>
    <row r="1513" spans="2:32" x14ac:dyDescent="0.2">
      <c r="B1513" t="s">
        <v>92</v>
      </c>
      <c r="C1513" s="17">
        <v>6.7985335707812095E-2</v>
      </c>
      <c r="D1513" s="17">
        <v>4.6322043114202099E-2</v>
      </c>
      <c r="E1513" s="17">
        <v>8.9520256237328399E-2</v>
      </c>
      <c r="F1513" s="17"/>
      <c r="G1513" s="17">
        <v>3.0467542092457601E-2</v>
      </c>
      <c r="H1513" s="17">
        <v>3.4448018170784397E-2</v>
      </c>
      <c r="I1513" s="17">
        <v>5.6783676776946602E-2</v>
      </c>
      <c r="J1513" s="17">
        <v>7.0236222866935996E-2</v>
      </c>
      <c r="K1513" s="17">
        <v>9.1201667277571702E-2</v>
      </c>
      <c r="L1513" s="17">
        <v>0.111984605250438</v>
      </c>
      <c r="M1513" s="17"/>
      <c r="N1513" s="17">
        <v>3.9631124238168398E-2</v>
      </c>
      <c r="O1513" s="17">
        <v>7.2483536257508502E-2</v>
      </c>
      <c r="P1513" s="17">
        <v>5.3298359181077101E-2</v>
      </c>
      <c r="Q1513" s="17">
        <v>7.4996393547149501E-2</v>
      </c>
      <c r="R1513" s="17">
        <v>6.1034759505263603E-2</v>
      </c>
      <c r="S1513" s="17">
        <v>7.3621496050384302E-2</v>
      </c>
      <c r="T1513" s="17">
        <v>8.6369901377430405E-2</v>
      </c>
      <c r="U1513" s="17">
        <v>8.6564740966416906E-2</v>
      </c>
      <c r="V1513" s="17">
        <v>6.0327819885563898E-2</v>
      </c>
      <c r="W1513" s="17">
        <v>7.4670316571188194E-2</v>
      </c>
      <c r="X1513" s="17">
        <v>0.103918348025428</v>
      </c>
      <c r="Y1513" s="17">
        <v>7.2427273994049093E-2</v>
      </c>
      <c r="Z1513" s="17"/>
      <c r="AA1513" s="17">
        <v>5.0373524693675897E-2</v>
      </c>
      <c r="AB1513" s="17">
        <v>7.8480107522312506E-2</v>
      </c>
      <c r="AC1513" s="17">
        <v>5.8653281108851499E-2</v>
      </c>
      <c r="AD1513" s="17">
        <v>8.4403887010633102E-2</v>
      </c>
      <c r="AE1513" s="17"/>
      <c r="AF1513" s="17">
        <v>7.20042098772678E-2</v>
      </c>
    </row>
    <row r="1514" spans="2:32" x14ac:dyDescent="0.2">
      <c r="C1514" s="17"/>
      <c r="D1514" s="17"/>
      <c r="E1514" s="17"/>
      <c r="F1514" s="17"/>
      <c r="G1514" s="17"/>
      <c r="H1514" s="17"/>
      <c r="I1514" s="17"/>
      <c r="J1514" s="17"/>
      <c r="K1514" s="17"/>
      <c r="L1514" s="17"/>
      <c r="M1514" s="17"/>
      <c r="N1514" s="17"/>
      <c r="O1514" s="17"/>
      <c r="P1514" s="17"/>
      <c r="Q1514" s="17"/>
      <c r="R1514" s="17"/>
      <c r="S1514" s="17"/>
      <c r="T1514" s="17"/>
      <c r="U1514" s="17"/>
      <c r="V1514" s="17"/>
      <c r="W1514" s="17"/>
      <c r="X1514" s="17"/>
      <c r="Y1514" s="17"/>
      <c r="Z1514" s="17"/>
      <c r="AA1514" s="17"/>
      <c r="AB1514" s="17"/>
      <c r="AC1514" s="17"/>
      <c r="AD1514" s="17"/>
      <c r="AE1514" s="17"/>
      <c r="AF1514" s="17"/>
    </row>
    <row r="1515" spans="2:32" x14ac:dyDescent="0.2">
      <c r="B1515" s="6" t="s">
        <v>714</v>
      </c>
      <c r="C1515" s="17"/>
      <c r="D1515" s="17"/>
      <c r="E1515" s="17"/>
      <c r="F1515" s="17"/>
      <c r="G1515" s="17"/>
      <c r="H1515" s="17"/>
      <c r="I1515" s="17"/>
      <c r="J1515" s="17"/>
      <c r="K1515" s="17"/>
      <c r="L1515" s="17"/>
      <c r="M1515" s="17"/>
      <c r="N1515" s="17"/>
      <c r="O1515" s="17"/>
      <c r="P1515" s="17"/>
      <c r="Q1515" s="17"/>
      <c r="R1515" s="17"/>
      <c r="S1515" s="17"/>
      <c r="T1515" s="17"/>
      <c r="U1515" s="17"/>
      <c r="V1515" s="17"/>
      <c r="W1515" s="17"/>
      <c r="X1515" s="17"/>
      <c r="Y1515" s="17"/>
      <c r="Z1515" s="17"/>
      <c r="AA1515" s="17"/>
      <c r="AB1515" s="17"/>
      <c r="AC1515" s="17"/>
      <c r="AD1515" s="17"/>
      <c r="AE1515" s="17"/>
      <c r="AF1515" s="17"/>
    </row>
    <row r="1516" spans="2:32" x14ac:dyDescent="0.2">
      <c r="B1516" s="24" t="s">
        <v>62</v>
      </c>
      <c r="C1516" s="17"/>
      <c r="D1516" s="17"/>
      <c r="E1516" s="17"/>
      <c r="F1516" s="17"/>
      <c r="G1516" s="17"/>
      <c r="H1516" s="17"/>
      <c r="I1516" s="17"/>
      <c r="J1516" s="17"/>
      <c r="K1516" s="17"/>
      <c r="L1516" s="17"/>
      <c r="M1516" s="17"/>
      <c r="N1516" s="17"/>
      <c r="O1516" s="17"/>
      <c r="P1516" s="17"/>
      <c r="Q1516" s="17"/>
      <c r="R1516" s="17"/>
      <c r="S1516" s="17"/>
      <c r="T1516" s="17"/>
      <c r="U1516" s="17"/>
      <c r="V1516" s="17"/>
      <c r="W1516" s="17"/>
      <c r="X1516" s="17"/>
      <c r="Y1516" s="17"/>
      <c r="Z1516" s="17"/>
      <c r="AA1516" s="17"/>
      <c r="AB1516" s="17"/>
      <c r="AC1516" s="17"/>
      <c r="AD1516" s="17"/>
      <c r="AE1516" s="17"/>
      <c r="AF1516" s="17"/>
    </row>
    <row r="1517" spans="2:32" x14ac:dyDescent="0.2">
      <c r="B1517" t="s">
        <v>706</v>
      </c>
      <c r="C1517" s="17">
        <v>6.8909779965843507E-2</v>
      </c>
      <c r="D1517" s="17">
        <v>5.7724547954242103E-2</v>
      </c>
      <c r="E1517" s="17">
        <v>7.8205170272983696E-2</v>
      </c>
      <c r="F1517" s="17"/>
      <c r="G1517" s="17">
        <v>8.9919031199445304E-2</v>
      </c>
      <c r="H1517" s="17">
        <v>6.0073258045409701E-2</v>
      </c>
      <c r="I1517" s="17">
        <v>4.6039920671399497E-2</v>
      </c>
      <c r="J1517" s="17">
        <v>5.10388622298922E-2</v>
      </c>
      <c r="K1517" s="17">
        <v>6.8607812428396406E-2</v>
      </c>
      <c r="L1517" s="17">
        <v>9.5479245134927906E-2</v>
      </c>
      <c r="M1517" s="17"/>
      <c r="N1517" s="17">
        <v>6.2835366718143895E-2</v>
      </c>
      <c r="O1517" s="17">
        <v>6.6777088661530398E-2</v>
      </c>
      <c r="P1517" s="17">
        <v>6.7885361617567905E-2</v>
      </c>
      <c r="Q1517" s="17">
        <v>7.3210688832788501E-2</v>
      </c>
      <c r="R1517" s="17">
        <v>5.6871396629417599E-2</v>
      </c>
      <c r="S1517" s="17">
        <v>6.2932982200474594E-2</v>
      </c>
      <c r="T1517" s="17">
        <v>4.3290708817528702E-2</v>
      </c>
      <c r="U1517" s="17">
        <v>5.4778306677036197E-2</v>
      </c>
      <c r="V1517" s="17">
        <v>8.7332476720861099E-2</v>
      </c>
      <c r="W1517" s="17">
        <v>9.6735508705124304E-2</v>
      </c>
      <c r="X1517" s="17">
        <v>6.7865840283551096E-2</v>
      </c>
      <c r="Y1517" s="17">
        <v>7.9958895719846004E-2</v>
      </c>
      <c r="Z1517" s="17"/>
      <c r="AA1517" s="17">
        <v>7.4520091421890103E-2</v>
      </c>
      <c r="AB1517" s="17">
        <v>5.6593149837840098E-2</v>
      </c>
      <c r="AC1517" s="17">
        <v>5.9349508925211202E-2</v>
      </c>
      <c r="AD1517" s="17">
        <v>8.4240559723459105E-2</v>
      </c>
      <c r="AE1517" s="17"/>
      <c r="AF1517" s="17">
        <v>0.10775702534356101</v>
      </c>
    </row>
    <row r="1518" spans="2:32" x14ac:dyDescent="0.2">
      <c r="B1518" t="s">
        <v>707</v>
      </c>
      <c r="C1518" s="17">
        <v>0.170198881063617</v>
      </c>
      <c r="D1518" s="17">
        <v>0.14521999995937701</v>
      </c>
      <c r="E1518" s="17">
        <v>0.19472589351150901</v>
      </c>
      <c r="F1518" s="17"/>
      <c r="G1518" s="17">
        <v>0.20302070986355999</v>
      </c>
      <c r="H1518" s="17">
        <v>0.19750728507236101</v>
      </c>
      <c r="I1518" s="17">
        <v>0.17015409628870901</v>
      </c>
      <c r="J1518" s="17">
        <v>0.14280464848916999</v>
      </c>
      <c r="K1518" s="17">
        <v>0.13854720323417999</v>
      </c>
      <c r="L1518" s="17">
        <v>0.16963991084803501</v>
      </c>
      <c r="M1518" s="17"/>
      <c r="N1518" s="17">
        <v>0.17021857591612399</v>
      </c>
      <c r="O1518" s="17">
        <v>0.17664753539928399</v>
      </c>
      <c r="P1518" s="17">
        <v>0.15981017791857999</v>
      </c>
      <c r="Q1518" s="17">
        <v>0.1854223731487</v>
      </c>
      <c r="R1518" s="17">
        <v>0.155362610364497</v>
      </c>
      <c r="S1518" s="17">
        <v>0.19521582165443199</v>
      </c>
      <c r="T1518" s="17">
        <v>0.17925379400966901</v>
      </c>
      <c r="U1518" s="17">
        <v>0.19558057383840999</v>
      </c>
      <c r="V1518" s="17">
        <v>0.15025828798503499</v>
      </c>
      <c r="W1518" s="17">
        <v>0.14849246534230701</v>
      </c>
      <c r="X1518" s="17">
        <v>0.187872547046877</v>
      </c>
      <c r="Y1518" s="17">
        <v>0.134862766657348</v>
      </c>
      <c r="Z1518" s="17"/>
      <c r="AA1518" s="17">
        <v>0.14970531022432801</v>
      </c>
      <c r="AB1518" s="17">
        <v>0.167838616712953</v>
      </c>
      <c r="AC1518" s="17">
        <v>0.194149520566402</v>
      </c>
      <c r="AD1518" s="17">
        <v>0.17248912284364601</v>
      </c>
      <c r="AE1518" s="17"/>
      <c r="AF1518" s="17">
        <v>0.16969975841461499</v>
      </c>
    </row>
    <row r="1519" spans="2:32" x14ac:dyDescent="0.2">
      <c r="B1519" t="s">
        <v>708</v>
      </c>
      <c r="C1519" s="17">
        <v>0.237227239812001</v>
      </c>
      <c r="D1519" s="17">
        <v>0.24003060636384599</v>
      </c>
      <c r="E1519" s="17">
        <v>0.235896991876445</v>
      </c>
      <c r="F1519" s="17"/>
      <c r="G1519" s="17">
        <v>0.281033897931802</v>
      </c>
      <c r="H1519" s="17">
        <v>0.211927959777375</v>
      </c>
      <c r="I1519" s="17">
        <v>0.23647952446821099</v>
      </c>
      <c r="J1519" s="17">
        <v>0.26738569727467698</v>
      </c>
      <c r="K1519" s="17">
        <v>0.226695975753477</v>
      </c>
      <c r="L1519" s="17">
        <v>0.21188287598009301</v>
      </c>
      <c r="M1519" s="17"/>
      <c r="N1519" s="17">
        <v>0.26541874044617803</v>
      </c>
      <c r="O1519" s="17">
        <v>0.21911571769810401</v>
      </c>
      <c r="P1519" s="17">
        <v>0.22603520716917599</v>
      </c>
      <c r="Q1519" s="17">
        <v>0.257102035765918</v>
      </c>
      <c r="R1519" s="17">
        <v>0.25869166878378702</v>
      </c>
      <c r="S1519" s="17">
        <v>0.20759607651232501</v>
      </c>
      <c r="T1519" s="17">
        <v>0.27094245349011098</v>
      </c>
      <c r="U1519" s="17">
        <v>0.236877044321918</v>
      </c>
      <c r="V1519" s="17">
        <v>0.250869998577125</v>
      </c>
      <c r="W1519" s="17">
        <v>0.18836051044612101</v>
      </c>
      <c r="X1519" s="17">
        <v>0.189019673693753</v>
      </c>
      <c r="Y1519" s="17">
        <v>0.28085697263530601</v>
      </c>
      <c r="Z1519" s="17"/>
      <c r="AA1519" s="17">
        <v>0.213802580802331</v>
      </c>
      <c r="AB1519" s="17">
        <v>0.23163803257548199</v>
      </c>
      <c r="AC1519" s="17">
        <v>0.277241864213155</v>
      </c>
      <c r="AD1519" s="17">
        <v>0.23128892849448099</v>
      </c>
      <c r="AE1519" s="17"/>
      <c r="AF1519" s="17">
        <v>0.21499265786503199</v>
      </c>
    </row>
    <row r="1520" spans="2:32" x14ac:dyDescent="0.2">
      <c r="B1520" t="s">
        <v>709</v>
      </c>
      <c r="C1520" s="17">
        <v>0.238612856562784</v>
      </c>
      <c r="D1520" s="17">
        <v>0.24754578164353</v>
      </c>
      <c r="E1520" s="17">
        <v>0.22991873819185599</v>
      </c>
      <c r="F1520" s="17"/>
      <c r="G1520" s="17">
        <v>0.22955129728939</v>
      </c>
      <c r="H1520" s="17">
        <v>0.26269375642038201</v>
      </c>
      <c r="I1520" s="17">
        <v>0.26587948521327898</v>
      </c>
      <c r="J1520" s="17">
        <v>0.25375980416327798</v>
      </c>
      <c r="K1520" s="17">
        <v>0.25884706486519599</v>
      </c>
      <c r="L1520" s="17">
        <v>0.17693964991323899</v>
      </c>
      <c r="M1520" s="17"/>
      <c r="N1520" s="17">
        <v>0.24008668277294201</v>
      </c>
      <c r="O1520" s="17">
        <v>0.22875287945261899</v>
      </c>
      <c r="P1520" s="17">
        <v>0.245991364028534</v>
      </c>
      <c r="Q1520" s="17">
        <v>0.197869295420673</v>
      </c>
      <c r="R1520" s="17">
        <v>0.31057035266037802</v>
      </c>
      <c r="S1520" s="17">
        <v>0.251984782111565</v>
      </c>
      <c r="T1520" s="17">
        <v>0.23524602044545401</v>
      </c>
      <c r="U1520" s="17">
        <v>0.200982121658875</v>
      </c>
      <c r="V1520" s="17">
        <v>0.231487268535671</v>
      </c>
      <c r="W1520" s="17">
        <v>0.24593267321482901</v>
      </c>
      <c r="X1520" s="17">
        <v>0.21738439148330299</v>
      </c>
      <c r="Y1520" s="17">
        <v>0.26768622965761202</v>
      </c>
      <c r="Z1520" s="17"/>
      <c r="AA1520" s="17">
        <v>0.243967381314981</v>
      </c>
      <c r="AB1520" s="17">
        <v>0.26287262664229299</v>
      </c>
      <c r="AC1520" s="17">
        <v>0.216283547203548</v>
      </c>
      <c r="AD1520" s="17">
        <v>0.22975621541219601</v>
      </c>
      <c r="AE1520" s="17"/>
      <c r="AF1520" s="17">
        <v>0.21540257470433</v>
      </c>
    </row>
    <row r="1521" spans="2:32" x14ac:dyDescent="0.2">
      <c r="B1521" t="s">
        <v>710</v>
      </c>
      <c r="C1521" s="17">
        <v>0.17684351207934701</v>
      </c>
      <c r="D1521" s="17">
        <v>0.2219732263427</v>
      </c>
      <c r="E1521" s="17">
        <v>0.132801798754905</v>
      </c>
      <c r="F1521" s="17"/>
      <c r="G1521" s="17">
        <v>0.156539585941432</v>
      </c>
      <c r="H1521" s="17">
        <v>0.22799826637860801</v>
      </c>
      <c r="I1521" s="17">
        <v>0.197870110464724</v>
      </c>
      <c r="J1521" s="17">
        <v>0.19576499843221501</v>
      </c>
      <c r="K1521" s="17">
        <v>0.16250199713145499</v>
      </c>
      <c r="L1521" s="17">
        <v>0.12578583744411301</v>
      </c>
      <c r="M1521" s="17"/>
      <c r="N1521" s="17">
        <v>0.196552454580323</v>
      </c>
      <c r="O1521" s="17">
        <v>0.17073342795053401</v>
      </c>
      <c r="P1521" s="17">
        <v>0.18907883103327999</v>
      </c>
      <c r="Q1521" s="17">
        <v>0.16340266665032999</v>
      </c>
      <c r="R1521" s="17">
        <v>0.14615644358998001</v>
      </c>
      <c r="S1521" s="17">
        <v>0.17612951137535399</v>
      </c>
      <c r="T1521" s="17">
        <v>0.15193439752780899</v>
      </c>
      <c r="U1521" s="17">
        <v>0.187085848736952</v>
      </c>
      <c r="V1521" s="17">
        <v>0.179080770292461</v>
      </c>
      <c r="W1521" s="17">
        <v>0.20392098937390199</v>
      </c>
      <c r="X1521" s="17">
        <v>0.18757824075912399</v>
      </c>
      <c r="Y1521" s="17">
        <v>0.13813545644094899</v>
      </c>
      <c r="Z1521" s="17"/>
      <c r="AA1521" s="17">
        <v>0.22044823856016901</v>
      </c>
      <c r="AB1521" s="17">
        <v>0.16444010306635801</v>
      </c>
      <c r="AC1521" s="17">
        <v>0.16574110181863899</v>
      </c>
      <c r="AD1521" s="17">
        <v>0.15214526523508801</v>
      </c>
      <c r="AE1521" s="17"/>
      <c r="AF1521" s="17">
        <v>0.17938106394213499</v>
      </c>
    </row>
    <row r="1522" spans="2:32" x14ac:dyDescent="0.2">
      <c r="B1522" t="s">
        <v>92</v>
      </c>
      <c r="C1522" s="17">
        <v>0.108207730516408</v>
      </c>
      <c r="D1522" s="17">
        <v>8.7505837736305797E-2</v>
      </c>
      <c r="E1522" s="17">
        <v>0.12845140739230099</v>
      </c>
      <c r="F1522" s="17"/>
      <c r="G1522" s="17">
        <v>3.9935477774370197E-2</v>
      </c>
      <c r="H1522" s="17">
        <v>3.9799474305864301E-2</v>
      </c>
      <c r="I1522" s="17">
        <v>8.3576862893677703E-2</v>
      </c>
      <c r="J1522" s="17">
        <v>8.9245989410767904E-2</v>
      </c>
      <c r="K1522" s="17">
        <v>0.144799946587295</v>
      </c>
      <c r="L1522" s="17">
        <v>0.22027248067959199</v>
      </c>
      <c r="M1522" s="17"/>
      <c r="N1522" s="17">
        <v>6.4888179566290199E-2</v>
      </c>
      <c r="O1522" s="17">
        <v>0.137973350837928</v>
      </c>
      <c r="P1522" s="17">
        <v>0.111199058232861</v>
      </c>
      <c r="Q1522" s="17">
        <v>0.12299294018159</v>
      </c>
      <c r="R1522" s="17">
        <v>7.2347527971940398E-2</v>
      </c>
      <c r="S1522" s="17">
        <v>0.10614082614585001</v>
      </c>
      <c r="T1522" s="17">
        <v>0.119332625709429</v>
      </c>
      <c r="U1522" s="17">
        <v>0.12469610476680899</v>
      </c>
      <c r="V1522" s="17">
        <v>0.10097119788884699</v>
      </c>
      <c r="W1522" s="17">
        <v>0.116557852917717</v>
      </c>
      <c r="X1522" s="17">
        <v>0.15027930673339199</v>
      </c>
      <c r="Y1522" s="17">
        <v>9.8499678888938694E-2</v>
      </c>
      <c r="Z1522" s="17"/>
      <c r="AA1522" s="17">
        <v>9.7556397676302004E-2</v>
      </c>
      <c r="AB1522" s="17">
        <v>0.116617471165075</v>
      </c>
      <c r="AC1522" s="17">
        <v>8.7234457273045504E-2</v>
      </c>
      <c r="AD1522" s="17">
        <v>0.13007990829113</v>
      </c>
      <c r="AE1522" s="17"/>
      <c r="AF1522" s="17">
        <v>0.112766919730326</v>
      </c>
    </row>
    <row r="1523" spans="2:32" x14ac:dyDescent="0.2">
      <c r="C1523" s="17"/>
      <c r="D1523" s="17"/>
      <c r="E1523" s="17"/>
      <c r="F1523" s="17"/>
      <c r="G1523" s="17"/>
      <c r="H1523" s="17"/>
      <c r="I1523" s="17"/>
      <c r="J1523" s="17"/>
      <c r="K1523" s="17"/>
      <c r="L1523" s="17"/>
      <c r="M1523" s="17"/>
      <c r="N1523" s="17"/>
      <c r="O1523" s="17"/>
      <c r="P1523" s="17"/>
      <c r="Q1523" s="17"/>
      <c r="R1523" s="17"/>
      <c r="S1523" s="17"/>
      <c r="T1523" s="17"/>
      <c r="U1523" s="17"/>
      <c r="V1523" s="17"/>
      <c r="W1523" s="17"/>
      <c r="X1523" s="17"/>
      <c r="Y1523" s="17"/>
      <c r="Z1523" s="17"/>
      <c r="AA1523" s="17"/>
      <c r="AB1523" s="17"/>
      <c r="AC1523" s="17"/>
      <c r="AD1523" s="17"/>
      <c r="AE1523" s="17"/>
      <c r="AF1523" s="17"/>
    </row>
    <row r="1524" spans="2:32" x14ac:dyDescent="0.2">
      <c r="C1524" s="17"/>
      <c r="D1524" s="17"/>
      <c r="E1524" s="17"/>
      <c r="F1524" s="17"/>
      <c r="G1524" s="17"/>
      <c r="H1524" s="17"/>
      <c r="I1524" s="17"/>
      <c r="J1524" s="17"/>
      <c r="K1524" s="17"/>
      <c r="L1524" s="17"/>
      <c r="M1524" s="17"/>
      <c r="N1524" s="17"/>
      <c r="O1524" s="17"/>
      <c r="P1524" s="17"/>
      <c r="Q1524" s="17"/>
      <c r="R1524" s="17"/>
      <c r="S1524" s="17"/>
      <c r="T1524" s="17"/>
      <c r="U1524" s="17"/>
      <c r="V1524" s="17"/>
      <c r="W1524" s="17"/>
      <c r="X1524" s="17"/>
      <c r="Y1524" s="17"/>
      <c r="Z1524" s="17"/>
      <c r="AA1524" s="17"/>
      <c r="AB1524" s="17"/>
      <c r="AC1524" s="17"/>
      <c r="AD1524" s="17"/>
      <c r="AE1524" s="17"/>
      <c r="AF1524" s="17"/>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2:AF20"/>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183</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172</v>
      </c>
      <c r="C9" s="17">
        <v>0.121063557570567</v>
      </c>
      <c r="D9" s="17">
        <v>0.11868288392239899</v>
      </c>
      <c r="E9" s="17">
        <v>0.12311352278533</v>
      </c>
      <c r="F9" s="17"/>
      <c r="G9" s="17">
        <v>0.116846104702897</v>
      </c>
      <c r="H9" s="17">
        <v>0.136837684263132</v>
      </c>
      <c r="I9" s="17">
        <v>0.12937113538081099</v>
      </c>
      <c r="J9" s="17">
        <v>0.105564756689862</v>
      </c>
      <c r="K9" s="17">
        <v>0.12288244429844999</v>
      </c>
      <c r="L9" s="17">
        <v>0.11562255974385501</v>
      </c>
      <c r="M9" s="17"/>
      <c r="N9" s="17">
        <v>0.13022823915443199</v>
      </c>
      <c r="O9" s="17">
        <v>0.116131268212393</v>
      </c>
      <c r="P9" s="17">
        <v>0.11847286581880601</v>
      </c>
      <c r="Q9" s="17">
        <v>0.119898665224524</v>
      </c>
      <c r="R9" s="17">
        <v>9.8206208878649601E-2</v>
      </c>
      <c r="S9" s="17">
        <v>0.13442784091079801</v>
      </c>
      <c r="T9" s="17">
        <v>0.11477281316313399</v>
      </c>
      <c r="U9" s="17">
        <v>8.09384860736935E-2</v>
      </c>
      <c r="V9" s="17">
        <v>0.119864062831861</v>
      </c>
      <c r="W9" s="17">
        <v>0.13491575770375</v>
      </c>
      <c r="X9" s="17">
        <v>0.129576341797947</v>
      </c>
      <c r="Y9" s="17">
        <v>0.142203176271927</v>
      </c>
      <c r="Z9" s="17"/>
      <c r="AA9" s="17">
        <v>0.124822297957912</v>
      </c>
      <c r="AB9" s="17">
        <v>0.11217075324329</v>
      </c>
      <c r="AC9" s="17">
        <v>0.111583965816372</v>
      </c>
      <c r="AD9" s="17">
        <v>0.134118986064449</v>
      </c>
      <c r="AE9" s="17"/>
      <c r="AF9" s="17">
        <v>0.15033887162988899</v>
      </c>
    </row>
    <row r="10" spans="2:32" x14ac:dyDescent="0.2">
      <c r="B10" s="18" t="s">
        <v>173</v>
      </c>
      <c r="C10" s="17">
        <v>0.39631135137607199</v>
      </c>
      <c r="D10" s="17">
        <v>0.423476566038891</v>
      </c>
      <c r="E10" s="17">
        <v>0.37064701364590702</v>
      </c>
      <c r="F10" s="17"/>
      <c r="G10" s="17">
        <v>0.27647129783079</v>
      </c>
      <c r="H10" s="17">
        <v>0.36658346902453098</v>
      </c>
      <c r="I10" s="17">
        <v>0.38879798503203</v>
      </c>
      <c r="J10" s="17">
        <v>0.39128447054302401</v>
      </c>
      <c r="K10" s="17">
        <v>0.43908276623923598</v>
      </c>
      <c r="L10" s="17">
        <v>0.48174517630987501</v>
      </c>
      <c r="M10" s="17"/>
      <c r="N10" s="17">
        <v>0.37658055128156598</v>
      </c>
      <c r="O10" s="17">
        <v>0.41060711687081403</v>
      </c>
      <c r="P10" s="17">
        <v>0.40489117284020598</v>
      </c>
      <c r="Q10" s="17">
        <v>0.40567354106132297</v>
      </c>
      <c r="R10" s="17">
        <v>0.40867596510204701</v>
      </c>
      <c r="S10" s="17">
        <v>0.367905602033472</v>
      </c>
      <c r="T10" s="17">
        <v>0.39025400052058201</v>
      </c>
      <c r="U10" s="17">
        <v>0.47231529100339498</v>
      </c>
      <c r="V10" s="17">
        <v>0.38359204561428401</v>
      </c>
      <c r="W10" s="17">
        <v>0.41613864099505499</v>
      </c>
      <c r="X10" s="17">
        <v>0.386565438353559</v>
      </c>
      <c r="Y10" s="17">
        <v>0.349900904988794</v>
      </c>
      <c r="Z10" s="17"/>
      <c r="AA10" s="17">
        <v>0.43818809946048198</v>
      </c>
      <c r="AB10" s="17">
        <v>0.39150398022548699</v>
      </c>
      <c r="AC10" s="17">
        <v>0.39346712314244497</v>
      </c>
      <c r="AD10" s="17">
        <v>0.35790948584311399</v>
      </c>
      <c r="AE10" s="17"/>
      <c r="AF10" s="17">
        <v>0.39377367897875798</v>
      </c>
    </row>
    <row r="11" spans="2:32" x14ac:dyDescent="0.2">
      <c r="B11" s="18" t="s">
        <v>174</v>
      </c>
      <c r="C11" s="17">
        <v>0.25962720592586402</v>
      </c>
      <c r="D11" s="17">
        <v>0.24713797944908</v>
      </c>
      <c r="E11" s="17">
        <v>0.27194711454944398</v>
      </c>
      <c r="F11" s="17"/>
      <c r="G11" s="17">
        <v>0.25206145534261798</v>
      </c>
      <c r="H11" s="17">
        <v>0.23620989957925301</v>
      </c>
      <c r="I11" s="17">
        <v>0.27471716014188602</v>
      </c>
      <c r="J11" s="17">
        <v>0.26831558270274403</v>
      </c>
      <c r="K11" s="17">
        <v>0.27760425469719902</v>
      </c>
      <c r="L11" s="17">
        <v>0.25234218167357902</v>
      </c>
      <c r="M11" s="17"/>
      <c r="N11" s="17">
        <v>0.25463247783959397</v>
      </c>
      <c r="O11" s="17">
        <v>0.27059625504613</v>
      </c>
      <c r="P11" s="17">
        <v>0.28822945497346503</v>
      </c>
      <c r="Q11" s="17">
        <v>0.25720531476067199</v>
      </c>
      <c r="R11" s="17">
        <v>0.29033345670588401</v>
      </c>
      <c r="S11" s="17">
        <v>0.26335531785372301</v>
      </c>
      <c r="T11" s="17">
        <v>0.26493367101655801</v>
      </c>
      <c r="U11" s="17">
        <v>0.26520568180522403</v>
      </c>
      <c r="V11" s="17">
        <v>0.242464481142984</v>
      </c>
      <c r="W11" s="17">
        <v>0.23355797980658799</v>
      </c>
      <c r="X11" s="17">
        <v>0.22959387328792299</v>
      </c>
      <c r="Y11" s="17">
        <v>0.253499437928697</v>
      </c>
      <c r="Z11" s="17"/>
      <c r="AA11" s="17">
        <v>0.26249788650835199</v>
      </c>
      <c r="AB11" s="17">
        <v>0.25930508919225898</v>
      </c>
      <c r="AC11" s="17">
        <v>0.264862014569551</v>
      </c>
      <c r="AD11" s="17">
        <v>0.25410317280224198</v>
      </c>
      <c r="AE11" s="17"/>
      <c r="AF11" s="17">
        <v>0.25361126972729803</v>
      </c>
    </row>
    <row r="12" spans="2:32" x14ac:dyDescent="0.2">
      <c r="B12" s="18" t="s">
        <v>175</v>
      </c>
      <c r="C12" s="17">
        <v>0.142316456007303</v>
      </c>
      <c r="D12" s="17">
        <v>0.13611864075782601</v>
      </c>
      <c r="E12" s="17">
        <v>0.147670909973183</v>
      </c>
      <c r="F12" s="17"/>
      <c r="G12" s="17">
        <v>0.23274755223236601</v>
      </c>
      <c r="H12" s="17">
        <v>0.163750096346269</v>
      </c>
      <c r="I12" s="17">
        <v>0.129267987513562</v>
      </c>
      <c r="J12" s="17">
        <v>0.14966078519532899</v>
      </c>
      <c r="K12" s="17">
        <v>0.102800473663196</v>
      </c>
      <c r="L12" s="17">
        <v>9.5870998342472202E-2</v>
      </c>
      <c r="M12" s="17"/>
      <c r="N12" s="17">
        <v>0.158934936235473</v>
      </c>
      <c r="O12" s="17">
        <v>0.13431540476936801</v>
      </c>
      <c r="P12" s="17">
        <v>0.12727494972598399</v>
      </c>
      <c r="Q12" s="17">
        <v>0.13426740186688599</v>
      </c>
      <c r="R12" s="17">
        <v>0.14368291315451701</v>
      </c>
      <c r="S12" s="17">
        <v>0.14547702998453499</v>
      </c>
      <c r="T12" s="17">
        <v>0.13267537050891501</v>
      </c>
      <c r="U12" s="17">
        <v>9.6496168120280695E-2</v>
      </c>
      <c r="V12" s="17">
        <v>0.160277644595573</v>
      </c>
      <c r="W12" s="17">
        <v>0.136883881026369</v>
      </c>
      <c r="X12" s="17">
        <v>0.153328596380233</v>
      </c>
      <c r="Y12" s="17">
        <v>0.16985504829079801</v>
      </c>
      <c r="Z12" s="17"/>
      <c r="AA12" s="17">
        <v>0.126977292267801</v>
      </c>
      <c r="AB12" s="17">
        <v>0.15546820433842901</v>
      </c>
      <c r="AC12" s="17">
        <v>0.141938067465677</v>
      </c>
      <c r="AD12" s="17">
        <v>0.144540163187548</v>
      </c>
      <c r="AE12" s="17"/>
      <c r="AF12" s="17">
        <v>0.13902939159695199</v>
      </c>
    </row>
    <row r="13" spans="2:32" x14ac:dyDescent="0.2">
      <c r="B13" s="18" t="s">
        <v>176</v>
      </c>
      <c r="C13" s="17">
        <v>4.84897927614528E-2</v>
      </c>
      <c r="D13" s="17">
        <v>4.2404972728488602E-2</v>
      </c>
      <c r="E13" s="17">
        <v>5.4712572326261602E-2</v>
      </c>
      <c r="F13" s="17"/>
      <c r="G13" s="17">
        <v>7.9068495103836303E-2</v>
      </c>
      <c r="H13" s="17">
        <v>4.67469854061301E-2</v>
      </c>
      <c r="I13" s="17">
        <v>4.0875621697760302E-2</v>
      </c>
      <c r="J13" s="17">
        <v>5.5949676631902999E-2</v>
      </c>
      <c r="K13" s="17">
        <v>3.9118760505656297E-2</v>
      </c>
      <c r="L13" s="17">
        <v>3.5997827000329302E-2</v>
      </c>
      <c r="M13" s="17"/>
      <c r="N13" s="17">
        <v>3.8376841425670299E-2</v>
      </c>
      <c r="O13" s="17">
        <v>4.0844236479578001E-2</v>
      </c>
      <c r="P13" s="17">
        <v>3.3049427990156699E-2</v>
      </c>
      <c r="Q13" s="17">
        <v>5.0638116699989598E-2</v>
      </c>
      <c r="R13" s="17">
        <v>4.7433865892580099E-2</v>
      </c>
      <c r="S13" s="17">
        <v>4.6242825949272898E-2</v>
      </c>
      <c r="T13" s="17">
        <v>7.1959864533472306E-2</v>
      </c>
      <c r="U13" s="17">
        <v>4.5804601824216001E-2</v>
      </c>
      <c r="V13" s="17">
        <v>5.5417018461602199E-2</v>
      </c>
      <c r="W13" s="17">
        <v>4.8938737463876503E-2</v>
      </c>
      <c r="X13" s="17">
        <v>6.6201515476795897E-2</v>
      </c>
      <c r="Y13" s="17">
        <v>5.7389833894154398E-2</v>
      </c>
      <c r="Z13" s="17"/>
      <c r="AA13" s="17">
        <v>3.1736813167551801E-2</v>
      </c>
      <c r="AB13" s="17">
        <v>5.5398507140449603E-2</v>
      </c>
      <c r="AC13" s="17">
        <v>5.8297115402574498E-2</v>
      </c>
      <c r="AD13" s="17">
        <v>5.0597443516837697E-2</v>
      </c>
      <c r="AE13" s="17"/>
      <c r="AF13" s="17">
        <v>3.1798700281374798E-2</v>
      </c>
    </row>
    <row r="14" spans="2:32" x14ac:dyDescent="0.2">
      <c r="B14" s="18" t="s">
        <v>177</v>
      </c>
      <c r="C14" s="17">
        <v>1.7092711218378701E-2</v>
      </c>
      <c r="D14" s="17">
        <v>1.9977128292463901E-2</v>
      </c>
      <c r="E14" s="17">
        <v>1.4380167912373201E-2</v>
      </c>
      <c r="F14" s="17"/>
      <c r="G14" s="17">
        <v>1.9976531449606798E-2</v>
      </c>
      <c r="H14" s="17">
        <v>2.9891917142377E-2</v>
      </c>
      <c r="I14" s="17">
        <v>1.7455123166575999E-2</v>
      </c>
      <c r="J14" s="17">
        <v>2.33650183664653E-2</v>
      </c>
      <c r="K14" s="17">
        <v>7.40574101641534E-3</v>
      </c>
      <c r="L14" s="17">
        <v>5.8502175787912697E-3</v>
      </c>
      <c r="M14" s="17"/>
      <c r="N14" s="17">
        <v>3.2221033367670002E-2</v>
      </c>
      <c r="O14" s="17">
        <v>1.2526145543717599E-2</v>
      </c>
      <c r="P14" s="17">
        <v>1.04675241076409E-2</v>
      </c>
      <c r="Q14" s="17">
        <v>1.6607746899400699E-2</v>
      </c>
      <c r="R14" s="17">
        <v>5.9149094389966198E-3</v>
      </c>
      <c r="S14" s="17">
        <v>1.7389968057211599E-2</v>
      </c>
      <c r="T14" s="17">
        <v>8.8136873822057E-3</v>
      </c>
      <c r="U14" s="17">
        <v>2.4943141727354699E-2</v>
      </c>
      <c r="V14" s="17">
        <v>2.27794702944909E-2</v>
      </c>
      <c r="W14" s="17">
        <v>1.4442609194111101E-2</v>
      </c>
      <c r="X14" s="17">
        <v>1.31615224127148E-2</v>
      </c>
      <c r="Y14" s="17">
        <v>1.5827772692412399E-2</v>
      </c>
      <c r="Z14" s="17"/>
      <c r="AA14" s="17">
        <v>8.4283785232604092E-3</v>
      </c>
      <c r="AB14" s="17">
        <v>1.53113346777986E-2</v>
      </c>
      <c r="AC14" s="17">
        <v>8.5057686876569699E-3</v>
      </c>
      <c r="AD14" s="17">
        <v>3.6109075224637799E-2</v>
      </c>
      <c r="AE14" s="17"/>
      <c r="AF14" s="17">
        <v>1.8376173074131901E-2</v>
      </c>
    </row>
    <row r="15" spans="2:32" x14ac:dyDescent="0.2">
      <c r="B15" s="18" t="s">
        <v>92</v>
      </c>
      <c r="C15" s="19">
        <v>1.50989251403621E-2</v>
      </c>
      <c r="D15" s="19">
        <v>1.22018288108514E-2</v>
      </c>
      <c r="E15" s="19">
        <v>1.7528698807502002E-2</v>
      </c>
      <c r="F15" s="19"/>
      <c r="G15" s="19">
        <v>2.28285633378865E-2</v>
      </c>
      <c r="H15" s="19">
        <v>1.9979948238307801E-2</v>
      </c>
      <c r="I15" s="19">
        <v>1.9514987067374701E-2</v>
      </c>
      <c r="J15" s="19">
        <v>5.8597098706726402E-3</v>
      </c>
      <c r="K15" s="19">
        <v>1.11055595798476E-2</v>
      </c>
      <c r="L15" s="19">
        <v>1.25710393510987E-2</v>
      </c>
      <c r="M15" s="19"/>
      <c r="N15" s="19">
        <v>9.0259206955956399E-3</v>
      </c>
      <c r="O15" s="19">
        <v>1.4979573077999599E-2</v>
      </c>
      <c r="P15" s="19">
        <v>1.7614604543740801E-2</v>
      </c>
      <c r="Q15" s="19">
        <v>1.5709213487204499E-2</v>
      </c>
      <c r="R15" s="19">
        <v>5.7526808273253103E-3</v>
      </c>
      <c r="S15" s="19">
        <v>2.5201415210986799E-2</v>
      </c>
      <c r="T15" s="19">
        <v>1.65905928751332E-2</v>
      </c>
      <c r="U15" s="19">
        <v>1.42966294458368E-2</v>
      </c>
      <c r="V15" s="19">
        <v>1.5605277059204101E-2</v>
      </c>
      <c r="W15" s="19">
        <v>1.5122393810250399E-2</v>
      </c>
      <c r="X15" s="19">
        <v>2.1572712290828001E-2</v>
      </c>
      <c r="Y15" s="19">
        <v>1.13238259332169E-2</v>
      </c>
      <c r="Z15" s="19"/>
      <c r="AA15" s="19">
        <v>7.3492321146402702E-3</v>
      </c>
      <c r="AB15" s="19">
        <v>1.0842131182285599E-2</v>
      </c>
      <c r="AC15" s="19">
        <v>2.1345944915724401E-2</v>
      </c>
      <c r="AD15" s="19">
        <v>2.2621673361171098E-2</v>
      </c>
      <c r="AE15" s="19"/>
      <c r="AF15" s="19">
        <v>1.3071914711595901E-2</v>
      </c>
    </row>
    <row r="16" spans="2:32" x14ac:dyDescent="0.2">
      <c r="B16" s="16"/>
    </row>
    <row r="17" spans="2:2" x14ac:dyDescent="0.2">
      <c r="B17" t="s">
        <v>63</v>
      </c>
    </row>
    <row r="18" spans="2:2" x14ac:dyDescent="0.2">
      <c r="B18" t="s">
        <v>64</v>
      </c>
    </row>
    <row r="20" spans="2:2" x14ac:dyDescent="0.2">
      <c r="B20"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2:AF20"/>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184</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172</v>
      </c>
      <c r="C9" s="17">
        <v>8.8534161993644098E-3</v>
      </c>
      <c r="D9" s="17">
        <v>9.7182518949218699E-3</v>
      </c>
      <c r="E9" s="17">
        <v>8.0621867947549795E-3</v>
      </c>
      <c r="F9" s="17"/>
      <c r="G9" s="17">
        <v>9.4810423094002297E-3</v>
      </c>
      <c r="H9" s="17">
        <v>2.2580732217164199E-2</v>
      </c>
      <c r="I9" s="17">
        <v>8.1891264693213991E-3</v>
      </c>
      <c r="J9" s="17">
        <v>6.3761547410780299E-3</v>
      </c>
      <c r="K9" s="17">
        <v>6.6636488716063699E-3</v>
      </c>
      <c r="L9" s="17">
        <v>1.2709919840862901E-3</v>
      </c>
      <c r="M9" s="17"/>
      <c r="N9" s="17">
        <v>1.20897361354968E-2</v>
      </c>
      <c r="O9" s="17">
        <v>9.1689087414177604E-3</v>
      </c>
      <c r="P9" s="17">
        <v>1.0518382449178999E-2</v>
      </c>
      <c r="Q9" s="17">
        <v>5.93502583095901E-3</v>
      </c>
      <c r="R9" s="17">
        <v>7.1084665048408002E-3</v>
      </c>
      <c r="S9" s="17">
        <v>1.9909386452088899E-2</v>
      </c>
      <c r="T9" s="17">
        <v>7.5483844382462899E-3</v>
      </c>
      <c r="U9" s="17">
        <v>0</v>
      </c>
      <c r="V9" s="17">
        <v>6.6180597347867097E-3</v>
      </c>
      <c r="W9" s="17">
        <v>8.5971143653880092E-3</v>
      </c>
      <c r="X9" s="17">
        <v>4.0313015822711204E-3</v>
      </c>
      <c r="Y9" s="17">
        <v>0</v>
      </c>
      <c r="Z9" s="17"/>
      <c r="AA9" s="17">
        <v>1.0158935298136201E-2</v>
      </c>
      <c r="AB9" s="17">
        <v>3.9735943860283399E-3</v>
      </c>
      <c r="AC9" s="17">
        <v>1.18369645229359E-2</v>
      </c>
      <c r="AD9" s="17">
        <v>1.0020469863323099E-2</v>
      </c>
      <c r="AE9" s="17"/>
      <c r="AF9" s="17">
        <v>8.5305939372003793E-3</v>
      </c>
    </row>
    <row r="10" spans="2:32" x14ac:dyDescent="0.2">
      <c r="B10" s="18" t="s">
        <v>173</v>
      </c>
      <c r="C10" s="17">
        <v>3.6400853034378802E-2</v>
      </c>
      <c r="D10" s="17">
        <v>4.0341755038858902E-2</v>
      </c>
      <c r="E10" s="17">
        <v>3.2772021043872397E-2</v>
      </c>
      <c r="F10" s="17"/>
      <c r="G10" s="17">
        <v>8.9104110346610199E-2</v>
      </c>
      <c r="H10" s="17">
        <v>6.5339555169502697E-2</v>
      </c>
      <c r="I10" s="17">
        <v>4.9262867300852997E-2</v>
      </c>
      <c r="J10" s="17">
        <v>1.8010063621867599E-2</v>
      </c>
      <c r="K10" s="17">
        <v>6.0220965256337104E-3</v>
      </c>
      <c r="L10" s="17">
        <v>2.6165415384692501E-3</v>
      </c>
      <c r="M10" s="17"/>
      <c r="N10" s="17">
        <v>5.5850072324826798E-2</v>
      </c>
      <c r="O10" s="17">
        <v>2.8356875030295499E-2</v>
      </c>
      <c r="P10" s="17">
        <v>2.01743874193086E-2</v>
      </c>
      <c r="Q10" s="17">
        <v>3.0847504250695702E-2</v>
      </c>
      <c r="R10" s="17">
        <v>3.62605980613845E-2</v>
      </c>
      <c r="S10" s="17">
        <v>4.4257880505892501E-2</v>
      </c>
      <c r="T10" s="17">
        <v>2.0309023704635099E-2</v>
      </c>
      <c r="U10" s="17">
        <v>1.8313359411430401E-2</v>
      </c>
      <c r="V10" s="17">
        <v>5.9340517610031798E-2</v>
      </c>
      <c r="W10" s="17">
        <v>2.3067939466096501E-2</v>
      </c>
      <c r="X10" s="17">
        <v>3.19470256931517E-2</v>
      </c>
      <c r="Y10" s="17">
        <v>4.7520061194312298E-2</v>
      </c>
      <c r="Z10" s="17"/>
      <c r="AA10" s="17">
        <v>5.1991960036008998E-2</v>
      </c>
      <c r="AB10" s="17">
        <v>3.2237484692720399E-2</v>
      </c>
      <c r="AC10" s="17">
        <v>4.2069403007736803E-2</v>
      </c>
      <c r="AD10" s="17">
        <v>1.94022207752091E-2</v>
      </c>
      <c r="AE10" s="17"/>
      <c r="AF10" s="17">
        <v>2.8605841444906799E-2</v>
      </c>
    </row>
    <row r="11" spans="2:32" x14ac:dyDescent="0.2">
      <c r="B11" s="18" t="s">
        <v>174</v>
      </c>
      <c r="C11" s="17">
        <v>0.100065715106662</v>
      </c>
      <c r="D11" s="17">
        <v>0.112398021588375</v>
      </c>
      <c r="E11" s="17">
        <v>8.8162209703746094E-2</v>
      </c>
      <c r="F11" s="17"/>
      <c r="G11" s="17">
        <v>0.226297132451938</v>
      </c>
      <c r="H11" s="17">
        <v>0.16888130037611701</v>
      </c>
      <c r="I11" s="17">
        <v>0.100439356382704</v>
      </c>
      <c r="J11" s="17">
        <v>8.1779903215107502E-2</v>
      </c>
      <c r="K11" s="17">
        <v>4.02751811203928E-2</v>
      </c>
      <c r="L11" s="17">
        <v>1.46946671859407E-2</v>
      </c>
      <c r="M11" s="17"/>
      <c r="N11" s="17">
        <v>0.154595728829519</v>
      </c>
      <c r="O11" s="17">
        <v>0.10601105028631699</v>
      </c>
      <c r="P11" s="17">
        <v>0.118704359862353</v>
      </c>
      <c r="Q11" s="17">
        <v>6.80442895364574E-2</v>
      </c>
      <c r="R11" s="17">
        <v>7.8945085900227405E-2</v>
      </c>
      <c r="S11" s="17">
        <v>7.5826494675084802E-2</v>
      </c>
      <c r="T11" s="17">
        <v>9.1699387322690007E-2</v>
      </c>
      <c r="U11" s="17">
        <v>0.12994451104763399</v>
      </c>
      <c r="V11" s="17">
        <v>5.5058762326662798E-2</v>
      </c>
      <c r="W11" s="17">
        <v>0.119308265296449</v>
      </c>
      <c r="X11" s="17">
        <v>8.6286524898453301E-2</v>
      </c>
      <c r="Y11" s="17">
        <v>0.100768405612862</v>
      </c>
      <c r="Z11" s="17"/>
      <c r="AA11" s="17">
        <v>0.142613752185479</v>
      </c>
      <c r="AB11" s="17">
        <v>9.5802871462671205E-2</v>
      </c>
      <c r="AC11" s="17">
        <v>9.3994940763829402E-2</v>
      </c>
      <c r="AD11" s="17">
        <v>6.1711500493858797E-2</v>
      </c>
      <c r="AE11" s="17"/>
      <c r="AF11" s="17">
        <v>6.8674926694329994E-2</v>
      </c>
    </row>
    <row r="12" spans="2:32" x14ac:dyDescent="0.2">
      <c r="B12" s="18" t="s">
        <v>175</v>
      </c>
      <c r="C12" s="17">
        <v>0.134404748967067</v>
      </c>
      <c r="D12" s="17">
        <v>0.133838787957061</v>
      </c>
      <c r="E12" s="17">
        <v>0.13443198963338701</v>
      </c>
      <c r="F12" s="17"/>
      <c r="G12" s="17">
        <v>0.25918700882675599</v>
      </c>
      <c r="H12" s="17">
        <v>0.19968240097095299</v>
      </c>
      <c r="I12" s="17">
        <v>0.15681089837174</v>
      </c>
      <c r="J12" s="17">
        <v>0.122413766192193</v>
      </c>
      <c r="K12" s="17">
        <v>7.5023224545387304E-2</v>
      </c>
      <c r="L12" s="17">
        <v>2.9556563030237699E-2</v>
      </c>
      <c r="M12" s="17"/>
      <c r="N12" s="17">
        <v>0.183190025359941</v>
      </c>
      <c r="O12" s="17">
        <v>0.12195229158486</v>
      </c>
      <c r="P12" s="17">
        <v>0.170701454261039</v>
      </c>
      <c r="Q12" s="17">
        <v>0.11818220170003001</v>
      </c>
      <c r="R12" s="17">
        <v>0.13810223020455001</v>
      </c>
      <c r="S12" s="17">
        <v>0.16988002565949101</v>
      </c>
      <c r="T12" s="17">
        <v>0.13169428698685001</v>
      </c>
      <c r="U12" s="17">
        <v>0.10084132408119301</v>
      </c>
      <c r="V12" s="17">
        <v>0.107334801904944</v>
      </c>
      <c r="W12" s="17">
        <v>0.111087361396249</v>
      </c>
      <c r="X12" s="17">
        <v>8.8568545946541594E-2</v>
      </c>
      <c r="Y12" s="17">
        <v>9.5847001186147099E-2</v>
      </c>
      <c r="Z12" s="17"/>
      <c r="AA12" s="17">
        <v>0.17348764046314</v>
      </c>
      <c r="AB12" s="17">
        <v>0.1414060990265</v>
      </c>
      <c r="AC12" s="17">
        <v>0.119328030966093</v>
      </c>
      <c r="AD12" s="17">
        <v>0.100016916174338</v>
      </c>
      <c r="AE12" s="17"/>
      <c r="AF12" s="17">
        <v>0.13279495781443701</v>
      </c>
    </row>
    <row r="13" spans="2:32" x14ac:dyDescent="0.2">
      <c r="B13" s="18" t="s">
        <v>176</v>
      </c>
      <c r="C13" s="17">
        <v>0.46690231460346698</v>
      </c>
      <c r="D13" s="17">
        <v>0.46240804102455901</v>
      </c>
      <c r="E13" s="17">
        <v>0.47202028008167701</v>
      </c>
      <c r="F13" s="17"/>
      <c r="G13" s="17">
        <v>0.24285407425608599</v>
      </c>
      <c r="H13" s="17">
        <v>0.35316360749150399</v>
      </c>
      <c r="I13" s="17">
        <v>0.46042293180752802</v>
      </c>
      <c r="J13" s="17">
        <v>0.51384279265428501</v>
      </c>
      <c r="K13" s="17">
        <v>0.56965511682005499</v>
      </c>
      <c r="L13" s="17">
        <v>0.606805963722723</v>
      </c>
      <c r="M13" s="17"/>
      <c r="N13" s="17">
        <v>0.39782357577546801</v>
      </c>
      <c r="O13" s="17">
        <v>0.47717670717909899</v>
      </c>
      <c r="P13" s="17">
        <v>0.40430251887637703</v>
      </c>
      <c r="Q13" s="17">
        <v>0.46575856204787602</v>
      </c>
      <c r="R13" s="17">
        <v>0.50893953748399601</v>
      </c>
      <c r="S13" s="17">
        <v>0.455722043789836</v>
      </c>
      <c r="T13" s="17">
        <v>0.458570203000705</v>
      </c>
      <c r="U13" s="17">
        <v>0.49444862204911799</v>
      </c>
      <c r="V13" s="17">
        <v>0.51193738929175803</v>
      </c>
      <c r="W13" s="17">
        <v>0.49945043450406701</v>
      </c>
      <c r="X13" s="17">
        <v>0.50852408503534696</v>
      </c>
      <c r="Y13" s="17">
        <v>0.50307187106303097</v>
      </c>
      <c r="Z13" s="17"/>
      <c r="AA13" s="17">
        <v>0.478886370823845</v>
      </c>
      <c r="AB13" s="17">
        <v>0.50896681085365003</v>
      </c>
      <c r="AC13" s="17">
        <v>0.446047377263803</v>
      </c>
      <c r="AD13" s="17">
        <v>0.428955133763394</v>
      </c>
      <c r="AE13" s="17"/>
      <c r="AF13" s="17">
        <v>0.46373328324732199</v>
      </c>
    </row>
    <row r="14" spans="2:32" x14ac:dyDescent="0.2">
      <c r="B14" s="18" t="s">
        <v>177</v>
      </c>
      <c r="C14" s="17">
        <v>0.2143617045117</v>
      </c>
      <c r="D14" s="17">
        <v>0.20923238797864799</v>
      </c>
      <c r="E14" s="17">
        <v>0.219016608968884</v>
      </c>
      <c r="F14" s="17"/>
      <c r="G14" s="17">
        <v>0.117598849128567</v>
      </c>
      <c r="H14" s="17">
        <v>0.15558847241674401</v>
      </c>
      <c r="I14" s="17">
        <v>0.18538003667213501</v>
      </c>
      <c r="J14" s="17">
        <v>0.22941049475533101</v>
      </c>
      <c r="K14" s="17">
        <v>0.265199994432123</v>
      </c>
      <c r="L14" s="17">
        <v>0.303874535495608</v>
      </c>
      <c r="M14" s="17"/>
      <c r="N14" s="17">
        <v>0.17462168539767101</v>
      </c>
      <c r="O14" s="17">
        <v>0.216418358919686</v>
      </c>
      <c r="P14" s="17">
        <v>0.234779812416501</v>
      </c>
      <c r="Q14" s="17">
        <v>0.27172904760044603</v>
      </c>
      <c r="R14" s="17">
        <v>0.20305900207167801</v>
      </c>
      <c r="S14" s="17">
        <v>0.19157427097759899</v>
      </c>
      <c r="T14" s="17">
        <v>0.25004357251867199</v>
      </c>
      <c r="U14" s="17">
        <v>0.21574977859091399</v>
      </c>
      <c r="V14" s="17">
        <v>0.20499646406625499</v>
      </c>
      <c r="W14" s="17">
        <v>0.20004869944617901</v>
      </c>
      <c r="X14" s="17">
        <v>0.241020802219507</v>
      </c>
      <c r="Y14" s="17">
        <v>0.195210445551557</v>
      </c>
      <c r="Z14" s="17"/>
      <c r="AA14" s="17">
        <v>0.119043567349827</v>
      </c>
      <c r="AB14" s="17">
        <v>0.18127121083931899</v>
      </c>
      <c r="AC14" s="17">
        <v>0.243271242101328</v>
      </c>
      <c r="AD14" s="17">
        <v>0.32768846844718502</v>
      </c>
      <c r="AE14" s="17"/>
      <c r="AF14" s="17">
        <v>0.261717527382059</v>
      </c>
    </row>
    <row r="15" spans="2:32" x14ac:dyDescent="0.2">
      <c r="B15" s="18" t="s">
        <v>92</v>
      </c>
      <c r="C15" s="19">
        <v>3.9011247577360603E-2</v>
      </c>
      <c r="D15" s="19">
        <v>3.2062754517575801E-2</v>
      </c>
      <c r="E15" s="19">
        <v>4.55347037736787E-2</v>
      </c>
      <c r="F15" s="19"/>
      <c r="G15" s="19">
        <v>5.5477782680641102E-2</v>
      </c>
      <c r="H15" s="19">
        <v>3.4763931358014498E-2</v>
      </c>
      <c r="I15" s="19">
        <v>3.9494782995718999E-2</v>
      </c>
      <c r="J15" s="19">
        <v>2.8166824820137701E-2</v>
      </c>
      <c r="K15" s="19">
        <v>3.7160737684802402E-2</v>
      </c>
      <c r="L15" s="19">
        <v>4.1180737042934901E-2</v>
      </c>
      <c r="M15" s="19"/>
      <c r="N15" s="19">
        <v>2.1829176177077698E-2</v>
      </c>
      <c r="O15" s="19">
        <v>4.0915808258325401E-2</v>
      </c>
      <c r="P15" s="19">
        <v>4.0819084715241601E-2</v>
      </c>
      <c r="Q15" s="19">
        <v>3.9503369033534998E-2</v>
      </c>
      <c r="R15" s="19">
        <v>2.7585079773324001E-2</v>
      </c>
      <c r="S15" s="19">
        <v>4.2829897940007501E-2</v>
      </c>
      <c r="T15" s="19">
        <v>4.0135142028202501E-2</v>
      </c>
      <c r="U15" s="19">
        <v>4.07024048197102E-2</v>
      </c>
      <c r="V15" s="19">
        <v>5.47140050655614E-2</v>
      </c>
      <c r="W15" s="19">
        <v>3.8440185525572199E-2</v>
      </c>
      <c r="X15" s="19">
        <v>3.9621714624728202E-2</v>
      </c>
      <c r="Y15" s="19">
        <v>5.7582215392089998E-2</v>
      </c>
      <c r="Z15" s="19"/>
      <c r="AA15" s="19">
        <v>2.3817773843563001E-2</v>
      </c>
      <c r="AB15" s="19">
        <v>3.6341928739111601E-2</v>
      </c>
      <c r="AC15" s="19">
        <v>4.3452041374274802E-2</v>
      </c>
      <c r="AD15" s="19">
        <v>5.2205290482692103E-2</v>
      </c>
      <c r="AE15" s="19"/>
      <c r="AF15" s="19">
        <v>3.59428694797451E-2</v>
      </c>
    </row>
    <row r="16" spans="2:32" x14ac:dyDescent="0.2">
      <c r="B16" s="16"/>
    </row>
    <row r="17" spans="2:2" x14ac:dyDescent="0.2">
      <c r="B17" t="s">
        <v>63</v>
      </c>
    </row>
    <row r="18" spans="2:2" x14ac:dyDescent="0.2">
      <c r="B18" t="s">
        <v>64</v>
      </c>
    </row>
    <row r="20" spans="2:2" x14ac:dyDescent="0.2">
      <c r="B20"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2:AF20"/>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185</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172</v>
      </c>
      <c r="C9" s="17">
        <v>0.28835709463466502</v>
      </c>
      <c r="D9" s="17">
        <v>0.29501531150687998</v>
      </c>
      <c r="E9" s="17">
        <v>0.28078176894816897</v>
      </c>
      <c r="F9" s="17"/>
      <c r="G9" s="17">
        <v>0.39867661134788901</v>
      </c>
      <c r="H9" s="17">
        <v>0.37732036173771699</v>
      </c>
      <c r="I9" s="17">
        <v>0.31424827861888399</v>
      </c>
      <c r="J9" s="17">
        <v>0.26487203916269297</v>
      </c>
      <c r="K9" s="17">
        <v>0.20162984699556699</v>
      </c>
      <c r="L9" s="17">
        <v>0.19866673433205301</v>
      </c>
      <c r="M9" s="17"/>
      <c r="N9" s="17">
        <v>0.38258536008079402</v>
      </c>
      <c r="O9" s="17">
        <v>0.28430173524972502</v>
      </c>
      <c r="P9" s="17">
        <v>0.27850194077245499</v>
      </c>
      <c r="Q9" s="17">
        <v>0.25942456687750298</v>
      </c>
      <c r="R9" s="17">
        <v>0.31257679697317903</v>
      </c>
      <c r="S9" s="17">
        <v>0.27198557302489701</v>
      </c>
      <c r="T9" s="17">
        <v>0.27082272109424599</v>
      </c>
      <c r="U9" s="17">
        <v>0.241763809504324</v>
      </c>
      <c r="V9" s="17">
        <v>0.254685707551701</v>
      </c>
      <c r="W9" s="17">
        <v>0.26509530084143101</v>
      </c>
      <c r="X9" s="17">
        <v>0.25378128207732598</v>
      </c>
      <c r="Y9" s="17">
        <v>0.33180535577519499</v>
      </c>
      <c r="Z9" s="17"/>
      <c r="AA9" s="17">
        <v>0.34166911452269799</v>
      </c>
      <c r="AB9" s="17">
        <v>0.285290960469745</v>
      </c>
      <c r="AC9" s="17">
        <v>0.27382815853225401</v>
      </c>
      <c r="AD9" s="17">
        <v>0.24595859399879599</v>
      </c>
      <c r="AE9" s="17"/>
      <c r="AF9" s="17">
        <v>0.30346676074918899</v>
      </c>
    </row>
    <row r="10" spans="2:32" x14ac:dyDescent="0.2">
      <c r="B10" s="18" t="s">
        <v>173</v>
      </c>
      <c r="C10" s="17">
        <v>0.36270874208340398</v>
      </c>
      <c r="D10" s="17">
        <v>0.36326282236237201</v>
      </c>
      <c r="E10" s="17">
        <v>0.36220317376701799</v>
      </c>
      <c r="F10" s="17"/>
      <c r="G10" s="17">
        <v>0.34673248741771401</v>
      </c>
      <c r="H10" s="17">
        <v>0.332372687920298</v>
      </c>
      <c r="I10" s="17">
        <v>0.359693932826953</v>
      </c>
      <c r="J10" s="17">
        <v>0.346969313897522</v>
      </c>
      <c r="K10" s="17">
        <v>0.41078529252337997</v>
      </c>
      <c r="L10" s="17">
        <v>0.38105196728624302</v>
      </c>
      <c r="M10" s="17"/>
      <c r="N10" s="17">
        <v>0.33261756036909901</v>
      </c>
      <c r="O10" s="17">
        <v>0.39050043439443599</v>
      </c>
      <c r="P10" s="17">
        <v>0.39876872018551801</v>
      </c>
      <c r="Q10" s="17">
        <v>0.34580041313478599</v>
      </c>
      <c r="R10" s="17">
        <v>0.35244409350567801</v>
      </c>
      <c r="S10" s="17">
        <v>0.325250295777892</v>
      </c>
      <c r="T10" s="17">
        <v>0.34107216766850001</v>
      </c>
      <c r="U10" s="17">
        <v>0.38627263844209198</v>
      </c>
      <c r="V10" s="17">
        <v>0.38843112640324101</v>
      </c>
      <c r="W10" s="17">
        <v>0.36402087612378897</v>
      </c>
      <c r="X10" s="17">
        <v>0.37658147940874198</v>
      </c>
      <c r="Y10" s="17">
        <v>0.37807865627425802</v>
      </c>
      <c r="Z10" s="17"/>
      <c r="AA10" s="17">
        <v>0.384630564258298</v>
      </c>
      <c r="AB10" s="17">
        <v>0.38631560262676001</v>
      </c>
      <c r="AC10" s="17">
        <v>0.33198682613254099</v>
      </c>
      <c r="AD10" s="17">
        <v>0.340726804441774</v>
      </c>
      <c r="AE10" s="17"/>
      <c r="AF10" s="17">
        <v>0.33480401546661698</v>
      </c>
    </row>
    <row r="11" spans="2:32" x14ac:dyDescent="0.2">
      <c r="B11" s="18" t="s">
        <v>174</v>
      </c>
      <c r="C11" s="17">
        <v>0.17361647446207601</v>
      </c>
      <c r="D11" s="17">
        <v>0.168316792410312</v>
      </c>
      <c r="E11" s="17">
        <v>0.17879371347846301</v>
      </c>
      <c r="F11" s="17"/>
      <c r="G11" s="17">
        <v>0.14904214017294101</v>
      </c>
      <c r="H11" s="17">
        <v>0.16094953713554899</v>
      </c>
      <c r="I11" s="17">
        <v>0.152033646349752</v>
      </c>
      <c r="J11" s="17">
        <v>0.18191549792839301</v>
      </c>
      <c r="K11" s="17">
        <v>0.18597130367171899</v>
      </c>
      <c r="L11" s="17">
        <v>0.202821512498501</v>
      </c>
      <c r="M11" s="17"/>
      <c r="N11" s="17">
        <v>0.12625656395794199</v>
      </c>
      <c r="O11" s="17">
        <v>0.167216185461594</v>
      </c>
      <c r="P11" s="17">
        <v>0.18907481772763399</v>
      </c>
      <c r="Q11" s="17">
        <v>0.179882325737521</v>
      </c>
      <c r="R11" s="17">
        <v>0.16682559425003299</v>
      </c>
      <c r="S11" s="17">
        <v>0.208542332655721</v>
      </c>
      <c r="T11" s="17">
        <v>0.171112372912884</v>
      </c>
      <c r="U11" s="17">
        <v>0.195334902182112</v>
      </c>
      <c r="V11" s="17">
        <v>0.19152945091875101</v>
      </c>
      <c r="W11" s="17">
        <v>0.17459889817893501</v>
      </c>
      <c r="X11" s="17">
        <v>0.17490452404734</v>
      </c>
      <c r="Y11" s="17">
        <v>0.18029724452446999</v>
      </c>
      <c r="Z11" s="17"/>
      <c r="AA11" s="17">
        <v>0.15581076231758501</v>
      </c>
      <c r="AB11" s="17">
        <v>0.18472428721492801</v>
      </c>
      <c r="AC11" s="17">
        <v>0.18138564913351099</v>
      </c>
      <c r="AD11" s="17">
        <v>0.17430426447154401</v>
      </c>
      <c r="AE11" s="17"/>
      <c r="AF11" s="17">
        <v>0.16377281243154501</v>
      </c>
    </row>
    <row r="12" spans="2:32" x14ac:dyDescent="0.2">
      <c r="B12" s="18" t="s">
        <v>175</v>
      </c>
      <c r="C12" s="17">
        <v>7.1718343910637306E-2</v>
      </c>
      <c r="D12" s="17">
        <v>7.0140725407791593E-2</v>
      </c>
      <c r="E12" s="17">
        <v>7.3681886953490705E-2</v>
      </c>
      <c r="F12" s="17"/>
      <c r="G12" s="17">
        <v>5.1387759640936503E-2</v>
      </c>
      <c r="H12" s="17">
        <v>5.4849029304743301E-2</v>
      </c>
      <c r="I12" s="17">
        <v>6.66911363837107E-2</v>
      </c>
      <c r="J12" s="17">
        <v>7.1871813018858893E-2</v>
      </c>
      <c r="K12" s="17">
        <v>9.0881316699624001E-2</v>
      </c>
      <c r="L12" s="17">
        <v>9.0100791072816599E-2</v>
      </c>
      <c r="M12" s="17"/>
      <c r="N12" s="17">
        <v>6.9671598074613497E-2</v>
      </c>
      <c r="O12" s="17">
        <v>7.5977451556378695E-2</v>
      </c>
      <c r="P12" s="17">
        <v>3.4864208779076901E-2</v>
      </c>
      <c r="Q12" s="17">
        <v>8.5705428596021593E-2</v>
      </c>
      <c r="R12" s="17">
        <v>9.0523117437919506E-2</v>
      </c>
      <c r="S12" s="17">
        <v>7.2259769602300197E-2</v>
      </c>
      <c r="T12" s="17">
        <v>7.9748202996211895E-2</v>
      </c>
      <c r="U12" s="17">
        <v>6.48706738945624E-2</v>
      </c>
      <c r="V12" s="17">
        <v>5.1190977383046302E-2</v>
      </c>
      <c r="W12" s="17">
        <v>7.91731736119443E-2</v>
      </c>
      <c r="X12" s="17">
        <v>8.0141153816490895E-2</v>
      </c>
      <c r="Y12" s="17">
        <v>0.100098312239692</v>
      </c>
      <c r="Z12" s="17"/>
      <c r="AA12" s="17">
        <v>6.4671616840172294E-2</v>
      </c>
      <c r="AB12" s="17">
        <v>6.5177481830887798E-2</v>
      </c>
      <c r="AC12" s="17">
        <v>8.9678154798632295E-2</v>
      </c>
      <c r="AD12" s="17">
        <v>7.05404555752151E-2</v>
      </c>
      <c r="AE12" s="17"/>
      <c r="AF12" s="17">
        <v>7.9628168587842094E-2</v>
      </c>
    </row>
    <row r="13" spans="2:32" x14ac:dyDescent="0.2">
      <c r="B13" s="18" t="s">
        <v>176</v>
      </c>
      <c r="C13" s="17">
        <v>3.4762716387947999E-2</v>
      </c>
      <c r="D13" s="17">
        <v>3.7066992179880603E-2</v>
      </c>
      <c r="E13" s="17">
        <v>3.27207072893912E-2</v>
      </c>
      <c r="F13" s="17"/>
      <c r="G13" s="17">
        <v>2.08489423247743E-2</v>
      </c>
      <c r="H13" s="17">
        <v>2.80213115056091E-2</v>
      </c>
      <c r="I13" s="17">
        <v>3.9979555139114997E-2</v>
      </c>
      <c r="J13" s="17">
        <v>4.4725449928486198E-2</v>
      </c>
      <c r="K13" s="17">
        <v>3.7989421691494801E-2</v>
      </c>
      <c r="L13" s="17">
        <v>3.50039897468594E-2</v>
      </c>
      <c r="M13" s="17"/>
      <c r="N13" s="17">
        <v>3.7154593266321E-2</v>
      </c>
      <c r="O13" s="17">
        <v>3.1752755838116299E-2</v>
      </c>
      <c r="P13" s="17">
        <v>4.4143357552537399E-2</v>
      </c>
      <c r="Q13" s="17">
        <v>3.42379571198018E-2</v>
      </c>
      <c r="R13" s="17">
        <v>1.34389689291279E-2</v>
      </c>
      <c r="S13" s="17">
        <v>5.0609255168721799E-2</v>
      </c>
      <c r="T13" s="17">
        <v>3.4718848055547397E-2</v>
      </c>
      <c r="U13" s="17">
        <v>2.7904614413985802E-2</v>
      </c>
      <c r="V13" s="17">
        <v>3.6641891086280097E-2</v>
      </c>
      <c r="W13" s="17">
        <v>4.4185186330967602E-2</v>
      </c>
      <c r="X13" s="17">
        <v>2.85878479686715E-2</v>
      </c>
      <c r="Y13" s="17">
        <v>0</v>
      </c>
      <c r="Z13" s="17"/>
      <c r="AA13" s="17">
        <v>2.1767962163444499E-2</v>
      </c>
      <c r="AB13" s="17">
        <v>3.0642192259166898E-2</v>
      </c>
      <c r="AC13" s="17">
        <v>3.9822626832621603E-2</v>
      </c>
      <c r="AD13" s="17">
        <v>4.91334681608162E-2</v>
      </c>
      <c r="AE13" s="17"/>
      <c r="AF13" s="17">
        <v>4.1443027881718802E-2</v>
      </c>
    </row>
    <row r="14" spans="2:32" x14ac:dyDescent="0.2">
      <c r="B14" s="18" t="s">
        <v>177</v>
      </c>
      <c r="C14" s="17">
        <v>4.2221948003289003E-2</v>
      </c>
      <c r="D14" s="17">
        <v>3.8639412413316199E-2</v>
      </c>
      <c r="E14" s="17">
        <v>4.5966654626995299E-2</v>
      </c>
      <c r="F14" s="17"/>
      <c r="G14" s="17">
        <v>1.78329166265245E-2</v>
      </c>
      <c r="H14" s="17">
        <v>2.6792152038228999E-2</v>
      </c>
      <c r="I14" s="17">
        <v>2.67826877226435E-2</v>
      </c>
      <c r="J14" s="17">
        <v>6.24516840763037E-2</v>
      </c>
      <c r="K14" s="17">
        <v>5.5096152137959903E-2</v>
      </c>
      <c r="L14" s="17">
        <v>5.85125063998908E-2</v>
      </c>
      <c r="M14" s="17"/>
      <c r="N14" s="17">
        <v>3.07903471700329E-2</v>
      </c>
      <c r="O14" s="17">
        <v>2.9382278019231899E-2</v>
      </c>
      <c r="P14" s="17">
        <v>2.19295645667658E-2</v>
      </c>
      <c r="Q14" s="17">
        <v>5.9738428198986497E-2</v>
      </c>
      <c r="R14" s="17">
        <v>4.39956391608518E-2</v>
      </c>
      <c r="S14" s="17">
        <v>4.2709918828880603E-2</v>
      </c>
      <c r="T14" s="17">
        <v>6.9842800519122394E-2</v>
      </c>
      <c r="U14" s="17">
        <v>4.6315732512574599E-2</v>
      </c>
      <c r="V14" s="17">
        <v>4.5141651795847497E-2</v>
      </c>
      <c r="W14" s="17">
        <v>5.8544013180960301E-2</v>
      </c>
      <c r="X14" s="17">
        <v>4.7327426276910098E-2</v>
      </c>
      <c r="Y14" s="17">
        <v>0</v>
      </c>
      <c r="Z14" s="17"/>
      <c r="AA14" s="17">
        <v>1.55119742482133E-2</v>
      </c>
      <c r="AB14" s="17">
        <v>2.3497047686238001E-2</v>
      </c>
      <c r="AC14" s="17">
        <v>5.5295943771799798E-2</v>
      </c>
      <c r="AD14" s="17">
        <v>7.9674041858332503E-2</v>
      </c>
      <c r="AE14" s="17"/>
      <c r="AF14" s="17">
        <v>5.4031334510303501E-2</v>
      </c>
    </row>
    <row r="15" spans="2:32" x14ac:dyDescent="0.2">
      <c r="B15" s="18" t="s">
        <v>92</v>
      </c>
      <c r="C15" s="19">
        <v>2.66146805179804E-2</v>
      </c>
      <c r="D15" s="19">
        <v>2.7557943719447201E-2</v>
      </c>
      <c r="E15" s="19">
        <v>2.5852094936472201E-2</v>
      </c>
      <c r="F15" s="19"/>
      <c r="G15" s="19">
        <v>1.5479142469220599E-2</v>
      </c>
      <c r="H15" s="19">
        <v>1.9694920357854698E-2</v>
      </c>
      <c r="I15" s="19">
        <v>4.05707629589422E-2</v>
      </c>
      <c r="J15" s="19">
        <v>2.7194201987742101E-2</v>
      </c>
      <c r="K15" s="19">
        <v>1.7646666280254499E-2</v>
      </c>
      <c r="L15" s="19">
        <v>3.3842498663635999E-2</v>
      </c>
      <c r="M15" s="19"/>
      <c r="N15" s="19">
        <v>2.09239770811975E-2</v>
      </c>
      <c r="O15" s="19">
        <v>2.0869159480517801E-2</v>
      </c>
      <c r="P15" s="19">
        <v>3.2717390416012897E-2</v>
      </c>
      <c r="Q15" s="19">
        <v>3.5210880335380002E-2</v>
      </c>
      <c r="R15" s="19">
        <v>2.0195789743211699E-2</v>
      </c>
      <c r="S15" s="19">
        <v>2.8642854941587501E-2</v>
      </c>
      <c r="T15" s="19">
        <v>3.2682886753488002E-2</v>
      </c>
      <c r="U15" s="19">
        <v>3.75376290503492E-2</v>
      </c>
      <c r="V15" s="19">
        <v>3.2379194861133498E-2</v>
      </c>
      <c r="W15" s="19">
        <v>1.4382551731973101E-2</v>
      </c>
      <c r="X15" s="19">
        <v>3.8676286404519998E-2</v>
      </c>
      <c r="Y15" s="19">
        <v>9.7204311863857001E-3</v>
      </c>
      <c r="Z15" s="19"/>
      <c r="AA15" s="19">
        <v>1.5938005649588902E-2</v>
      </c>
      <c r="AB15" s="19">
        <v>2.4352427912275001E-2</v>
      </c>
      <c r="AC15" s="19">
        <v>2.8002640798639799E-2</v>
      </c>
      <c r="AD15" s="19">
        <v>3.96623714935226E-2</v>
      </c>
      <c r="AE15" s="19"/>
      <c r="AF15" s="19">
        <v>2.2853880372784401E-2</v>
      </c>
    </row>
    <row r="16" spans="2:32" x14ac:dyDescent="0.2">
      <c r="B16" s="16"/>
    </row>
    <row r="17" spans="2:2" x14ac:dyDescent="0.2">
      <c r="B17" t="s">
        <v>63</v>
      </c>
    </row>
    <row r="18" spans="2:2" x14ac:dyDescent="0.2">
      <c r="B18" t="s">
        <v>64</v>
      </c>
    </row>
    <row r="20" spans="2:2" x14ac:dyDescent="0.2">
      <c r="B20"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2:AF17"/>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189</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ht="27.75" x14ac:dyDescent="0.2">
      <c r="B9" s="18" t="s">
        <v>186</v>
      </c>
      <c r="C9" s="17">
        <v>0.161481980126462</v>
      </c>
      <c r="D9" s="17">
        <v>0.14669397922882499</v>
      </c>
      <c r="E9" s="17">
        <v>0.175394984597538</v>
      </c>
      <c r="F9" s="17"/>
      <c r="G9" s="17">
        <v>0.13268341906668299</v>
      </c>
      <c r="H9" s="17">
        <v>0.15838710989554899</v>
      </c>
      <c r="I9" s="17">
        <v>0.13948879497302999</v>
      </c>
      <c r="J9" s="17">
        <v>0.15831712117900601</v>
      </c>
      <c r="K9" s="17">
        <v>0.15133033390396899</v>
      </c>
      <c r="L9" s="17">
        <v>0.210438926981867</v>
      </c>
      <c r="M9" s="17"/>
      <c r="N9" s="17">
        <v>0.17021113556369799</v>
      </c>
      <c r="O9" s="17">
        <v>0.167645033404906</v>
      </c>
      <c r="P9" s="17">
        <v>0.12721500649360201</v>
      </c>
      <c r="Q9" s="17">
        <v>0.14641780498522999</v>
      </c>
      <c r="R9" s="17">
        <v>0.16069352686730001</v>
      </c>
      <c r="S9" s="17">
        <v>0.126094388992671</v>
      </c>
      <c r="T9" s="17">
        <v>0.17184180792053</v>
      </c>
      <c r="U9" s="17">
        <v>0.176305566152475</v>
      </c>
      <c r="V9" s="17">
        <v>0.165367706941113</v>
      </c>
      <c r="W9" s="17">
        <v>0.21042799418622199</v>
      </c>
      <c r="X9" s="17">
        <v>0.18569287060172601</v>
      </c>
      <c r="Y9" s="17">
        <v>8.9548641970224996E-2</v>
      </c>
      <c r="Z9" s="17"/>
      <c r="AA9" s="17">
        <v>0.18875871008635201</v>
      </c>
      <c r="AB9" s="17">
        <v>0.165105447866494</v>
      </c>
      <c r="AC9" s="17">
        <v>0.14988688139565801</v>
      </c>
      <c r="AD9" s="17">
        <v>0.140688239727327</v>
      </c>
      <c r="AE9" s="17"/>
      <c r="AF9" s="17">
        <v>0.18660601968154</v>
      </c>
    </row>
    <row r="10" spans="2:32" ht="27.75" x14ac:dyDescent="0.2">
      <c r="B10" s="18" t="s">
        <v>187</v>
      </c>
      <c r="C10" s="17">
        <v>0.53378689297647497</v>
      </c>
      <c r="D10" s="17">
        <v>0.520254053121183</v>
      </c>
      <c r="E10" s="17">
        <v>0.54782221497292305</v>
      </c>
      <c r="F10" s="17"/>
      <c r="G10" s="17">
        <v>0.44804293631782699</v>
      </c>
      <c r="H10" s="17">
        <v>0.50059801489397504</v>
      </c>
      <c r="I10" s="17">
        <v>0.53601878397433</v>
      </c>
      <c r="J10" s="17">
        <v>0.55157250214823195</v>
      </c>
      <c r="K10" s="17">
        <v>0.58251521520480398</v>
      </c>
      <c r="L10" s="17">
        <v>0.56890430019163296</v>
      </c>
      <c r="M10" s="17"/>
      <c r="N10" s="17">
        <v>0.52694809167587398</v>
      </c>
      <c r="O10" s="17">
        <v>0.52171468759130302</v>
      </c>
      <c r="P10" s="17">
        <v>0.51566351473502703</v>
      </c>
      <c r="Q10" s="17">
        <v>0.54115839731937099</v>
      </c>
      <c r="R10" s="17">
        <v>0.55125920218028501</v>
      </c>
      <c r="S10" s="17">
        <v>0.58687472995960399</v>
      </c>
      <c r="T10" s="17">
        <v>0.50953451615666001</v>
      </c>
      <c r="U10" s="17">
        <v>0.52318298292530296</v>
      </c>
      <c r="V10" s="17">
        <v>0.53130437315587098</v>
      </c>
      <c r="W10" s="17">
        <v>0.54321465989233797</v>
      </c>
      <c r="X10" s="17">
        <v>0.51404005630576499</v>
      </c>
      <c r="Y10" s="17">
        <v>0.53686480663632397</v>
      </c>
      <c r="Z10" s="17"/>
      <c r="AA10" s="17">
        <v>0.54226523271495797</v>
      </c>
      <c r="AB10" s="17">
        <v>0.53641323977308397</v>
      </c>
      <c r="AC10" s="17">
        <v>0.54617751063109399</v>
      </c>
      <c r="AD10" s="17">
        <v>0.51004716371757697</v>
      </c>
      <c r="AE10" s="17"/>
      <c r="AF10" s="17">
        <v>0.49162786534814601</v>
      </c>
    </row>
    <row r="11" spans="2:32" ht="27.75" x14ac:dyDescent="0.2">
      <c r="B11" s="18" t="s">
        <v>188</v>
      </c>
      <c r="C11" s="17">
        <v>0.25857042804080999</v>
      </c>
      <c r="D11" s="17">
        <v>0.29229503329504802</v>
      </c>
      <c r="E11" s="17">
        <v>0.22611613085409901</v>
      </c>
      <c r="F11" s="17"/>
      <c r="G11" s="17">
        <v>0.38779547410910498</v>
      </c>
      <c r="H11" s="17">
        <v>0.31980788129006699</v>
      </c>
      <c r="I11" s="17">
        <v>0.28876184743766797</v>
      </c>
      <c r="J11" s="17">
        <v>0.23459369953418999</v>
      </c>
      <c r="K11" s="17">
        <v>0.20512971327930099</v>
      </c>
      <c r="L11" s="17">
        <v>0.153476352728594</v>
      </c>
      <c r="M11" s="17"/>
      <c r="N11" s="17">
        <v>0.25391776912208902</v>
      </c>
      <c r="O11" s="17">
        <v>0.266132358362343</v>
      </c>
      <c r="P11" s="17">
        <v>0.30041984085139101</v>
      </c>
      <c r="Q11" s="17">
        <v>0.24297897668292701</v>
      </c>
      <c r="R11" s="17">
        <v>0.25656991072810598</v>
      </c>
      <c r="S11" s="17">
        <v>0.245032633217701</v>
      </c>
      <c r="T11" s="17">
        <v>0.26772897254739603</v>
      </c>
      <c r="U11" s="17">
        <v>0.24670341948456601</v>
      </c>
      <c r="V11" s="17">
        <v>0.26251459736339899</v>
      </c>
      <c r="W11" s="17">
        <v>0.19987848062199701</v>
      </c>
      <c r="X11" s="17">
        <v>0.28419779775299397</v>
      </c>
      <c r="Y11" s="17">
        <v>0.33820353455448698</v>
      </c>
      <c r="Z11" s="17"/>
      <c r="AA11" s="17">
        <v>0.240212130726708</v>
      </c>
      <c r="AB11" s="17">
        <v>0.25976741624579203</v>
      </c>
      <c r="AC11" s="17">
        <v>0.249965274802988</v>
      </c>
      <c r="AD11" s="17">
        <v>0.28451107075607901</v>
      </c>
      <c r="AE11" s="17"/>
      <c r="AF11" s="17">
        <v>0.27003225032696998</v>
      </c>
    </row>
    <row r="12" spans="2:32" x14ac:dyDescent="0.2">
      <c r="B12" s="18" t="s">
        <v>92</v>
      </c>
      <c r="C12" s="19">
        <v>4.6160698856252201E-2</v>
      </c>
      <c r="D12" s="19">
        <v>4.0756934354943701E-2</v>
      </c>
      <c r="E12" s="19">
        <v>5.0666669575440103E-2</v>
      </c>
      <c r="F12" s="19"/>
      <c r="G12" s="19">
        <v>3.1478170506384698E-2</v>
      </c>
      <c r="H12" s="19">
        <v>2.1206993920408701E-2</v>
      </c>
      <c r="I12" s="19">
        <v>3.5730573614971901E-2</v>
      </c>
      <c r="J12" s="19">
        <v>5.5516677138572598E-2</v>
      </c>
      <c r="K12" s="19">
        <v>6.10247376119257E-2</v>
      </c>
      <c r="L12" s="19">
        <v>6.7180420097905105E-2</v>
      </c>
      <c r="M12" s="19"/>
      <c r="N12" s="19">
        <v>4.8923003638339402E-2</v>
      </c>
      <c r="O12" s="19">
        <v>4.4507920641446999E-2</v>
      </c>
      <c r="P12" s="19">
        <v>5.6701637919981E-2</v>
      </c>
      <c r="Q12" s="19">
        <v>6.9444821012471195E-2</v>
      </c>
      <c r="R12" s="19">
        <v>3.1477360224308998E-2</v>
      </c>
      <c r="S12" s="19">
        <v>4.1998247830022997E-2</v>
      </c>
      <c r="T12" s="19">
        <v>5.0894703375412999E-2</v>
      </c>
      <c r="U12" s="19">
        <v>5.3808031437655598E-2</v>
      </c>
      <c r="V12" s="19">
        <v>4.08133225396171E-2</v>
      </c>
      <c r="W12" s="19">
        <v>4.6478865299443603E-2</v>
      </c>
      <c r="X12" s="19">
        <v>1.60692753395149E-2</v>
      </c>
      <c r="Y12" s="19">
        <v>3.53830168389637E-2</v>
      </c>
      <c r="Z12" s="19"/>
      <c r="AA12" s="19">
        <v>2.8763926471982101E-2</v>
      </c>
      <c r="AB12" s="19">
        <v>3.8713896114630102E-2</v>
      </c>
      <c r="AC12" s="19">
        <v>5.3970333170259899E-2</v>
      </c>
      <c r="AD12" s="19">
        <v>6.47535257990174E-2</v>
      </c>
      <c r="AE12" s="19"/>
      <c r="AF12" s="19">
        <v>5.1733864643343903E-2</v>
      </c>
    </row>
    <row r="13" spans="2:32" x14ac:dyDescent="0.2">
      <c r="B13" s="16"/>
    </row>
    <row r="14" spans="2:32" x14ac:dyDescent="0.2">
      <c r="B14" t="s">
        <v>63</v>
      </c>
    </row>
    <row r="15" spans="2:32" x14ac:dyDescent="0.2">
      <c r="B15" t="s">
        <v>64</v>
      </c>
    </row>
    <row r="17" spans="2:2" x14ac:dyDescent="0.2">
      <c r="B17"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2:AF20"/>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195</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190</v>
      </c>
      <c r="C9" s="17">
        <v>0.38295931247672998</v>
      </c>
      <c r="D9" s="17">
        <v>0.39593258682180299</v>
      </c>
      <c r="E9" s="17">
        <v>0.36865262604681598</v>
      </c>
      <c r="F9" s="17"/>
      <c r="G9" s="17">
        <v>0.520769122447865</v>
      </c>
      <c r="H9" s="17">
        <v>0.49891488817242702</v>
      </c>
      <c r="I9" s="17">
        <v>0.434940858106454</v>
      </c>
      <c r="J9" s="17">
        <v>0.35942119149288398</v>
      </c>
      <c r="K9" s="17">
        <v>0.27712397311535503</v>
      </c>
      <c r="L9" s="17">
        <v>0.244610745614495</v>
      </c>
      <c r="M9" s="17"/>
      <c r="N9" s="17">
        <v>0.48871569263035702</v>
      </c>
      <c r="O9" s="17">
        <v>0.35770876497595</v>
      </c>
      <c r="P9" s="17">
        <v>0.36961316433169</v>
      </c>
      <c r="Q9" s="17">
        <v>0.33447174095142101</v>
      </c>
      <c r="R9" s="17">
        <v>0.32291776027790797</v>
      </c>
      <c r="S9" s="17">
        <v>0.35271487372788302</v>
      </c>
      <c r="T9" s="17">
        <v>0.34218224504476802</v>
      </c>
      <c r="U9" s="17">
        <v>0.358750862697502</v>
      </c>
      <c r="V9" s="17">
        <v>0.40141790015189099</v>
      </c>
      <c r="W9" s="17">
        <v>0.39213811120007303</v>
      </c>
      <c r="X9" s="17">
        <v>0.38698709731112901</v>
      </c>
      <c r="Y9" s="17">
        <v>0.44925245024030502</v>
      </c>
      <c r="Z9" s="17"/>
      <c r="AA9" s="17">
        <v>0.46235385946271201</v>
      </c>
      <c r="AB9" s="17">
        <v>0.35007438169224703</v>
      </c>
      <c r="AC9" s="17">
        <v>0.380564846518262</v>
      </c>
      <c r="AD9" s="17">
        <v>0.33349140865317001</v>
      </c>
      <c r="AE9" s="17"/>
      <c r="AF9" s="17">
        <v>0.38829376256779602</v>
      </c>
    </row>
    <row r="10" spans="2:32" x14ac:dyDescent="0.2">
      <c r="B10" s="18" t="s">
        <v>191</v>
      </c>
      <c r="C10" s="17">
        <v>0.48205405153485897</v>
      </c>
      <c r="D10" s="17">
        <v>0.46499518384981398</v>
      </c>
      <c r="E10" s="17">
        <v>0.50059553630880904</v>
      </c>
      <c r="F10" s="17"/>
      <c r="G10" s="17">
        <v>0.41763504731734202</v>
      </c>
      <c r="H10" s="17">
        <v>0.43349092892432201</v>
      </c>
      <c r="I10" s="17">
        <v>0.48566319938739699</v>
      </c>
      <c r="J10" s="17">
        <v>0.50873691386129205</v>
      </c>
      <c r="K10" s="17">
        <v>0.519862660685384</v>
      </c>
      <c r="L10" s="17">
        <v>0.51449385758747501</v>
      </c>
      <c r="M10" s="17"/>
      <c r="N10" s="17">
        <v>0.399956359247646</v>
      </c>
      <c r="O10" s="17">
        <v>0.47495482071647199</v>
      </c>
      <c r="P10" s="17">
        <v>0.51211890657938397</v>
      </c>
      <c r="Q10" s="17">
        <v>0.50344729598789795</v>
      </c>
      <c r="R10" s="17">
        <v>0.53961510294223503</v>
      </c>
      <c r="S10" s="17">
        <v>0.533014267502396</v>
      </c>
      <c r="T10" s="17">
        <v>0.51290671823383405</v>
      </c>
      <c r="U10" s="17">
        <v>0.49011714385065502</v>
      </c>
      <c r="V10" s="17">
        <v>0.43514568984138502</v>
      </c>
      <c r="W10" s="17">
        <v>0.48862506393244298</v>
      </c>
      <c r="X10" s="17">
        <v>0.51218212918137296</v>
      </c>
      <c r="Y10" s="17">
        <v>0.47374690256996999</v>
      </c>
      <c r="Z10" s="17"/>
      <c r="AA10" s="17">
        <v>0.43681777360379198</v>
      </c>
      <c r="AB10" s="17">
        <v>0.51647624435103801</v>
      </c>
      <c r="AC10" s="17">
        <v>0.49183104441234099</v>
      </c>
      <c r="AD10" s="17">
        <v>0.48806913442254701</v>
      </c>
      <c r="AE10" s="17"/>
      <c r="AF10" s="17">
        <v>0.466284426809708</v>
      </c>
    </row>
    <row r="11" spans="2:32" x14ac:dyDescent="0.2">
      <c r="B11" s="18" t="s">
        <v>192</v>
      </c>
      <c r="C11" s="17">
        <v>0.109559489160502</v>
      </c>
      <c r="D11" s="17">
        <v>0.11132431703854399</v>
      </c>
      <c r="E11" s="17">
        <v>0.10799098969420599</v>
      </c>
      <c r="F11" s="17"/>
      <c r="G11" s="17">
        <v>5.2939396186733101E-2</v>
      </c>
      <c r="H11" s="17">
        <v>4.40557018264209E-2</v>
      </c>
      <c r="I11" s="17">
        <v>7.1681828759719096E-2</v>
      </c>
      <c r="J11" s="17">
        <v>9.8624608849024298E-2</v>
      </c>
      <c r="K11" s="17">
        <v>0.164795106364892</v>
      </c>
      <c r="L11" s="17">
        <v>0.20326586181033701</v>
      </c>
      <c r="M11" s="17"/>
      <c r="N11" s="17">
        <v>8.4916410233690204E-2</v>
      </c>
      <c r="O11" s="17">
        <v>0.12479476388889001</v>
      </c>
      <c r="P11" s="17">
        <v>0.106559800583651</v>
      </c>
      <c r="Q11" s="17">
        <v>0.145235343188965</v>
      </c>
      <c r="R11" s="17">
        <v>0.11093742816527601</v>
      </c>
      <c r="S11" s="17">
        <v>9.3875259404435807E-2</v>
      </c>
      <c r="T11" s="17">
        <v>0.118756414957657</v>
      </c>
      <c r="U11" s="17">
        <v>0.123904361591198</v>
      </c>
      <c r="V11" s="17">
        <v>0.12951685528864201</v>
      </c>
      <c r="W11" s="17">
        <v>9.5953760770598098E-2</v>
      </c>
      <c r="X11" s="17">
        <v>8.6367871458802606E-2</v>
      </c>
      <c r="Y11" s="17">
        <v>6.6248875026697698E-2</v>
      </c>
      <c r="Z11" s="17"/>
      <c r="AA11" s="17">
        <v>8.4458536017902305E-2</v>
      </c>
      <c r="AB11" s="17">
        <v>0.11193861148024201</v>
      </c>
      <c r="AC11" s="17">
        <v>0.108964445710188</v>
      </c>
      <c r="AD11" s="17">
        <v>0.132815429977268</v>
      </c>
      <c r="AE11" s="17"/>
      <c r="AF11" s="17">
        <v>0.119210721958677</v>
      </c>
    </row>
    <row r="12" spans="2:32" x14ac:dyDescent="0.2">
      <c r="B12" s="18" t="s">
        <v>193</v>
      </c>
      <c r="C12" s="17">
        <v>1.6451644773083599E-2</v>
      </c>
      <c r="D12" s="17">
        <v>1.8962339948877301E-2</v>
      </c>
      <c r="E12" s="17">
        <v>1.35469340006136E-2</v>
      </c>
      <c r="F12" s="17"/>
      <c r="G12" s="17">
        <v>7.0953131879325799E-3</v>
      </c>
      <c r="H12" s="17">
        <v>1.34438507308364E-2</v>
      </c>
      <c r="I12" s="17">
        <v>6.1830305236582998E-3</v>
      </c>
      <c r="J12" s="17">
        <v>1.48017808369667E-2</v>
      </c>
      <c r="K12" s="17">
        <v>2.2112981084483601E-2</v>
      </c>
      <c r="L12" s="17">
        <v>3.1027260344996199E-2</v>
      </c>
      <c r="M12" s="17"/>
      <c r="N12" s="17">
        <v>1.51107817193333E-2</v>
      </c>
      <c r="O12" s="17">
        <v>2.2165425364709598E-2</v>
      </c>
      <c r="P12" s="17">
        <v>6.9397135867145902E-3</v>
      </c>
      <c r="Q12" s="17">
        <v>1.6845619871715799E-2</v>
      </c>
      <c r="R12" s="17">
        <v>2.07573774071707E-2</v>
      </c>
      <c r="S12" s="17">
        <v>8.5772834783563803E-3</v>
      </c>
      <c r="T12" s="17">
        <v>1.26688591583225E-2</v>
      </c>
      <c r="U12" s="17">
        <v>2.72276318606452E-2</v>
      </c>
      <c r="V12" s="17">
        <v>2.36377025095218E-2</v>
      </c>
      <c r="W12" s="17">
        <v>1.5644010285411899E-2</v>
      </c>
      <c r="X12" s="17">
        <v>1.44629020486954E-2</v>
      </c>
      <c r="Y12" s="17">
        <v>1.0751772163026601E-2</v>
      </c>
      <c r="Z12" s="17"/>
      <c r="AA12" s="17">
        <v>1.1833322740735799E-2</v>
      </c>
      <c r="AB12" s="17">
        <v>1.4488985156389999E-2</v>
      </c>
      <c r="AC12" s="17">
        <v>1.3265753237123999E-2</v>
      </c>
      <c r="AD12" s="17">
        <v>2.6521087129497099E-2</v>
      </c>
      <c r="AE12" s="17"/>
      <c r="AF12" s="17">
        <v>1.6150298016569E-2</v>
      </c>
    </row>
    <row r="13" spans="2:32" x14ac:dyDescent="0.2">
      <c r="B13" s="18" t="s">
        <v>92</v>
      </c>
      <c r="C13" s="21">
        <v>8.9755020548262007E-3</v>
      </c>
      <c r="D13" s="21">
        <v>8.7855723409623106E-3</v>
      </c>
      <c r="E13" s="21">
        <v>9.2139139495555702E-3</v>
      </c>
      <c r="F13" s="21"/>
      <c r="G13" s="21">
        <v>1.5611208601273201E-3</v>
      </c>
      <c r="H13" s="21">
        <v>1.00946303459938E-2</v>
      </c>
      <c r="I13" s="21">
        <v>1.53108322277157E-3</v>
      </c>
      <c r="J13" s="21">
        <v>1.8415504959833E-2</v>
      </c>
      <c r="K13" s="21">
        <v>1.61052787498852E-2</v>
      </c>
      <c r="L13" s="21">
        <v>6.6022746426971099E-3</v>
      </c>
      <c r="M13" s="21"/>
      <c r="N13" s="21">
        <v>1.1300756168973299E-2</v>
      </c>
      <c r="O13" s="21">
        <v>2.0376225053979E-2</v>
      </c>
      <c r="P13" s="21">
        <v>4.7684149185602404E-3</v>
      </c>
      <c r="Q13" s="21">
        <v>0</v>
      </c>
      <c r="R13" s="21">
        <v>5.77233120741038E-3</v>
      </c>
      <c r="S13" s="21">
        <v>1.18183158869292E-2</v>
      </c>
      <c r="T13" s="21">
        <v>1.34857626054184E-2</v>
      </c>
      <c r="U13" s="21">
        <v>0</v>
      </c>
      <c r="V13" s="21">
        <v>1.0281852208559501E-2</v>
      </c>
      <c r="W13" s="21">
        <v>7.6390538114738497E-3</v>
      </c>
      <c r="X13" s="21">
        <v>0</v>
      </c>
      <c r="Y13" s="21">
        <v>0</v>
      </c>
      <c r="Z13" s="21"/>
      <c r="AA13" s="21">
        <v>4.5365081748580602E-3</v>
      </c>
      <c r="AB13" s="21">
        <v>7.0217773200835099E-3</v>
      </c>
      <c r="AC13" s="21">
        <v>5.3739101220852403E-3</v>
      </c>
      <c r="AD13" s="21">
        <v>1.91029398175185E-2</v>
      </c>
      <c r="AE13" s="21"/>
      <c r="AF13" s="21">
        <v>1.0060790647250401E-2</v>
      </c>
    </row>
    <row r="14" spans="2:32" x14ac:dyDescent="0.2">
      <c r="B14" s="18" t="s">
        <v>194</v>
      </c>
      <c r="C14" s="21">
        <v>0.86501336401158802</v>
      </c>
      <c r="D14" s="21">
        <v>0.86092777067161597</v>
      </c>
      <c r="E14" s="21">
        <v>0.86924816235562496</v>
      </c>
      <c r="F14" s="21"/>
      <c r="G14" s="21">
        <v>0.93840416976520702</v>
      </c>
      <c r="H14" s="21">
        <v>0.93240581709674897</v>
      </c>
      <c r="I14" s="21">
        <v>0.92060405749385099</v>
      </c>
      <c r="J14" s="21">
        <v>0.86815810535417604</v>
      </c>
      <c r="K14" s="21">
        <v>0.79698663380073897</v>
      </c>
      <c r="L14" s="21">
        <v>0.75910460320197004</v>
      </c>
      <c r="M14" s="21"/>
      <c r="N14" s="21">
        <v>0.88867205187800302</v>
      </c>
      <c r="O14" s="21">
        <v>0.83266358569242205</v>
      </c>
      <c r="P14" s="21">
        <v>0.88173207091107397</v>
      </c>
      <c r="Q14" s="21">
        <v>0.83791903693931902</v>
      </c>
      <c r="R14" s="21">
        <v>0.862532863220143</v>
      </c>
      <c r="S14" s="21">
        <v>0.88572914123027902</v>
      </c>
      <c r="T14" s="21">
        <v>0.85508896327860195</v>
      </c>
      <c r="U14" s="21">
        <v>0.84886800654815697</v>
      </c>
      <c r="V14" s="21">
        <v>0.83656358999327596</v>
      </c>
      <c r="W14" s="21">
        <v>0.88076317513251601</v>
      </c>
      <c r="X14" s="21">
        <v>0.89916922649250197</v>
      </c>
      <c r="Y14" s="21">
        <v>0.92299935281027601</v>
      </c>
      <c r="Z14" s="21"/>
      <c r="AA14" s="21">
        <v>0.89917163306650405</v>
      </c>
      <c r="AB14" s="21">
        <v>0.86655062604328503</v>
      </c>
      <c r="AC14" s="21">
        <v>0.87239589093060299</v>
      </c>
      <c r="AD14" s="21">
        <v>0.82156054307571702</v>
      </c>
      <c r="AE14" s="21"/>
      <c r="AF14" s="21">
        <v>0.85457818937750396</v>
      </c>
    </row>
    <row r="15" spans="2:32" x14ac:dyDescent="0.2">
      <c r="B15" s="18" t="s">
        <v>135</v>
      </c>
      <c r="C15" s="22">
        <v>-0.85603786195676201</v>
      </c>
      <c r="D15" s="22">
        <v>-0.85214219833065397</v>
      </c>
      <c r="E15" s="22">
        <v>-0.86003424840606901</v>
      </c>
      <c r="F15" s="22"/>
      <c r="G15" s="22">
        <v>-0.93684304890507997</v>
      </c>
      <c r="H15" s="22">
        <v>-0.92231118675075496</v>
      </c>
      <c r="I15" s="22">
        <v>-0.91907297427107904</v>
      </c>
      <c r="J15" s="22">
        <v>-0.84974260039434302</v>
      </c>
      <c r="K15" s="22">
        <v>-0.78088135505085399</v>
      </c>
      <c r="L15" s="22">
        <v>-0.75250232855927301</v>
      </c>
      <c r="M15" s="22"/>
      <c r="N15" s="22">
        <v>-0.87737129570903005</v>
      </c>
      <c r="O15" s="22">
        <v>-0.81228736063844298</v>
      </c>
      <c r="P15" s="22">
        <v>-0.87696365599251402</v>
      </c>
      <c r="Q15" s="22">
        <v>-0.83791903693931902</v>
      </c>
      <c r="R15" s="22">
        <v>-0.85676053201273195</v>
      </c>
      <c r="S15" s="22">
        <v>-0.87391082534334896</v>
      </c>
      <c r="T15" s="22">
        <v>-0.84160320067318395</v>
      </c>
      <c r="U15" s="22">
        <v>-0.84886800654815697</v>
      </c>
      <c r="V15" s="22">
        <v>-0.82628173778471703</v>
      </c>
      <c r="W15" s="22">
        <v>-0.873124121321042</v>
      </c>
      <c r="X15" s="22">
        <v>-0.89916922649250197</v>
      </c>
      <c r="Y15" s="22">
        <v>-0.92299935281027601</v>
      </c>
      <c r="Z15" s="22"/>
      <c r="AA15" s="22">
        <v>-0.89463512489164598</v>
      </c>
      <c r="AB15" s="22">
        <v>-0.85952884872320101</v>
      </c>
      <c r="AC15" s="22">
        <v>-0.867021980808518</v>
      </c>
      <c r="AD15" s="22">
        <v>-0.80245760325819804</v>
      </c>
      <c r="AE15" s="22"/>
      <c r="AF15" s="22">
        <v>-0.844517398730253</v>
      </c>
    </row>
    <row r="16" spans="2:32" x14ac:dyDescent="0.2">
      <c r="B16" s="16"/>
    </row>
    <row r="17" spans="2:2" x14ac:dyDescent="0.2">
      <c r="B17" t="s">
        <v>63</v>
      </c>
    </row>
    <row r="18" spans="2:2" x14ac:dyDescent="0.2">
      <c r="B18" t="s">
        <v>64</v>
      </c>
    </row>
    <row r="20" spans="2:2" x14ac:dyDescent="0.2">
      <c r="B20"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2:AF20"/>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202</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196</v>
      </c>
      <c r="C9" s="17">
        <v>0.25784427088762801</v>
      </c>
      <c r="D9" s="17">
        <v>0.25272580774008702</v>
      </c>
      <c r="E9" s="17">
        <v>0.26389227604901899</v>
      </c>
      <c r="F9" s="17"/>
      <c r="G9" s="17">
        <v>0.109375954880658</v>
      </c>
      <c r="H9" s="17">
        <v>0.19889603224591401</v>
      </c>
      <c r="I9" s="17">
        <v>0.25883746499697902</v>
      </c>
      <c r="J9" s="17">
        <v>0.31088715012687401</v>
      </c>
      <c r="K9" s="17">
        <v>0.33089863394386099</v>
      </c>
      <c r="L9" s="17">
        <v>0.31171321017041798</v>
      </c>
      <c r="M9" s="17"/>
      <c r="N9" s="17">
        <v>0.21212711205187401</v>
      </c>
      <c r="O9" s="17">
        <v>0.29997405452482501</v>
      </c>
      <c r="P9" s="17">
        <v>0.27614298856705199</v>
      </c>
      <c r="Q9" s="17">
        <v>0.25728949677991603</v>
      </c>
      <c r="R9" s="17">
        <v>0.209051028420152</v>
      </c>
      <c r="S9" s="17">
        <v>0.28069486032416002</v>
      </c>
      <c r="T9" s="17">
        <v>0.249898651137998</v>
      </c>
      <c r="U9" s="17">
        <v>0.25061492582487699</v>
      </c>
      <c r="V9" s="17">
        <v>0.29414320216501399</v>
      </c>
      <c r="W9" s="17">
        <v>0.236388360882577</v>
      </c>
      <c r="X9" s="17">
        <v>0.25190325647481199</v>
      </c>
      <c r="Y9" s="17">
        <v>0.25884222946357899</v>
      </c>
      <c r="Z9" s="17"/>
      <c r="AA9" s="17">
        <v>0.226890345347111</v>
      </c>
      <c r="AB9" s="17">
        <v>0.30254355059782601</v>
      </c>
      <c r="AC9" s="17">
        <v>0.238624883083008</v>
      </c>
      <c r="AD9" s="17">
        <v>0.26191326508510199</v>
      </c>
      <c r="AE9" s="17"/>
      <c r="AF9" s="17">
        <v>0.219873024224434</v>
      </c>
    </row>
    <row r="10" spans="2:32" x14ac:dyDescent="0.2">
      <c r="B10" s="18" t="s">
        <v>197</v>
      </c>
      <c r="C10" s="17">
        <v>0.27895312257232902</v>
      </c>
      <c r="D10" s="17">
        <v>0.28122554434330199</v>
      </c>
      <c r="E10" s="17">
        <v>0.27628527851125301</v>
      </c>
      <c r="F10" s="17"/>
      <c r="G10" s="17">
        <v>0.33136813972635598</v>
      </c>
      <c r="H10" s="17">
        <v>0.32413319264742302</v>
      </c>
      <c r="I10" s="17">
        <v>0.30984472525615497</v>
      </c>
      <c r="J10" s="17">
        <v>0.26605937063846102</v>
      </c>
      <c r="K10" s="17">
        <v>0.23703944999943</v>
      </c>
      <c r="L10" s="17">
        <v>0.220718021681754</v>
      </c>
      <c r="M10" s="17"/>
      <c r="N10" s="17">
        <v>0.25085348860963602</v>
      </c>
      <c r="O10" s="17">
        <v>0.25944163540807402</v>
      </c>
      <c r="P10" s="17">
        <v>0.29519312702862799</v>
      </c>
      <c r="Q10" s="17">
        <v>0.28539826965458798</v>
      </c>
      <c r="R10" s="17">
        <v>0.29364224692060298</v>
      </c>
      <c r="S10" s="17">
        <v>0.304843742571001</v>
      </c>
      <c r="T10" s="17">
        <v>0.25854817593921298</v>
      </c>
      <c r="U10" s="17">
        <v>0.26881857547488403</v>
      </c>
      <c r="V10" s="17">
        <v>0.28616580730635599</v>
      </c>
      <c r="W10" s="17">
        <v>0.31434224785533199</v>
      </c>
      <c r="X10" s="17">
        <v>0.26483608940425402</v>
      </c>
      <c r="Y10" s="17">
        <v>0.27881627251331298</v>
      </c>
      <c r="Z10" s="17"/>
      <c r="AA10" s="17">
        <v>0.30679093902334398</v>
      </c>
      <c r="AB10" s="17">
        <v>0.27737853620444303</v>
      </c>
      <c r="AC10" s="17">
        <v>0.31209022551103999</v>
      </c>
      <c r="AD10" s="17">
        <v>0.22130535369057699</v>
      </c>
      <c r="AE10" s="17"/>
      <c r="AF10" s="17">
        <v>0.28150813186711499</v>
      </c>
    </row>
    <row r="11" spans="2:32" x14ac:dyDescent="0.2">
      <c r="B11" s="18" t="s">
        <v>198</v>
      </c>
      <c r="C11" s="17">
        <v>0.16491690159619199</v>
      </c>
      <c r="D11" s="17">
        <v>0.182304802377206</v>
      </c>
      <c r="E11" s="17">
        <v>0.14848445589036299</v>
      </c>
      <c r="F11" s="17"/>
      <c r="G11" s="17">
        <v>0.29037873204776399</v>
      </c>
      <c r="H11" s="17">
        <v>0.21992790161051101</v>
      </c>
      <c r="I11" s="17">
        <v>0.172485882023101</v>
      </c>
      <c r="J11" s="17">
        <v>0.14196357727669701</v>
      </c>
      <c r="K11" s="17">
        <v>0.118935503330379</v>
      </c>
      <c r="L11" s="17">
        <v>7.9980728888623107E-2</v>
      </c>
      <c r="M11" s="17"/>
      <c r="N11" s="17">
        <v>0.249750205214609</v>
      </c>
      <c r="O11" s="17">
        <v>0.13594098398891999</v>
      </c>
      <c r="P11" s="17">
        <v>0.16928017432230599</v>
      </c>
      <c r="Q11" s="17">
        <v>0.136241589763376</v>
      </c>
      <c r="R11" s="17">
        <v>0.151712443548739</v>
      </c>
      <c r="S11" s="17">
        <v>0.134636212995139</v>
      </c>
      <c r="T11" s="17">
        <v>0.162639386631489</v>
      </c>
      <c r="U11" s="17">
        <v>0.15882888963123601</v>
      </c>
      <c r="V11" s="17">
        <v>0.152520069675328</v>
      </c>
      <c r="W11" s="17">
        <v>0.16854133802043</v>
      </c>
      <c r="X11" s="17">
        <v>0.144927797500948</v>
      </c>
      <c r="Y11" s="17">
        <v>0.172682738650796</v>
      </c>
      <c r="Z11" s="17"/>
      <c r="AA11" s="17">
        <v>0.18936876256872801</v>
      </c>
      <c r="AB11" s="17">
        <v>0.15675173336546999</v>
      </c>
      <c r="AC11" s="17">
        <v>0.16397085235728301</v>
      </c>
      <c r="AD11" s="17">
        <v>0.147126715282594</v>
      </c>
      <c r="AE11" s="17"/>
      <c r="AF11" s="17">
        <v>0.167323766069427</v>
      </c>
    </row>
    <row r="12" spans="2:32" x14ac:dyDescent="0.2">
      <c r="B12" s="18" t="s">
        <v>199</v>
      </c>
      <c r="C12" s="17">
        <v>6.4570477484183597E-2</v>
      </c>
      <c r="D12" s="17">
        <v>7.9231450788971397E-2</v>
      </c>
      <c r="E12" s="17">
        <v>5.0185231529095597E-2</v>
      </c>
      <c r="F12" s="17"/>
      <c r="G12" s="17">
        <v>0.13014722238162299</v>
      </c>
      <c r="H12" s="17">
        <v>9.8408677005381806E-2</v>
      </c>
      <c r="I12" s="17">
        <v>6.02779711172656E-2</v>
      </c>
      <c r="J12" s="17">
        <v>4.3939350242719298E-2</v>
      </c>
      <c r="K12" s="17">
        <v>3.3442481948335101E-2</v>
      </c>
      <c r="L12" s="17">
        <v>3.45196172338662E-2</v>
      </c>
      <c r="M12" s="17"/>
      <c r="N12" s="17">
        <v>0.104069933822941</v>
      </c>
      <c r="O12" s="17">
        <v>7.13558721566879E-2</v>
      </c>
      <c r="P12" s="17">
        <v>5.72363911815955E-2</v>
      </c>
      <c r="Q12" s="17">
        <v>5.4665054211224202E-2</v>
      </c>
      <c r="R12" s="17">
        <v>5.6186137771681702E-2</v>
      </c>
      <c r="S12" s="17">
        <v>6.1116344562732697E-2</v>
      </c>
      <c r="T12" s="17">
        <v>5.66526204171807E-2</v>
      </c>
      <c r="U12" s="17">
        <v>5.6103675703949002E-2</v>
      </c>
      <c r="V12" s="17">
        <v>5.3754506562492199E-2</v>
      </c>
      <c r="W12" s="17">
        <v>4.6597584753026902E-2</v>
      </c>
      <c r="X12" s="17">
        <v>6.7358311152202394E-2</v>
      </c>
      <c r="Y12" s="17">
        <v>5.1539927369660003E-2</v>
      </c>
      <c r="Z12" s="17"/>
      <c r="AA12" s="17">
        <v>9.9052121047810193E-2</v>
      </c>
      <c r="AB12" s="17">
        <v>4.4148805989196099E-2</v>
      </c>
      <c r="AC12" s="17">
        <v>6.7009895332684005E-2</v>
      </c>
      <c r="AD12" s="17">
        <v>4.6333127285652101E-2</v>
      </c>
      <c r="AE12" s="17"/>
      <c r="AF12" s="17">
        <v>7.3802845137497797E-2</v>
      </c>
    </row>
    <row r="13" spans="2:32" x14ac:dyDescent="0.2">
      <c r="B13" s="18" t="s">
        <v>200</v>
      </c>
      <c r="C13" s="17">
        <v>2.98489559064073E-2</v>
      </c>
      <c r="D13" s="17">
        <v>3.7058880978218897E-2</v>
      </c>
      <c r="E13" s="17">
        <v>2.2610855832895699E-2</v>
      </c>
      <c r="F13" s="17"/>
      <c r="G13" s="17">
        <v>6.5818741284318694E-2</v>
      </c>
      <c r="H13" s="17">
        <v>3.8212679338035002E-2</v>
      </c>
      <c r="I13" s="17">
        <v>3.7614875500396099E-2</v>
      </c>
      <c r="J13" s="17">
        <v>1.49627688249019E-2</v>
      </c>
      <c r="K13" s="17">
        <v>1.54211595617865E-2</v>
      </c>
      <c r="L13" s="17">
        <v>1.4562701361573E-2</v>
      </c>
      <c r="M13" s="17"/>
      <c r="N13" s="17">
        <v>3.3076303768018601E-2</v>
      </c>
      <c r="O13" s="17">
        <v>2.23184836569651E-2</v>
      </c>
      <c r="P13" s="17">
        <v>1.81490293426235E-2</v>
      </c>
      <c r="Q13" s="17">
        <v>2.8034575775980199E-2</v>
      </c>
      <c r="R13" s="17">
        <v>2.6499193151641499E-2</v>
      </c>
      <c r="S13" s="17">
        <v>3.3258864704181303E-2</v>
      </c>
      <c r="T13" s="17">
        <v>4.5250416815696602E-2</v>
      </c>
      <c r="U13" s="17">
        <v>4.1551700148983302E-2</v>
      </c>
      <c r="V13" s="17">
        <v>1.5650893628115201E-2</v>
      </c>
      <c r="W13" s="17">
        <v>4.5671532099452503E-2</v>
      </c>
      <c r="X13" s="17">
        <v>2.1070553611529999E-2</v>
      </c>
      <c r="Y13" s="17">
        <v>4.4082856270346402E-2</v>
      </c>
      <c r="Z13" s="17"/>
      <c r="AA13" s="17">
        <v>3.80569277130113E-2</v>
      </c>
      <c r="AB13" s="17">
        <v>2.21929473714409E-2</v>
      </c>
      <c r="AC13" s="17">
        <v>2.6032476671504899E-2</v>
      </c>
      <c r="AD13" s="17">
        <v>3.1741991124546398E-2</v>
      </c>
      <c r="AE13" s="17"/>
      <c r="AF13" s="17">
        <v>3.3757008590271101E-2</v>
      </c>
    </row>
    <row r="14" spans="2:32" x14ac:dyDescent="0.2">
      <c r="B14" s="18" t="s">
        <v>201</v>
      </c>
      <c r="C14" s="17">
        <v>0.12860554153836901</v>
      </c>
      <c r="D14" s="17">
        <v>0.10754772621155501</v>
      </c>
      <c r="E14" s="17">
        <v>0.14887004919258001</v>
      </c>
      <c r="F14" s="17"/>
      <c r="G14" s="17">
        <v>2.3556145497609999E-2</v>
      </c>
      <c r="H14" s="17">
        <v>7.0237937196490394E-2</v>
      </c>
      <c r="I14" s="17">
        <v>9.0988660335871094E-2</v>
      </c>
      <c r="J14" s="17">
        <v>0.14303681842396501</v>
      </c>
      <c r="K14" s="17">
        <v>0.16706800140115499</v>
      </c>
      <c r="L14" s="17">
        <v>0.23913020375807201</v>
      </c>
      <c r="M14" s="17"/>
      <c r="N14" s="17">
        <v>9.5830931700407004E-2</v>
      </c>
      <c r="O14" s="17">
        <v>0.135521832632093</v>
      </c>
      <c r="P14" s="17">
        <v>0.12649591162298701</v>
      </c>
      <c r="Q14" s="17">
        <v>0.155458072828834</v>
      </c>
      <c r="R14" s="17">
        <v>0.183137336820138</v>
      </c>
      <c r="S14" s="17">
        <v>9.9193717683141003E-2</v>
      </c>
      <c r="T14" s="17">
        <v>0.142843814689498</v>
      </c>
      <c r="U14" s="17">
        <v>0.150925264469153</v>
      </c>
      <c r="V14" s="17">
        <v>0.120164788163431</v>
      </c>
      <c r="W14" s="17">
        <v>0.114248460598327</v>
      </c>
      <c r="X14" s="17">
        <v>0.150777991927039</v>
      </c>
      <c r="Y14" s="17">
        <v>0.107069988705745</v>
      </c>
      <c r="Z14" s="17"/>
      <c r="AA14" s="17">
        <v>7.9792677320344799E-2</v>
      </c>
      <c r="AB14" s="17">
        <v>0.12322676837697499</v>
      </c>
      <c r="AC14" s="17">
        <v>0.124273588921316</v>
      </c>
      <c r="AD14" s="17">
        <v>0.192584146503608</v>
      </c>
      <c r="AE14" s="17"/>
      <c r="AF14" s="17">
        <v>0.16045947904671401</v>
      </c>
    </row>
    <row r="15" spans="2:32" x14ac:dyDescent="0.2">
      <c r="B15" s="18" t="s">
        <v>92</v>
      </c>
      <c r="C15" s="19">
        <v>7.5260730014891503E-2</v>
      </c>
      <c r="D15" s="19">
        <v>5.9905787560659597E-2</v>
      </c>
      <c r="E15" s="19">
        <v>8.9671852994794604E-2</v>
      </c>
      <c r="F15" s="19"/>
      <c r="G15" s="19">
        <v>4.9355064181670898E-2</v>
      </c>
      <c r="H15" s="19">
        <v>5.01835799562447E-2</v>
      </c>
      <c r="I15" s="19">
        <v>6.9950420770232793E-2</v>
      </c>
      <c r="J15" s="19">
        <v>7.9150964466381493E-2</v>
      </c>
      <c r="K15" s="19">
        <v>9.7194769815052595E-2</v>
      </c>
      <c r="L15" s="19">
        <v>9.9375516905694405E-2</v>
      </c>
      <c r="M15" s="19"/>
      <c r="N15" s="19">
        <v>5.4292024832514399E-2</v>
      </c>
      <c r="O15" s="19">
        <v>7.5447137632434699E-2</v>
      </c>
      <c r="P15" s="19">
        <v>5.7502377934808703E-2</v>
      </c>
      <c r="Q15" s="19">
        <v>8.2912940986081304E-2</v>
      </c>
      <c r="R15" s="19">
        <v>7.97716133670449E-2</v>
      </c>
      <c r="S15" s="19">
        <v>8.6256257159645106E-2</v>
      </c>
      <c r="T15" s="19">
        <v>8.4166934368923599E-2</v>
      </c>
      <c r="U15" s="19">
        <v>7.3156968746916795E-2</v>
      </c>
      <c r="V15" s="19">
        <v>7.7600732499264496E-2</v>
      </c>
      <c r="W15" s="19">
        <v>7.4210475790854796E-2</v>
      </c>
      <c r="X15" s="19">
        <v>9.9125999929215794E-2</v>
      </c>
      <c r="Y15" s="19">
        <v>8.6965987026560498E-2</v>
      </c>
      <c r="Z15" s="19"/>
      <c r="AA15" s="19">
        <v>6.0048226979651301E-2</v>
      </c>
      <c r="AB15" s="19">
        <v>7.3757658094649403E-2</v>
      </c>
      <c r="AC15" s="19">
        <v>6.7998078123163996E-2</v>
      </c>
      <c r="AD15" s="19">
        <v>9.8995401027920996E-2</v>
      </c>
      <c r="AE15" s="19"/>
      <c r="AF15" s="19">
        <v>6.3275745064540895E-2</v>
      </c>
    </row>
    <row r="16" spans="2:32" x14ac:dyDescent="0.2">
      <c r="B16" s="16"/>
    </row>
    <row r="17" spans="2:2" x14ac:dyDescent="0.2">
      <c r="B17" t="s">
        <v>63</v>
      </c>
    </row>
    <row r="18" spans="2:2" x14ac:dyDescent="0.2">
      <c r="B18" t="s">
        <v>64</v>
      </c>
    </row>
    <row r="20" spans="2:2" x14ac:dyDescent="0.2">
      <c r="B20"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2:AF30"/>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219</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203</v>
      </c>
      <c r="C9" s="17">
        <v>0.65727553096931701</v>
      </c>
      <c r="D9" s="17">
        <v>0.672330554246231</v>
      </c>
      <c r="E9" s="17">
        <v>0.64300415916161202</v>
      </c>
      <c r="F9" s="17"/>
      <c r="G9" s="17">
        <v>0.635370643345474</v>
      </c>
      <c r="H9" s="17">
        <v>0.66174198347557101</v>
      </c>
      <c r="I9" s="17">
        <v>0.66614524814643505</v>
      </c>
      <c r="J9" s="17">
        <v>0.69108190038897299</v>
      </c>
      <c r="K9" s="17">
        <v>0.68046809798839503</v>
      </c>
      <c r="L9" s="17">
        <v>0.617959527880939</v>
      </c>
      <c r="M9" s="17"/>
      <c r="N9" s="17">
        <v>0.66908116870065804</v>
      </c>
      <c r="O9" s="17">
        <v>0.64589506445950895</v>
      </c>
      <c r="P9" s="17">
        <v>0.67354959103289702</v>
      </c>
      <c r="Q9" s="17">
        <v>0.68247020001052905</v>
      </c>
      <c r="R9" s="17">
        <v>0.65954082995511798</v>
      </c>
      <c r="S9" s="17">
        <v>0.63683992693871605</v>
      </c>
      <c r="T9" s="17">
        <v>0.65974801518285897</v>
      </c>
      <c r="U9" s="17">
        <v>0.62932224705323903</v>
      </c>
      <c r="V9" s="17">
        <v>0.58875690162942296</v>
      </c>
      <c r="W9" s="17">
        <v>0.67628559167317603</v>
      </c>
      <c r="X9" s="17">
        <v>0.66845354562586201</v>
      </c>
      <c r="Y9" s="17">
        <v>0.79439117746610899</v>
      </c>
      <c r="Z9" s="17"/>
      <c r="AA9" s="17">
        <v>0.67481091354525902</v>
      </c>
      <c r="AB9" s="17">
        <v>0.67400887560602296</v>
      </c>
      <c r="AC9" s="17">
        <v>0.63804269141816605</v>
      </c>
      <c r="AD9" s="17">
        <v>0.63874328487942</v>
      </c>
      <c r="AE9" s="17"/>
      <c r="AF9" s="17">
        <v>0.66115449196909504</v>
      </c>
    </row>
    <row r="10" spans="2:32" x14ac:dyDescent="0.2">
      <c r="B10" s="18" t="s">
        <v>204</v>
      </c>
      <c r="C10" s="17">
        <v>0.63597201832342198</v>
      </c>
      <c r="D10" s="17">
        <v>0.70036316096061402</v>
      </c>
      <c r="E10" s="17">
        <v>0.57240967792909003</v>
      </c>
      <c r="F10" s="17"/>
      <c r="G10" s="17">
        <v>0.84218866497900002</v>
      </c>
      <c r="H10" s="17">
        <v>0.77974155879430496</v>
      </c>
      <c r="I10" s="17">
        <v>0.69845246902561897</v>
      </c>
      <c r="J10" s="17">
        <v>0.61846897817536695</v>
      </c>
      <c r="K10" s="17">
        <v>0.53370771287072105</v>
      </c>
      <c r="L10" s="17">
        <v>0.41362038272893797</v>
      </c>
      <c r="M10" s="17"/>
      <c r="N10" s="17">
        <v>0.72792826559762502</v>
      </c>
      <c r="O10" s="17">
        <v>0.63809577162138797</v>
      </c>
      <c r="P10" s="17">
        <v>0.62518860455190395</v>
      </c>
      <c r="Q10" s="17">
        <v>0.63267969375057298</v>
      </c>
      <c r="R10" s="17">
        <v>0.574996507837919</v>
      </c>
      <c r="S10" s="17">
        <v>0.67702939078387603</v>
      </c>
      <c r="T10" s="17">
        <v>0.62566764750660697</v>
      </c>
      <c r="U10" s="17">
        <v>0.57031654256147801</v>
      </c>
      <c r="V10" s="17">
        <v>0.57485123393746496</v>
      </c>
      <c r="W10" s="17">
        <v>0.59819297645083402</v>
      </c>
      <c r="X10" s="17">
        <v>0.62725920086237097</v>
      </c>
      <c r="Y10" s="17">
        <v>0.72269712452168</v>
      </c>
      <c r="Z10" s="17"/>
      <c r="AA10" s="17">
        <v>0.65011136133309</v>
      </c>
      <c r="AB10" s="17">
        <v>0.62813583323690803</v>
      </c>
      <c r="AC10" s="17">
        <v>0.62030818697325396</v>
      </c>
      <c r="AD10" s="17">
        <v>0.64094311366724799</v>
      </c>
      <c r="AE10" s="17"/>
      <c r="AF10" s="17">
        <v>0.62450732969481904</v>
      </c>
    </row>
    <row r="11" spans="2:32" x14ac:dyDescent="0.2">
      <c r="B11" s="18" t="s">
        <v>205</v>
      </c>
      <c r="C11" s="17">
        <v>0.57405476509356002</v>
      </c>
      <c r="D11" s="17">
        <v>0.59592049858304696</v>
      </c>
      <c r="E11" s="17">
        <v>0.551192271270042</v>
      </c>
      <c r="F11" s="17"/>
      <c r="G11" s="17">
        <v>0.70533998460065706</v>
      </c>
      <c r="H11" s="17">
        <v>0.64822462869039899</v>
      </c>
      <c r="I11" s="17">
        <v>0.59591095504929503</v>
      </c>
      <c r="J11" s="17">
        <v>0.55816029783135701</v>
      </c>
      <c r="K11" s="17">
        <v>0.51894252425242804</v>
      </c>
      <c r="L11" s="17">
        <v>0.45839096978923499</v>
      </c>
      <c r="M11" s="17"/>
      <c r="N11" s="17">
        <v>0.61900348138721595</v>
      </c>
      <c r="O11" s="17">
        <v>0.58259977124265205</v>
      </c>
      <c r="P11" s="17">
        <v>0.56641522066538297</v>
      </c>
      <c r="Q11" s="17">
        <v>0.57026146189381499</v>
      </c>
      <c r="R11" s="17">
        <v>0.55725466224305098</v>
      </c>
      <c r="S11" s="17">
        <v>0.56299418940616297</v>
      </c>
      <c r="T11" s="17">
        <v>0.53177957783430196</v>
      </c>
      <c r="U11" s="17">
        <v>0.549484622723865</v>
      </c>
      <c r="V11" s="17">
        <v>0.53719446402034299</v>
      </c>
      <c r="W11" s="17">
        <v>0.57485651628480505</v>
      </c>
      <c r="X11" s="17">
        <v>0.65771942100360303</v>
      </c>
      <c r="Y11" s="17">
        <v>0.57011406400338704</v>
      </c>
      <c r="Z11" s="17"/>
      <c r="AA11" s="17">
        <v>0.59019621079964901</v>
      </c>
      <c r="AB11" s="17">
        <v>0.56880641735176296</v>
      </c>
      <c r="AC11" s="17">
        <v>0.54223872145117302</v>
      </c>
      <c r="AD11" s="17">
        <v>0.58807511051014305</v>
      </c>
      <c r="AE11" s="17"/>
      <c r="AF11" s="17">
        <v>0.58628439986556302</v>
      </c>
    </row>
    <row r="12" spans="2:32" x14ac:dyDescent="0.2">
      <c r="B12" s="18" t="s">
        <v>206</v>
      </c>
      <c r="C12" s="17">
        <v>0.54767437615833703</v>
      </c>
      <c r="D12" s="17">
        <v>0.57022379910394905</v>
      </c>
      <c r="E12" s="17">
        <v>0.525602510774694</v>
      </c>
      <c r="F12" s="17"/>
      <c r="G12" s="17">
        <v>0.60252657907853402</v>
      </c>
      <c r="H12" s="17">
        <v>0.628623190060144</v>
      </c>
      <c r="I12" s="17">
        <v>0.56727674073663803</v>
      </c>
      <c r="J12" s="17">
        <v>0.54643808263986704</v>
      </c>
      <c r="K12" s="17">
        <v>0.51907329060614804</v>
      </c>
      <c r="L12" s="17">
        <v>0.44945791562868198</v>
      </c>
      <c r="M12" s="17"/>
      <c r="N12" s="17">
        <v>0.57918856656445095</v>
      </c>
      <c r="O12" s="17">
        <v>0.55478279923818796</v>
      </c>
      <c r="P12" s="17">
        <v>0.55725077995474004</v>
      </c>
      <c r="Q12" s="17">
        <v>0.51916300045849795</v>
      </c>
      <c r="R12" s="17">
        <v>0.51925099361097904</v>
      </c>
      <c r="S12" s="17">
        <v>0.56924264990218798</v>
      </c>
      <c r="T12" s="17">
        <v>0.57374478792429195</v>
      </c>
      <c r="U12" s="17">
        <v>0.51429339966158405</v>
      </c>
      <c r="V12" s="17">
        <v>0.52857554446456401</v>
      </c>
      <c r="W12" s="17">
        <v>0.540943474732552</v>
      </c>
      <c r="X12" s="17">
        <v>0.51807887549079901</v>
      </c>
      <c r="Y12" s="17">
        <v>0.54626699654543098</v>
      </c>
      <c r="Z12" s="17"/>
      <c r="AA12" s="17">
        <v>0.59241928771789498</v>
      </c>
      <c r="AB12" s="17">
        <v>0.56249543400626201</v>
      </c>
      <c r="AC12" s="17">
        <v>0.49681067179617799</v>
      </c>
      <c r="AD12" s="17">
        <v>0.526386544364839</v>
      </c>
      <c r="AE12" s="17"/>
      <c r="AF12" s="17">
        <v>0.55856906074474799</v>
      </c>
    </row>
    <row r="13" spans="2:32" x14ac:dyDescent="0.2">
      <c r="B13" s="18" t="s">
        <v>207</v>
      </c>
      <c r="C13" s="17">
        <v>0.46836464983461601</v>
      </c>
      <c r="D13" s="17">
        <v>0.49746312187882902</v>
      </c>
      <c r="E13" s="17">
        <v>0.44016237979734602</v>
      </c>
      <c r="F13" s="17"/>
      <c r="G13" s="17">
        <v>0.40740933181474098</v>
      </c>
      <c r="H13" s="17">
        <v>0.51750094379596601</v>
      </c>
      <c r="I13" s="17">
        <v>0.49462563332089798</v>
      </c>
      <c r="J13" s="17">
        <v>0.485127943419498</v>
      </c>
      <c r="K13" s="17">
        <v>0.490235976016895</v>
      </c>
      <c r="L13" s="17">
        <v>0.41918906186014099</v>
      </c>
      <c r="M13" s="17"/>
      <c r="N13" s="17">
        <v>0.45368887822278198</v>
      </c>
      <c r="O13" s="17">
        <v>0.49631080254292298</v>
      </c>
      <c r="P13" s="17">
        <v>0.50491940614075403</v>
      </c>
      <c r="Q13" s="17">
        <v>0.48472072130197302</v>
      </c>
      <c r="R13" s="17">
        <v>0.40897391588864102</v>
      </c>
      <c r="S13" s="17">
        <v>0.47360700030522401</v>
      </c>
      <c r="T13" s="17">
        <v>0.47418770792465398</v>
      </c>
      <c r="U13" s="17">
        <v>0.41105414341576801</v>
      </c>
      <c r="V13" s="17">
        <v>0.46904800496287502</v>
      </c>
      <c r="W13" s="17">
        <v>0.490506671459016</v>
      </c>
      <c r="X13" s="17">
        <v>0.46430401111340203</v>
      </c>
      <c r="Y13" s="17">
        <v>0.39126980442662102</v>
      </c>
      <c r="Z13" s="17"/>
      <c r="AA13" s="17">
        <v>0.53493685807168501</v>
      </c>
      <c r="AB13" s="17">
        <v>0.477137283204563</v>
      </c>
      <c r="AC13" s="17">
        <v>0.45122210745157598</v>
      </c>
      <c r="AD13" s="17">
        <v>0.40181005160543598</v>
      </c>
      <c r="AE13" s="17"/>
      <c r="AF13" s="17">
        <v>0.40460126574958299</v>
      </c>
    </row>
    <row r="14" spans="2:32" x14ac:dyDescent="0.2">
      <c r="B14" s="18" t="s">
        <v>208</v>
      </c>
      <c r="C14" s="17">
        <v>0.37882838017328602</v>
      </c>
      <c r="D14" s="17">
        <v>0.40919255014036698</v>
      </c>
      <c r="E14" s="17">
        <v>0.34952068692507798</v>
      </c>
      <c r="F14" s="17"/>
      <c r="G14" s="17">
        <v>0.18276548214517299</v>
      </c>
      <c r="H14" s="17">
        <v>0.34754775170616398</v>
      </c>
      <c r="I14" s="17">
        <v>0.39210850305360601</v>
      </c>
      <c r="J14" s="17">
        <v>0.45679460365250502</v>
      </c>
      <c r="K14" s="17">
        <v>0.47088295681681203</v>
      </c>
      <c r="L14" s="17">
        <v>0.39880432003064498</v>
      </c>
      <c r="M14" s="17"/>
      <c r="N14" s="17">
        <v>0.33872115494777599</v>
      </c>
      <c r="O14" s="17">
        <v>0.409087360020647</v>
      </c>
      <c r="P14" s="17">
        <v>0.351155828569791</v>
      </c>
      <c r="Q14" s="17">
        <v>0.41704743018863999</v>
      </c>
      <c r="R14" s="17">
        <v>0.416944318833598</v>
      </c>
      <c r="S14" s="17">
        <v>0.39923007108643399</v>
      </c>
      <c r="T14" s="17">
        <v>0.377835941891422</v>
      </c>
      <c r="U14" s="17">
        <v>0.37034080150506599</v>
      </c>
      <c r="V14" s="17">
        <v>0.33613462878574601</v>
      </c>
      <c r="W14" s="17">
        <v>0.37425400390806801</v>
      </c>
      <c r="X14" s="17">
        <v>0.41937089727251098</v>
      </c>
      <c r="Y14" s="17">
        <v>0.36077251709298103</v>
      </c>
      <c r="Z14" s="17"/>
      <c r="AA14" s="17">
        <v>0.35912315363609298</v>
      </c>
      <c r="AB14" s="17">
        <v>0.38763527603701398</v>
      </c>
      <c r="AC14" s="17">
        <v>0.36053321390394599</v>
      </c>
      <c r="AD14" s="17">
        <v>0.408018202690972</v>
      </c>
      <c r="AE14" s="17"/>
      <c r="AF14" s="17">
        <v>0.41229308176155999</v>
      </c>
    </row>
    <row r="15" spans="2:32" x14ac:dyDescent="0.2">
      <c r="B15" s="18" t="s">
        <v>209</v>
      </c>
      <c r="C15" s="17">
        <v>0.22333973137056201</v>
      </c>
      <c r="D15" s="17">
        <v>0.25785558383706197</v>
      </c>
      <c r="E15" s="17">
        <v>0.19013881823187301</v>
      </c>
      <c r="F15" s="17"/>
      <c r="G15" s="17">
        <v>0.23598466244799399</v>
      </c>
      <c r="H15" s="17">
        <v>0.32013689749077601</v>
      </c>
      <c r="I15" s="17">
        <v>0.28830183819243899</v>
      </c>
      <c r="J15" s="17">
        <v>0.21305971534665899</v>
      </c>
      <c r="K15" s="17">
        <v>0.160263653447028</v>
      </c>
      <c r="L15" s="17">
        <v>0.133821435482081</v>
      </c>
      <c r="M15" s="17"/>
      <c r="N15" s="17">
        <v>0.24064410618083601</v>
      </c>
      <c r="O15" s="17">
        <v>0.225329856862411</v>
      </c>
      <c r="P15" s="17">
        <v>0.21332305304118299</v>
      </c>
      <c r="Q15" s="17">
        <v>0.19755864676152701</v>
      </c>
      <c r="R15" s="17">
        <v>0.20962519658304199</v>
      </c>
      <c r="S15" s="17">
        <v>0.27648759304491</v>
      </c>
      <c r="T15" s="17">
        <v>0.223990327978035</v>
      </c>
      <c r="U15" s="17">
        <v>0.21106129804653501</v>
      </c>
      <c r="V15" s="17">
        <v>0.21337142393181099</v>
      </c>
      <c r="W15" s="17">
        <v>0.22531107003201101</v>
      </c>
      <c r="X15" s="17">
        <v>0.20659354145292499</v>
      </c>
      <c r="Y15" s="17">
        <v>0.184089941108037</v>
      </c>
      <c r="Z15" s="17"/>
      <c r="AA15" s="17">
        <v>0.23642299246137299</v>
      </c>
      <c r="AB15" s="17">
        <v>0.18452169673420099</v>
      </c>
      <c r="AC15" s="17">
        <v>0.22244391979449199</v>
      </c>
      <c r="AD15" s="17">
        <v>0.25187493448661902</v>
      </c>
      <c r="AE15" s="17"/>
      <c r="AF15" s="17">
        <v>0.23495546917362101</v>
      </c>
    </row>
    <row r="16" spans="2:32" x14ac:dyDescent="0.2">
      <c r="B16" s="18" t="s">
        <v>210</v>
      </c>
      <c r="C16" s="17">
        <v>0.21877142349352899</v>
      </c>
      <c r="D16" s="17">
        <v>0.247675493494767</v>
      </c>
      <c r="E16" s="17">
        <v>0.189015172903165</v>
      </c>
      <c r="F16" s="17"/>
      <c r="G16" s="17">
        <v>0.41103168212922703</v>
      </c>
      <c r="H16" s="17">
        <v>0.35075778095347498</v>
      </c>
      <c r="I16" s="17">
        <v>0.23915447850521199</v>
      </c>
      <c r="J16" s="17">
        <v>0.167058510250223</v>
      </c>
      <c r="K16" s="17">
        <v>0.14172526556530499</v>
      </c>
      <c r="L16" s="17">
        <v>6.0453101488724299E-2</v>
      </c>
      <c r="M16" s="17"/>
      <c r="N16" s="17">
        <v>0.33390320997050599</v>
      </c>
      <c r="O16" s="17">
        <v>0.20104830374087601</v>
      </c>
      <c r="P16" s="17">
        <v>0.190440182252158</v>
      </c>
      <c r="Q16" s="17">
        <v>0.19713925969430801</v>
      </c>
      <c r="R16" s="17">
        <v>0.20482883381940101</v>
      </c>
      <c r="S16" s="17">
        <v>0.22178961448046999</v>
      </c>
      <c r="T16" s="17">
        <v>0.21086042281749301</v>
      </c>
      <c r="U16" s="17">
        <v>0.171390524965948</v>
      </c>
      <c r="V16" s="17">
        <v>0.214068957883535</v>
      </c>
      <c r="W16" s="17">
        <v>0.191358158004969</v>
      </c>
      <c r="X16" s="17">
        <v>0.162638329453134</v>
      </c>
      <c r="Y16" s="17">
        <v>0.20002896738214701</v>
      </c>
      <c r="Z16" s="17"/>
      <c r="AA16" s="17">
        <v>0.28132484572507899</v>
      </c>
      <c r="AB16" s="17">
        <v>0.216883307526921</v>
      </c>
      <c r="AC16" s="17">
        <v>0.20683825950451801</v>
      </c>
      <c r="AD16" s="17">
        <v>0.16394934057284</v>
      </c>
      <c r="AE16" s="17"/>
      <c r="AF16" s="17">
        <v>0.20607445249515899</v>
      </c>
    </row>
    <row r="17" spans="2:32" x14ac:dyDescent="0.2">
      <c r="B17" s="18" t="s">
        <v>211</v>
      </c>
      <c r="C17" s="17">
        <v>0.19699840584991499</v>
      </c>
      <c r="D17" s="17">
        <v>0.22266337887773199</v>
      </c>
      <c r="E17" s="17">
        <v>0.169766143396652</v>
      </c>
      <c r="F17" s="17"/>
      <c r="G17" s="17">
        <v>0.34416695353398802</v>
      </c>
      <c r="H17" s="17">
        <v>0.24890403640530201</v>
      </c>
      <c r="I17" s="17">
        <v>0.21133875725051901</v>
      </c>
      <c r="J17" s="17">
        <v>0.170661707148581</v>
      </c>
      <c r="K17" s="17">
        <v>0.14008415421564099</v>
      </c>
      <c r="L17" s="17">
        <v>0.10472756415664</v>
      </c>
      <c r="M17" s="17"/>
      <c r="N17" s="17">
        <v>0.29797306165174398</v>
      </c>
      <c r="O17" s="17">
        <v>0.200131594360628</v>
      </c>
      <c r="P17" s="17">
        <v>0.15188317292215001</v>
      </c>
      <c r="Q17" s="17">
        <v>0.221016438330255</v>
      </c>
      <c r="R17" s="17">
        <v>0.14281569743006101</v>
      </c>
      <c r="S17" s="17">
        <v>0.168693876205363</v>
      </c>
      <c r="T17" s="17">
        <v>0.14670365400501401</v>
      </c>
      <c r="U17" s="17">
        <v>0.16797485194581299</v>
      </c>
      <c r="V17" s="17">
        <v>0.18932698567678</v>
      </c>
      <c r="W17" s="17">
        <v>0.21729727251542599</v>
      </c>
      <c r="X17" s="17">
        <v>0.17522566057334399</v>
      </c>
      <c r="Y17" s="17">
        <v>0.14829536662633999</v>
      </c>
      <c r="Z17" s="17"/>
      <c r="AA17" s="17">
        <v>0.263604552307455</v>
      </c>
      <c r="AB17" s="17">
        <v>0.17586171071305501</v>
      </c>
      <c r="AC17" s="17">
        <v>0.18691008202582099</v>
      </c>
      <c r="AD17" s="17">
        <v>0.15590481736502501</v>
      </c>
      <c r="AE17" s="17"/>
      <c r="AF17" s="17">
        <v>0.16603853112295999</v>
      </c>
    </row>
    <row r="18" spans="2:32" x14ac:dyDescent="0.2">
      <c r="B18" s="18" t="s">
        <v>212</v>
      </c>
      <c r="C18" s="17">
        <v>0.18740861722327101</v>
      </c>
      <c r="D18" s="17">
        <v>0.20286337197319301</v>
      </c>
      <c r="E18" s="17">
        <v>0.17287275762618301</v>
      </c>
      <c r="F18" s="17"/>
      <c r="G18" s="17">
        <v>0.15021036068430599</v>
      </c>
      <c r="H18" s="17">
        <v>0.17687120928341499</v>
      </c>
      <c r="I18" s="17">
        <v>0.22046956907305701</v>
      </c>
      <c r="J18" s="17">
        <v>0.19440445493813499</v>
      </c>
      <c r="K18" s="17">
        <v>0.20600574405952299</v>
      </c>
      <c r="L18" s="17">
        <v>0.17566273910133201</v>
      </c>
      <c r="M18" s="17"/>
      <c r="N18" s="17">
        <v>0.21152413924260899</v>
      </c>
      <c r="O18" s="17">
        <v>0.154055804412909</v>
      </c>
      <c r="P18" s="17">
        <v>0.21258901052582799</v>
      </c>
      <c r="Q18" s="17">
        <v>0.19272905065270601</v>
      </c>
      <c r="R18" s="17">
        <v>0.15732526014366399</v>
      </c>
      <c r="S18" s="17">
        <v>0.17944087995524099</v>
      </c>
      <c r="T18" s="17">
        <v>0.210298053590385</v>
      </c>
      <c r="U18" s="17">
        <v>0.20993294657495501</v>
      </c>
      <c r="V18" s="17">
        <v>0.15934012191896499</v>
      </c>
      <c r="W18" s="17">
        <v>0.188592823580779</v>
      </c>
      <c r="X18" s="17">
        <v>0.20991318235769599</v>
      </c>
      <c r="Y18" s="17">
        <v>0.20115772874163801</v>
      </c>
      <c r="Z18" s="17"/>
      <c r="AA18" s="17">
        <v>0.188254638806895</v>
      </c>
      <c r="AB18" s="17">
        <v>0.17450704152902699</v>
      </c>
      <c r="AC18" s="17">
        <v>0.17904416868749201</v>
      </c>
      <c r="AD18" s="17">
        <v>0.20990904354169301</v>
      </c>
      <c r="AE18" s="17"/>
      <c r="AF18" s="17">
        <v>0.20783693852496801</v>
      </c>
    </row>
    <row r="19" spans="2:32" x14ac:dyDescent="0.2">
      <c r="B19" s="18" t="s">
        <v>213</v>
      </c>
      <c r="C19" s="17">
        <v>0.131617252778295</v>
      </c>
      <c r="D19" s="17">
        <v>0.16081872872003999</v>
      </c>
      <c r="E19" s="17">
        <v>0.103910549689863</v>
      </c>
      <c r="F19" s="17"/>
      <c r="G19" s="17">
        <v>0.16022207995217899</v>
      </c>
      <c r="H19" s="17">
        <v>0.216991029422163</v>
      </c>
      <c r="I19" s="17">
        <v>0.19166009549893101</v>
      </c>
      <c r="J19" s="17">
        <v>0.11669027102490299</v>
      </c>
      <c r="K19" s="17">
        <v>7.5545770509344398E-2</v>
      </c>
      <c r="L19" s="17">
        <v>4.3877141279066299E-2</v>
      </c>
      <c r="M19" s="17"/>
      <c r="N19" s="17">
        <v>0.188983332252084</v>
      </c>
      <c r="O19" s="17">
        <v>0.13039366043796399</v>
      </c>
      <c r="P19" s="17">
        <v>0.10885345717374401</v>
      </c>
      <c r="Q19" s="17">
        <v>0.12766692717719699</v>
      </c>
      <c r="R19" s="17">
        <v>0.147162281135886</v>
      </c>
      <c r="S19" s="17">
        <v>0.138289717161929</v>
      </c>
      <c r="T19" s="17">
        <v>9.7146563586576001E-2</v>
      </c>
      <c r="U19" s="17">
        <v>9.2581108619470706E-2</v>
      </c>
      <c r="V19" s="17">
        <v>9.8152056191352199E-2</v>
      </c>
      <c r="W19" s="17">
        <v>0.13950318974260101</v>
      </c>
      <c r="X19" s="17">
        <v>0.15148698983901701</v>
      </c>
      <c r="Y19" s="17">
        <v>9.56384728275783E-2</v>
      </c>
      <c r="Z19" s="17"/>
      <c r="AA19" s="17">
        <v>0.138345656515662</v>
      </c>
      <c r="AB19" s="17">
        <v>0.107790093665912</v>
      </c>
      <c r="AC19" s="17">
        <v>0.144606867316387</v>
      </c>
      <c r="AD19" s="17">
        <v>0.139559701719566</v>
      </c>
      <c r="AE19" s="17"/>
      <c r="AF19" s="17">
        <v>0.132340930650936</v>
      </c>
    </row>
    <row r="20" spans="2:32" ht="41.25" x14ac:dyDescent="0.2">
      <c r="B20" s="18" t="s">
        <v>214</v>
      </c>
      <c r="C20" s="17">
        <v>9.9983821046802507E-2</v>
      </c>
      <c r="D20" s="17">
        <v>0.104999463146611</v>
      </c>
      <c r="E20" s="17">
        <v>9.3800463947330298E-2</v>
      </c>
      <c r="F20" s="17"/>
      <c r="G20" s="17">
        <v>0.213528921871421</v>
      </c>
      <c r="H20" s="17">
        <v>0.14785606668205301</v>
      </c>
      <c r="I20" s="17">
        <v>0.115022974159982</v>
      </c>
      <c r="J20" s="17">
        <v>8.0785309395445107E-2</v>
      </c>
      <c r="K20" s="17">
        <v>4.4554670520831299E-2</v>
      </c>
      <c r="L20" s="17">
        <v>2.5995163381357399E-2</v>
      </c>
      <c r="M20" s="17"/>
      <c r="N20" s="17">
        <v>0.15773486314016999</v>
      </c>
      <c r="O20" s="17">
        <v>9.2238728029226003E-2</v>
      </c>
      <c r="P20" s="17">
        <v>9.1298263277205693E-2</v>
      </c>
      <c r="Q20" s="17">
        <v>7.6082281834446E-2</v>
      </c>
      <c r="R20" s="17">
        <v>8.7118463350859807E-2</v>
      </c>
      <c r="S20" s="17">
        <v>8.3260361806213004E-2</v>
      </c>
      <c r="T20" s="17">
        <v>0.10349829899265101</v>
      </c>
      <c r="U20" s="17">
        <v>9.8193702872060695E-2</v>
      </c>
      <c r="V20" s="17">
        <v>8.4797535517838404E-2</v>
      </c>
      <c r="W20" s="17">
        <v>9.6147254217540404E-2</v>
      </c>
      <c r="X20" s="17">
        <v>0.106144211693864</v>
      </c>
      <c r="Y20" s="17">
        <v>8.90636324360638E-2</v>
      </c>
      <c r="Z20" s="17"/>
      <c r="AA20" s="17">
        <v>0.14122487557834701</v>
      </c>
      <c r="AB20" s="17">
        <v>0.102882424932245</v>
      </c>
      <c r="AC20" s="17">
        <v>9.6658364166274602E-2</v>
      </c>
      <c r="AD20" s="17">
        <v>5.4802935235398399E-2</v>
      </c>
      <c r="AE20" s="17"/>
      <c r="AF20" s="17">
        <v>7.9562374020583998E-2</v>
      </c>
    </row>
    <row r="21" spans="2:32" x14ac:dyDescent="0.2">
      <c r="B21" s="18" t="s">
        <v>215</v>
      </c>
      <c r="C21" s="17">
        <v>9.1901878382748006E-2</v>
      </c>
      <c r="D21" s="17">
        <v>7.6045591407206195E-2</v>
      </c>
      <c r="E21" s="17">
        <v>0.10734437295936999</v>
      </c>
      <c r="F21" s="17"/>
      <c r="G21" s="17">
        <v>5.96845974106405E-2</v>
      </c>
      <c r="H21" s="17">
        <v>0.10388704705884901</v>
      </c>
      <c r="I21" s="17">
        <v>0.11014594570413699</v>
      </c>
      <c r="J21" s="17">
        <v>0.103427225913587</v>
      </c>
      <c r="K21" s="17">
        <v>9.7800455170592507E-2</v>
      </c>
      <c r="L21" s="17">
        <v>7.5387206062883197E-2</v>
      </c>
      <c r="M21" s="17"/>
      <c r="N21" s="17">
        <v>9.1489868025334195E-2</v>
      </c>
      <c r="O21" s="17">
        <v>9.58480162564435E-2</v>
      </c>
      <c r="P21" s="17">
        <v>7.9968347354484604E-2</v>
      </c>
      <c r="Q21" s="17">
        <v>9.2435860846885196E-2</v>
      </c>
      <c r="R21" s="17">
        <v>8.5216933143952497E-2</v>
      </c>
      <c r="S21" s="17">
        <v>7.8117698821657797E-2</v>
      </c>
      <c r="T21" s="17">
        <v>8.6298736896276707E-2</v>
      </c>
      <c r="U21" s="17">
        <v>0.13347398936070001</v>
      </c>
      <c r="V21" s="17">
        <v>0.116973823140785</v>
      </c>
      <c r="W21" s="17">
        <v>8.6747598674248999E-2</v>
      </c>
      <c r="X21" s="17">
        <v>8.4766406914130996E-2</v>
      </c>
      <c r="Y21" s="17">
        <v>5.8751418587396902E-2</v>
      </c>
      <c r="Z21" s="17"/>
      <c r="AA21" s="17">
        <v>0.10592462683460301</v>
      </c>
      <c r="AB21" s="17">
        <v>9.9728223408933794E-2</v>
      </c>
      <c r="AC21" s="17">
        <v>8.8691420174000599E-2</v>
      </c>
      <c r="AD21" s="17">
        <v>7.1792226090050704E-2</v>
      </c>
      <c r="AE21" s="17"/>
      <c r="AF21" s="17">
        <v>7.5209856262209607E-2</v>
      </c>
    </row>
    <row r="22" spans="2:32" x14ac:dyDescent="0.2">
      <c r="B22" s="18" t="s">
        <v>216</v>
      </c>
      <c r="C22" s="17">
        <v>9.0768568531510302E-2</v>
      </c>
      <c r="D22" s="17">
        <v>0.103266446665383</v>
      </c>
      <c r="E22" s="17">
        <v>7.8618785490255902E-2</v>
      </c>
      <c r="F22" s="17"/>
      <c r="G22" s="17">
        <v>9.1159978010711101E-2</v>
      </c>
      <c r="H22" s="17">
        <v>0.13413482334255999</v>
      </c>
      <c r="I22" s="17">
        <v>9.9166769688943099E-2</v>
      </c>
      <c r="J22" s="17">
        <v>8.8679471984918296E-2</v>
      </c>
      <c r="K22" s="17">
        <v>9.0592356170920402E-2</v>
      </c>
      <c r="L22" s="17">
        <v>5.0145470030009201E-2</v>
      </c>
      <c r="M22" s="17"/>
      <c r="N22" s="17">
        <v>0.116629665040866</v>
      </c>
      <c r="O22" s="17">
        <v>7.3825839698600806E-2</v>
      </c>
      <c r="P22" s="17">
        <v>9.7851419387107799E-2</v>
      </c>
      <c r="Q22" s="17">
        <v>8.1627150442670202E-2</v>
      </c>
      <c r="R22" s="17">
        <v>7.7767148458586594E-2</v>
      </c>
      <c r="S22" s="17">
        <v>9.3349518155754402E-2</v>
      </c>
      <c r="T22" s="17">
        <v>6.0474181835385998E-2</v>
      </c>
      <c r="U22" s="17">
        <v>8.5695320985029702E-2</v>
      </c>
      <c r="V22" s="17">
        <v>0.12818426934202501</v>
      </c>
      <c r="W22" s="17">
        <v>6.8555839581341996E-2</v>
      </c>
      <c r="X22" s="17">
        <v>8.7126125430785906E-2</v>
      </c>
      <c r="Y22" s="17">
        <v>9.7680175404579794E-2</v>
      </c>
      <c r="Z22" s="17"/>
      <c r="AA22" s="17">
        <v>9.0860733492513404E-2</v>
      </c>
      <c r="AB22" s="17">
        <v>7.6051113038909796E-2</v>
      </c>
      <c r="AC22" s="17">
        <v>9.8330289350886696E-2</v>
      </c>
      <c r="AD22" s="17">
        <v>0.100606255014853</v>
      </c>
      <c r="AE22" s="17"/>
      <c r="AF22" s="17">
        <v>8.4647809106634997E-2</v>
      </c>
    </row>
    <row r="23" spans="2:32" x14ac:dyDescent="0.2">
      <c r="B23" s="18" t="s">
        <v>217</v>
      </c>
      <c r="C23" s="17">
        <v>5.6141352167310102E-2</v>
      </c>
      <c r="D23" s="17">
        <v>5.5623199444298797E-2</v>
      </c>
      <c r="E23" s="17">
        <v>5.6979173252387202E-2</v>
      </c>
      <c r="F23" s="17"/>
      <c r="G23" s="17">
        <v>6.6193976564633702E-2</v>
      </c>
      <c r="H23" s="17">
        <v>7.2214756873862501E-2</v>
      </c>
      <c r="I23" s="17">
        <v>7.3451974491436894E-2</v>
      </c>
      <c r="J23" s="17">
        <v>4.8891513459612602E-2</v>
      </c>
      <c r="K23" s="17">
        <v>5.2094236314167597E-2</v>
      </c>
      <c r="L23" s="17">
        <v>3.0870327092690199E-2</v>
      </c>
      <c r="M23" s="17"/>
      <c r="N23" s="17">
        <v>7.1905962601290604E-2</v>
      </c>
      <c r="O23" s="17">
        <v>4.2550216205899702E-2</v>
      </c>
      <c r="P23" s="17">
        <v>4.2350237122236997E-2</v>
      </c>
      <c r="Q23" s="17">
        <v>5.6087079618426697E-2</v>
      </c>
      <c r="R23" s="17">
        <v>4.7084796147178101E-2</v>
      </c>
      <c r="S23" s="17">
        <v>5.0469054561218897E-2</v>
      </c>
      <c r="T23" s="17">
        <v>6.6920065614862106E-2</v>
      </c>
      <c r="U23" s="17">
        <v>5.4760653945329002E-2</v>
      </c>
      <c r="V23" s="17">
        <v>5.7507943365884301E-2</v>
      </c>
      <c r="W23" s="17">
        <v>4.5634610666733702E-2</v>
      </c>
      <c r="X23" s="17">
        <v>6.4659998910283095E-2</v>
      </c>
      <c r="Y23" s="17">
        <v>0.10179438845456899</v>
      </c>
      <c r="Z23" s="17"/>
      <c r="AA23" s="17">
        <v>5.9924762342669503E-2</v>
      </c>
      <c r="AB23" s="17">
        <v>5.7287404330274197E-2</v>
      </c>
      <c r="AC23" s="17">
        <v>5.3204009463109103E-2</v>
      </c>
      <c r="AD23" s="17">
        <v>5.4229285976140199E-2</v>
      </c>
      <c r="AE23" s="17"/>
      <c r="AF23" s="17">
        <v>5.2034228585719301E-2</v>
      </c>
    </row>
    <row r="24" spans="2:32" x14ac:dyDescent="0.2">
      <c r="B24" s="18" t="s">
        <v>60</v>
      </c>
      <c r="C24" s="17">
        <v>2.3558260319429002E-2</v>
      </c>
      <c r="D24" s="17">
        <v>1.6290163286418202E-2</v>
      </c>
      <c r="E24" s="17">
        <v>3.0787722260995899E-2</v>
      </c>
      <c r="F24" s="17"/>
      <c r="G24" s="17">
        <v>4.0961847748496099E-3</v>
      </c>
      <c r="H24" s="17">
        <v>6.8242528306618304E-3</v>
      </c>
      <c r="I24" s="17">
        <v>2.3434062575672699E-2</v>
      </c>
      <c r="J24" s="17">
        <v>1.6467517157023999E-2</v>
      </c>
      <c r="K24" s="17">
        <v>1.9048230206510999E-2</v>
      </c>
      <c r="L24" s="17">
        <v>5.9025268080556102E-2</v>
      </c>
      <c r="M24" s="17"/>
      <c r="N24" s="17">
        <v>1.5188665607822401E-2</v>
      </c>
      <c r="O24" s="17">
        <v>3.1770982381476097E-2</v>
      </c>
      <c r="P24" s="17">
        <v>2.8228339147237599E-2</v>
      </c>
      <c r="Q24" s="17">
        <v>2.0890569963474898E-2</v>
      </c>
      <c r="R24" s="17">
        <v>1.7581636707070102E-2</v>
      </c>
      <c r="S24" s="17">
        <v>1.7206885757216499E-2</v>
      </c>
      <c r="T24" s="17">
        <v>1.0727252967753001E-2</v>
      </c>
      <c r="U24" s="17">
        <v>3.7110253059041101E-2</v>
      </c>
      <c r="V24" s="17">
        <v>5.48115051818856E-2</v>
      </c>
      <c r="W24" s="17">
        <v>1.4010215562981701E-2</v>
      </c>
      <c r="X24" s="17">
        <v>1.50186705137188E-2</v>
      </c>
      <c r="Y24" s="17">
        <v>0</v>
      </c>
      <c r="Z24" s="17"/>
      <c r="AA24" s="17">
        <v>1.75333171660511E-2</v>
      </c>
      <c r="AB24" s="17">
        <v>3.3907786104328402E-2</v>
      </c>
      <c r="AC24" s="17">
        <v>2.0473085159972499E-2</v>
      </c>
      <c r="AD24" s="17">
        <v>2.2342137310943901E-2</v>
      </c>
      <c r="AE24" s="17"/>
      <c r="AF24" s="17">
        <v>2.0957125336044199E-2</v>
      </c>
    </row>
    <row r="25" spans="2:32" x14ac:dyDescent="0.2">
      <c r="B25" s="18" t="s">
        <v>218</v>
      </c>
      <c r="C25" s="19">
        <v>6.3339201482026999E-3</v>
      </c>
      <c r="D25" s="19">
        <v>5.7550169884232304E-3</v>
      </c>
      <c r="E25" s="19">
        <v>6.9361351697149803E-3</v>
      </c>
      <c r="F25" s="19"/>
      <c r="G25" s="19">
        <v>6.35333274819964E-3</v>
      </c>
      <c r="H25" s="19">
        <v>4.4391031218712802E-3</v>
      </c>
      <c r="I25" s="19">
        <v>6.7560286095539697E-3</v>
      </c>
      <c r="J25" s="19">
        <v>6.2474915347098901E-3</v>
      </c>
      <c r="K25" s="19">
        <v>7.8849271668490102E-3</v>
      </c>
      <c r="L25" s="19">
        <v>6.5515328832595797E-3</v>
      </c>
      <c r="M25" s="19"/>
      <c r="N25" s="19">
        <v>7.60507278609666E-3</v>
      </c>
      <c r="O25" s="19">
        <v>0</v>
      </c>
      <c r="P25" s="19">
        <v>1.1412178908446599E-2</v>
      </c>
      <c r="Q25" s="19">
        <v>0</v>
      </c>
      <c r="R25" s="19">
        <v>7.0908837779416296E-3</v>
      </c>
      <c r="S25" s="19">
        <v>1.0759751099060201E-2</v>
      </c>
      <c r="T25" s="19">
        <v>1.3033001537113099E-2</v>
      </c>
      <c r="U25" s="19">
        <v>5.5158150488931199E-3</v>
      </c>
      <c r="V25" s="19">
        <v>6.8226947056307099E-3</v>
      </c>
      <c r="W25" s="19">
        <v>7.3195032832943097E-3</v>
      </c>
      <c r="X25" s="19">
        <v>4.4075307715403904E-3</v>
      </c>
      <c r="Y25" s="19">
        <v>0</v>
      </c>
      <c r="Z25" s="19"/>
      <c r="AA25" s="19">
        <v>2.8363088532604602E-3</v>
      </c>
      <c r="AB25" s="19">
        <v>5.4683148668968297E-3</v>
      </c>
      <c r="AC25" s="19">
        <v>1.4725922513804401E-2</v>
      </c>
      <c r="AD25" s="19">
        <v>3.7196458562199801E-3</v>
      </c>
      <c r="AE25" s="19"/>
      <c r="AF25" s="19">
        <v>7.2963408495599702E-3</v>
      </c>
    </row>
    <row r="26" spans="2:32" x14ac:dyDescent="0.2">
      <c r="B26" s="16"/>
    </row>
    <row r="27" spans="2:32" x14ac:dyDescent="0.2">
      <c r="B27" t="s">
        <v>63</v>
      </c>
    </row>
    <row r="28" spans="2:32" x14ac:dyDescent="0.2">
      <c r="B28" t="s">
        <v>64</v>
      </c>
    </row>
    <row r="30" spans="2:32" x14ac:dyDescent="0.2">
      <c r="B30"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2:AF18"/>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224</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ht="27.75" x14ac:dyDescent="0.2">
      <c r="B9" s="18" t="s">
        <v>220</v>
      </c>
      <c r="C9" s="17">
        <v>0.62081294290615596</v>
      </c>
      <c r="D9" s="17">
        <v>0.60183111835403902</v>
      </c>
      <c r="E9" s="17">
        <v>0.64130224638766198</v>
      </c>
      <c r="F9" s="17"/>
      <c r="G9" s="17">
        <v>0.67008730746374401</v>
      </c>
      <c r="H9" s="17">
        <v>0.62059362669699103</v>
      </c>
      <c r="I9" s="17">
        <v>0.64939483778002904</v>
      </c>
      <c r="J9" s="17">
        <v>0.60583447077344699</v>
      </c>
      <c r="K9" s="17">
        <v>0.60142754184881697</v>
      </c>
      <c r="L9" s="17">
        <v>0.59015942528376997</v>
      </c>
      <c r="M9" s="17"/>
      <c r="N9" s="17">
        <v>0.62341412872174595</v>
      </c>
      <c r="O9" s="17">
        <v>0.60781061595597696</v>
      </c>
      <c r="P9" s="17">
        <v>0.62373918824133601</v>
      </c>
      <c r="Q9" s="17">
        <v>0.58542300692924898</v>
      </c>
      <c r="R9" s="17">
        <v>0.58417435386594596</v>
      </c>
      <c r="S9" s="17">
        <v>0.66185728845001002</v>
      </c>
      <c r="T9" s="17">
        <v>0.61001141963286598</v>
      </c>
      <c r="U9" s="17">
        <v>0.68782997817344704</v>
      </c>
      <c r="V9" s="17">
        <v>0.67276272480011401</v>
      </c>
      <c r="W9" s="17">
        <v>0.59818915204971801</v>
      </c>
      <c r="X9" s="17">
        <v>0.638235947330548</v>
      </c>
      <c r="Y9" s="17">
        <v>0.55862791249730204</v>
      </c>
      <c r="Z9" s="17"/>
      <c r="AA9" s="17">
        <v>0.62567829029338395</v>
      </c>
      <c r="AB9" s="17">
        <v>0.60688601353410199</v>
      </c>
      <c r="AC9" s="17">
        <v>0.61414268831149599</v>
      </c>
      <c r="AD9" s="17">
        <v>0.63421134146700797</v>
      </c>
      <c r="AE9" s="17"/>
      <c r="AF9" s="17">
        <v>0.620307176942133</v>
      </c>
    </row>
    <row r="10" spans="2:32" ht="27.75" x14ac:dyDescent="0.2">
      <c r="B10" s="18" t="s">
        <v>221</v>
      </c>
      <c r="C10" s="17">
        <v>0.34222951608528401</v>
      </c>
      <c r="D10" s="17">
        <v>0.36025002446861598</v>
      </c>
      <c r="E10" s="17">
        <v>0.32338085443293002</v>
      </c>
      <c r="F10" s="17"/>
      <c r="G10" s="17">
        <v>0.282827665805574</v>
      </c>
      <c r="H10" s="17">
        <v>0.34419550690542</v>
      </c>
      <c r="I10" s="17">
        <v>0.32554731352550897</v>
      </c>
      <c r="J10" s="17">
        <v>0.36093449571598102</v>
      </c>
      <c r="K10" s="17">
        <v>0.36532005805302198</v>
      </c>
      <c r="L10" s="17">
        <v>0.36171863363939799</v>
      </c>
      <c r="M10" s="17"/>
      <c r="N10" s="17">
        <v>0.343109354369313</v>
      </c>
      <c r="O10" s="17">
        <v>0.35460537978122397</v>
      </c>
      <c r="P10" s="17">
        <v>0.32493186440486499</v>
      </c>
      <c r="Q10" s="17">
        <v>0.37566750259034498</v>
      </c>
      <c r="R10" s="17">
        <v>0.37594851476861701</v>
      </c>
      <c r="S10" s="17">
        <v>0.30778904593283501</v>
      </c>
      <c r="T10" s="17">
        <v>0.34475719025983398</v>
      </c>
      <c r="U10" s="17">
        <v>0.29617770068855498</v>
      </c>
      <c r="V10" s="17">
        <v>0.300547662417952</v>
      </c>
      <c r="W10" s="17">
        <v>0.34861381366306599</v>
      </c>
      <c r="X10" s="17">
        <v>0.316569254771493</v>
      </c>
      <c r="Y10" s="17">
        <v>0.44137208750269802</v>
      </c>
      <c r="Z10" s="17"/>
      <c r="AA10" s="17">
        <v>0.34029953291668502</v>
      </c>
      <c r="AB10" s="17">
        <v>0.36256689174866602</v>
      </c>
      <c r="AC10" s="17">
        <v>0.34759462938329999</v>
      </c>
      <c r="AD10" s="17">
        <v>0.320363568459268</v>
      </c>
      <c r="AE10" s="17"/>
      <c r="AF10" s="17">
        <v>0.33722604361910102</v>
      </c>
    </row>
    <row r="11" spans="2:32" ht="27.75" x14ac:dyDescent="0.2">
      <c r="B11" s="18" t="s">
        <v>222</v>
      </c>
      <c r="C11" s="17">
        <v>2.78212439806465E-2</v>
      </c>
      <c r="D11" s="17">
        <v>2.7404720144548401E-2</v>
      </c>
      <c r="E11" s="17">
        <v>2.75365835680931E-2</v>
      </c>
      <c r="F11" s="17"/>
      <c r="G11" s="17">
        <v>3.71601565243522E-2</v>
      </c>
      <c r="H11" s="17">
        <v>3.2509299693203597E-2</v>
      </c>
      <c r="I11" s="17">
        <v>1.77915492420526E-2</v>
      </c>
      <c r="J11" s="17">
        <v>2.5283043861057699E-2</v>
      </c>
      <c r="K11" s="17">
        <v>2.6405095843382902E-2</v>
      </c>
      <c r="L11" s="17">
        <v>2.9497985799908501E-2</v>
      </c>
      <c r="M11" s="17"/>
      <c r="N11" s="17">
        <v>2.7526377270900598E-2</v>
      </c>
      <c r="O11" s="17">
        <v>2.58574455039947E-2</v>
      </c>
      <c r="P11" s="17">
        <v>4.04957976560626E-2</v>
      </c>
      <c r="Q11" s="17">
        <v>2.31191778632624E-2</v>
      </c>
      <c r="R11" s="17">
        <v>3.5539589692078197E-2</v>
      </c>
      <c r="S11" s="17">
        <v>1.6776049401983899E-2</v>
      </c>
      <c r="T11" s="17">
        <v>3.6761111080962097E-2</v>
      </c>
      <c r="U11" s="17">
        <v>1.59923211379982E-2</v>
      </c>
      <c r="V11" s="17">
        <v>1.26064848037105E-2</v>
      </c>
      <c r="W11" s="17">
        <v>4.3767282706442E-2</v>
      </c>
      <c r="X11" s="17">
        <v>4.5194797897959202E-2</v>
      </c>
      <c r="Y11" s="17">
        <v>0</v>
      </c>
      <c r="Z11" s="17"/>
      <c r="AA11" s="17">
        <v>2.74977669098499E-2</v>
      </c>
      <c r="AB11" s="17">
        <v>2.03925177150267E-2</v>
      </c>
      <c r="AC11" s="17">
        <v>2.7721498720531101E-2</v>
      </c>
      <c r="AD11" s="17">
        <v>3.6799426962298099E-2</v>
      </c>
      <c r="AE11" s="17"/>
      <c r="AF11" s="17">
        <v>3.3855909957768902E-2</v>
      </c>
    </row>
    <row r="12" spans="2:32" ht="27.75" x14ac:dyDescent="0.2">
      <c r="B12" s="18" t="s">
        <v>223</v>
      </c>
      <c r="C12" s="17">
        <v>2.6184441403098099E-3</v>
      </c>
      <c r="D12" s="17">
        <v>3.6910649329070099E-3</v>
      </c>
      <c r="E12" s="17">
        <v>1.53854282409564E-3</v>
      </c>
      <c r="F12" s="17"/>
      <c r="G12" s="17">
        <v>0</v>
      </c>
      <c r="H12" s="17">
        <v>0</v>
      </c>
      <c r="I12" s="17">
        <v>0</v>
      </c>
      <c r="J12" s="17">
        <v>2.5195719117232901E-3</v>
      </c>
      <c r="K12" s="17">
        <v>4.1744508277263004E-3</v>
      </c>
      <c r="L12" s="17">
        <v>7.9322551161648304E-3</v>
      </c>
      <c r="M12" s="17"/>
      <c r="N12" s="17">
        <v>0</v>
      </c>
      <c r="O12" s="17">
        <v>6.6270926163671303E-3</v>
      </c>
      <c r="P12" s="17">
        <v>0</v>
      </c>
      <c r="Q12" s="17">
        <v>1.25561754955746E-2</v>
      </c>
      <c r="R12" s="17">
        <v>4.3375416733592801E-3</v>
      </c>
      <c r="S12" s="17">
        <v>0</v>
      </c>
      <c r="T12" s="17">
        <v>3.6823796035550501E-3</v>
      </c>
      <c r="U12" s="17">
        <v>0</v>
      </c>
      <c r="V12" s="17">
        <v>0</v>
      </c>
      <c r="W12" s="17">
        <v>0</v>
      </c>
      <c r="X12" s="17">
        <v>0</v>
      </c>
      <c r="Y12" s="17">
        <v>0</v>
      </c>
      <c r="Z12" s="17"/>
      <c r="AA12" s="17">
        <v>3.0385030066426501E-3</v>
      </c>
      <c r="AB12" s="17">
        <v>2.2997841422290402E-3</v>
      </c>
      <c r="AC12" s="17">
        <v>4.0566288845787597E-3</v>
      </c>
      <c r="AD12" s="17">
        <v>0</v>
      </c>
      <c r="AE12" s="17"/>
      <c r="AF12" s="17">
        <v>2.5657111751079598E-3</v>
      </c>
    </row>
    <row r="13" spans="2:32" x14ac:dyDescent="0.2">
      <c r="B13" s="18" t="s">
        <v>92</v>
      </c>
      <c r="C13" s="19">
        <v>6.5178528876036297E-3</v>
      </c>
      <c r="D13" s="19">
        <v>6.8230720998898996E-3</v>
      </c>
      <c r="E13" s="19">
        <v>6.2417727872188904E-3</v>
      </c>
      <c r="F13" s="19"/>
      <c r="G13" s="19">
        <v>9.9248702063300196E-3</v>
      </c>
      <c r="H13" s="19">
        <v>2.7015667043856799E-3</v>
      </c>
      <c r="I13" s="19">
        <v>7.2662994524095399E-3</v>
      </c>
      <c r="J13" s="19">
        <v>5.4284177377903796E-3</v>
      </c>
      <c r="K13" s="19">
        <v>2.6728534270514998E-3</v>
      </c>
      <c r="L13" s="19">
        <v>1.0691700160758899E-2</v>
      </c>
      <c r="M13" s="19"/>
      <c r="N13" s="19">
        <v>5.9501396380405398E-3</v>
      </c>
      <c r="O13" s="19">
        <v>5.0994661424373497E-3</v>
      </c>
      <c r="P13" s="19">
        <v>1.08331496977355E-2</v>
      </c>
      <c r="Q13" s="19">
        <v>3.2341371215690601E-3</v>
      </c>
      <c r="R13" s="19">
        <v>0</v>
      </c>
      <c r="S13" s="19">
        <v>1.35776162151705E-2</v>
      </c>
      <c r="T13" s="19">
        <v>4.7878994227820298E-3</v>
      </c>
      <c r="U13" s="19">
        <v>0</v>
      </c>
      <c r="V13" s="19">
        <v>1.40831279782236E-2</v>
      </c>
      <c r="W13" s="19">
        <v>9.4297515807746108E-3</v>
      </c>
      <c r="X13" s="19">
        <v>0</v>
      </c>
      <c r="Y13" s="19">
        <v>0</v>
      </c>
      <c r="Z13" s="19"/>
      <c r="AA13" s="19">
        <v>3.48590687343829E-3</v>
      </c>
      <c r="AB13" s="19">
        <v>7.85479285997597E-3</v>
      </c>
      <c r="AC13" s="19">
        <v>6.48455470009423E-3</v>
      </c>
      <c r="AD13" s="19">
        <v>8.6256631114263408E-3</v>
      </c>
      <c r="AE13" s="19"/>
      <c r="AF13" s="19">
        <v>6.0451583058891102E-3</v>
      </c>
    </row>
    <row r="14" spans="2:32" x14ac:dyDescent="0.2">
      <c r="B14" s="16" t="s">
        <v>225</v>
      </c>
    </row>
    <row r="15" spans="2:32" x14ac:dyDescent="0.2">
      <c r="B15" t="s">
        <v>63</v>
      </c>
    </row>
    <row r="16" spans="2:32" x14ac:dyDescent="0.2">
      <c r="B16" t="s">
        <v>64</v>
      </c>
    </row>
    <row r="18" spans="2:2" x14ac:dyDescent="0.2">
      <c r="B18"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2:Q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17" width="20.71484375" customWidth="1"/>
  </cols>
  <sheetData>
    <row r="2" spans="2:17" ht="39.950000000000003" customHeight="1" x14ac:dyDescent="0.2">
      <c r="D2" s="30" t="s">
        <v>242</v>
      </c>
      <c r="E2" s="26"/>
      <c r="F2" s="26"/>
      <c r="G2" s="26"/>
      <c r="H2" s="26"/>
      <c r="I2" s="26"/>
      <c r="J2" s="26"/>
      <c r="K2" s="26"/>
      <c r="L2" s="26"/>
      <c r="M2" s="26"/>
      <c r="N2" s="26"/>
      <c r="O2" s="26"/>
      <c r="P2" s="26"/>
      <c r="Q2" s="26"/>
    </row>
    <row r="6" spans="2:17" ht="50.1" customHeight="1" x14ac:dyDescent="0.2">
      <c r="B6" s="20" t="s">
        <v>15</v>
      </c>
      <c r="C6" s="20" t="s">
        <v>226</v>
      </c>
      <c r="D6" s="20" t="s">
        <v>227</v>
      </c>
      <c r="E6" s="20" t="s">
        <v>228</v>
      </c>
      <c r="F6" s="20" t="s">
        <v>229</v>
      </c>
      <c r="G6" s="20" t="s">
        <v>230</v>
      </c>
      <c r="H6" s="20" t="s">
        <v>231</v>
      </c>
      <c r="I6" s="20" t="s">
        <v>232</v>
      </c>
      <c r="J6" s="20" t="s">
        <v>233</v>
      </c>
      <c r="K6" s="20" t="s">
        <v>234</v>
      </c>
      <c r="L6" s="20" t="s">
        <v>235</v>
      </c>
      <c r="M6" s="20" t="s">
        <v>236</v>
      </c>
      <c r="N6" s="20" t="s">
        <v>237</v>
      </c>
      <c r="O6" s="20" t="s">
        <v>238</v>
      </c>
      <c r="P6" s="20" t="s">
        <v>239</v>
      </c>
    </row>
    <row r="7" spans="2:17" x14ac:dyDescent="0.2">
      <c r="B7" s="18" t="s">
        <v>240</v>
      </c>
      <c r="C7" s="17">
        <v>0.79277828562698405</v>
      </c>
      <c r="D7" s="17">
        <v>0.83430770737738502</v>
      </c>
      <c r="E7" s="17">
        <v>0.90293975562769202</v>
      </c>
      <c r="F7" s="17">
        <v>0.67561266143203902</v>
      </c>
      <c r="G7" s="17">
        <v>0.80586791396900903</v>
      </c>
      <c r="H7" s="17">
        <v>0.62995418896674404</v>
      </c>
      <c r="I7" s="17">
        <v>0.51298349413916999</v>
      </c>
      <c r="J7" s="17">
        <v>0.45536668029052702</v>
      </c>
      <c r="K7" s="17">
        <v>0.27058608761438602</v>
      </c>
      <c r="L7" s="17">
        <v>0.66430588310895</v>
      </c>
      <c r="M7" s="17">
        <v>0.55234327652237702</v>
      </c>
      <c r="N7" s="17">
        <v>0.19700858814091199</v>
      </c>
      <c r="O7" s="17">
        <v>0.76588652821876801</v>
      </c>
      <c r="P7" s="17">
        <v>0.38555727301262499</v>
      </c>
    </row>
    <row r="8" spans="2:17" x14ac:dyDescent="0.2">
      <c r="B8" s="18" t="s">
        <v>241</v>
      </c>
      <c r="C8" s="17">
        <v>0.190373222529134</v>
      </c>
      <c r="D8" s="17">
        <v>0.15099869751814199</v>
      </c>
      <c r="E8" s="17">
        <v>8.1651868511201195E-2</v>
      </c>
      <c r="F8" s="17">
        <v>0.312044505770528</v>
      </c>
      <c r="G8" s="17">
        <v>0.17765918960545801</v>
      </c>
      <c r="H8" s="17">
        <v>0.35105712829310398</v>
      </c>
      <c r="I8" s="17">
        <v>0.46858440701443199</v>
      </c>
      <c r="J8" s="17">
        <v>0.51839294428448002</v>
      </c>
      <c r="K8" s="17">
        <v>0.70042101479002405</v>
      </c>
      <c r="L8" s="17">
        <v>0.31454330688517201</v>
      </c>
      <c r="M8" s="17">
        <v>0.43147109317967502</v>
      </c>
      <c r="N8" s="17">
        <v>0.76842703602586704</v>
      </c>
      <c r="O8" s="17">
        <v>0.210408713729691</v>
      </c>
      <c r="P8" s="17">
        <v>0.59482934261439102</v>
      </c>
    </row>
    <row r="9" spans="2:17" x14ac:dyDescent="0.2">
      <c r="B9" s="18" t="s">
        <v>92</v>
      </c>
      <c r="C9" s="17">
        <v>1.68484918438815E-2</v>
      </c>
      <c r="D9" s="17">
        <v>1.4693595104473101E-2</v>
      </c>
      <c r="E9" s="17">
        <v>1.54083758611064E-2</v>
      </c>
      <c r="F9" s="17">
        <v>1.23428327974325E-2</v>
      </c>
      <c r="G9" s="17">
        <v>1.64728964255333E-2</v>
      </c>
      <c r="H9" s="17">
        <v>1.8988682740152099E-2</v>
      </c>
      <c r="I9" s="17">
        <v>1.84320988463978E-2</v>
      </c>
      <c r="J9" s="17">
        <v>2.6240375424992999E-2</v>
      </c>
      <c r="K9" s="17">
        <v>2.8992897595589599E-2</v>
      </c>
      <c r="L9" s="17">
        <v>2.11508100058782E-2</v>
      </c>
      <c r="M9" s="17">
        <v>1.6185630297947898E-2</v>
      </c>
      <c r="N9" s="17">
        <v>3.4564375833220903E-2</v>
      </c>
      <c r="O9" s="17">
        <v>2.3704758051541201E-2</v>
      </c>
      <c r="P9" s="17">
        <v>1.9613384372984301E-2</v>
      </c>
    </row>
    <row r="10" spans="2:17" x14ac:dyDescent="0.2">
      <c r="B10" s="16" t="s">
        <v>225</v>
      </c>
      <c r="C10" s="16"/>
      <c r="D10" s="16"/>
      <c r="E10" s="16"/>
      <c r="F10" s="16"/>
      <c r="G10" s="16"/>
      <c r="H10" s="16"/>
      <c r="I10" s="16"/>
      <c r="J10" s="16"/>
      <c r="K10" s="16"/>
      <c r="L10" s="16"/>
      <c r="M10" s="16"/>
      <c r="N10" s="16"/>
      <c r="O10" s="16"/>
      <c r="P10" s="16"/>
    </row>
    <row r="11" spans="2:17" x14ac:dyDescent="0.2">
      <c r="B11" t="s">
        <v>63</v>
      </c>
    </row>
    <row r="12" spans="2:17" x14ac:dyDescent="0.2">
      <c r="B12" t="s">
        <v>64</v>
      </c>
    </row>
    <row r="16" spans="2:17" x14ac:dyDescent="0.2">
      <c r="B16" s="8" t="str">
        <f>HYPERLINK("#'Contents'!A1", "Return to Contents")</f>
        <v>Return to Contents</v>
      </c>
    </row>
  </sheetData>
  <mergeCells count="1">
    <mergeCell ref="D2:Q2"/>
  </mergeCells>
  <pageMargins left="0.7" right="0.7" top="0.75" bottom="0.75" header="0.3" footer="0.3"/>
  <pageSetup paperSize="9" orientation="portrait" horizontalDpi="300" verticalDpi="300"/>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243</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240</v>
      </c>
      <c r="C9" s="17">
        <v>0.79277828562698405</v>
      </c>
      <c r="D9" s="17">
        <v>0.78651977002287099</v>
      </c>
      <c r="E9" s="17">
        <v>0.799821392594109</v>
      </c>
      <c r="F9" s="17"/>
      <c r="G9" s="17">
        <v>0.81632210147266204</v>
      </c>
      <c r="H9" s="17">
        <v>0.83802342700690402</v>
      </c>
      <c r="I9" s="17">
        <v>0.86025480310675395</v>
      </c>
      <c r="J9" s="17">
        <v>0.80797179524031504</v>
      </c>
      <c r="K9" s="17">
        <v>0.75762887623515496</v>
      </c>
      <c r="L9" s="17">
        <v>0.69013814419149999</v>
      </c>
      <c r="M9" s="17"/>
      <c r="N9" s="17">
        <v>0.81615045850636703</v>
      </c>
      <c r="O9" s="17">
        <v>0.814080634372643</v>
      </c>
      <c r="P9" s="17">
        <v>0.84231927921313698</v>
      </c>
      <c r="Q9" s="17">
        <v>0.72342794123425302</v>
      </c>
      <c r="R9" s="17">
        <v>0.74047880971693203</v>
      </c>
      <c r="S9" s="17">
        <v>0.77774808801560302</v>
      </c>
      <c r="T9" s="17">
        <v>0.77623398623430595</v>
      </c>
      <c r="U9" s="17">
        <v>0.73549647111184302</v>
      </c>
      <c r="V9" s="17">
        <v>0.82485662259862003</v>
      </c>
      <c r="W9" s="17">
        <v>0.81213439465499104</v>
      </c>
      <c r="X9" s="17">
        <v>0.76933311090713996</v>
      </c>
      <c r="Y9" s="17">
        <v>0.82319855664793795</v>
      </c>
      <c r="Z9" s="17"/>
      <c r="AA9" s="17">
        <v>0.83508341003280295</v>
      </c>
      <c r="AB9" s="17">
        <v>0.81059218778660602</v>
      </c>
      <c r="AC9" s="17">
        <v>0.78608147798259698</v>
      </c>
      <c r="AD9" s="17">
        <v>0.72809528379404598</v>
      </c>
      <c r="AE9" s="17"/>
      <c r="AF9" s="17">
        <v>0.77875945233071697</v>
      </c>
    </row>
    <row r="10" spans="2:32" x14ac:dyDescent="0.2">
      <c r="B10" s="18" t="s">
        <v>241</v>
      </c>
      <c r="C10" s="17">
        <v>0.190373222529134</v>
      </c>
      <c r="D10" s="17">
        <v>0.196545648401663</v>
      </c>
      <c r="E10" s="17">
        <v>0.183326833401037</v>
      </c>
      <c r="F10" s="17"/>
      <c r="G10" s="17">
        <v>0.155310022323988</v>
      </c>
      <c r="H10" s="17">
        <v>0.14550215424916599</v>
      </c>
      <c r="I10" s="17">
        <v>0.120526045877843</v>
      </c>
      <c r="J10" s="17">
        <v>0.17797657816454601</v>
      </c>
      <c r="K10" s="17">
        <v>0.22854398240481799</v>
      </c>
      <c r="L10" s="17">
        <v>0.29787072464277797</v>
      </c>
      <c r="M10" s="17"/>
      <c r="N10" s="17">
        <v>0.155726240449342</v>
      </c>
      <c r="O10" s="17">
        <v>0.17638003143580999</v>
      </c>
      <c r="P10" s="17">
        <v>0.148224634403022</v>
      </c>
      <c r="Q10" s="17">
        <v>0.250518072887779</v>
      </c>
      <c r="R10" s="17">
        <v>0.237805055135314</v>
      </c>
      <c r="S10" s="17">
        <v>0.20062089781637901</v>
      </c>
      <c r="T10" s="17">
        <v>0.20304124521426201</v>
      </c>
      <c r="U10" s="17">
        <v>0.22932194233044401</v>
      </c>
      <c r="V10" s="17">
        <v>0.171193553423926</v>
      </c>
      <c r="W10" s="17">
        <v>0.174010397715989</v>
      </c>
      <c r="X10" s="17">
        <v>0.22435819530720399</v>
      </c>
      <c r="Y10" s="17">
        <v>0.17680144335206199</v>
      </c>
      <c r="Z10" s="17"/>
      <c r="AA10" s="17">
        <v>0.155206602206336</v>
      </c>
      <c r="AB10" s="17">
        <v>0.175595010240819</v>
      </c>
      <c r="AC10" s="17">
        <v>0.19913954074513501</v>
      </c>
      <c r="AD10" s="17">
        <v>0.24153145732828599</v>
      </c>
      <c r="AE10" s="17"/>
      <c r="AF10" s="17">
        <v>0.20816673754668599</v>
      </c>
    </row>
    <row r="11" spans="2:32" x14ac:dyDescent="0.2">
      <c r="B11" s="18" t="s">
        <v>92</v>
      </c>
      <c r="C11" s="19">
        <v>1.68484918438815E-2</v>
      </c>
      <c r="D11" s="19">
        <v>1.6934581575465801E-2</v>
      </c>
      <c r="E11" s="19">
        <v>1.68517740048542E-2</v>
      </c>
      <c r="F11" s="19"/>
      <c r="G11" s="19">
        <v>2.8367876203349698E-2</v>
      </c>
      <c r="H11" s="19">
        <v>1.6474418743930099E-2</v>
      </c>
      <c r="I11" s="19">
        <v>1.9219151015403502E-2</v>
      </c>
      <c r="J11" s="19">
        <v>1.40516265951395E-2</v>
      </c>
      <c r="K11" s="19">
        <v>1.3827141360027899E-2</v>
      </c>
      <c r="L11" s="19">
        <v>1.19911311657221E-2</v>
      </c>
      <c r="M11" s="19"/>
      <c r="N11" s="19">
        <v>2.8123301044291699E-2</v>
      </c>
      <c r="O11" s="19">
        <v>9.5393341915476892E-3</v>
      </c>
      <c r="P11" s="19">
        <v>9.4560863838407706E-3</v>
      </c>
      <c r="Q11" s="19">
        <v>2.6053985877967901E-2</v>
      </c>
      <c r="R11" s="19">
        <v>2.1716135147753699E-2</v>
      </c>
      <c r="S11" s="19">
        <v>2.16310141680181E-2</v>
      </c>
      <c r="T11" s="19">
        <v>2.0724768551432099E-2</v>
      </c>
      <c r="U11" s="19">
        <v>3.51815865577138E-2</v>
      </c>
      <c r="V11" s="19">
        <v>3.9498239774533499E-3</v>
      </c>
      <c r="W11" s="19">
        <v>1.3855207629020301E-2</v>
      </c>
      <c r="X11" s="19">
        <v>6.30869378565636E-3</v>
      </c>
      <c r="Y11" s="19">
        <v>0</v>
      </c>
      <c r="Z11" s="19"/>
      <c r="AA11" s="19">
        <v>9.7099877608613997E-3</v>
      </c>
      <c r="AB11" s="19">
        <v>1.38128019725746E-2</v>
      </c>
      <c r="AC11" s="19">
        <v>1.47789812722677E-2</v>
      </c>
      <c r="AD11" s="19">
        <v>3.03732588776679E-2</v>
      </c>
      <c r="AE11" s="19"/>
      <c r="AF11" s="19">
        <v>1.30738101225964E-2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F25"/>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61</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ht="27.75" x14ac:dyDescent="0.2">
      <c r="B9" s="18" t="s">
        <v>49</v>
      </c>
      <c r="C9" s="17">
        <v>0.51068907394307095</v>
      </c>
      <c r="D9" s="17">
        <v>0.45495616507678299</v>
      </c>
      <c r="E9" s="17">
        <v>0.56428516562755204</v>
      </c>
      <c r="F9" s="17"/>
      <c r="G9" s="17">
        <v>0.49335132616073202</v>
      </c>
      <c r="H9" s="17">
        <v>0.52605979468331299</v>
      </c>
      <c r="I9" s="17">
        <v>0.58889709712938698</v>
      </c>
      <c r="J9" s="17">
        <v>0.56178386646768397</v>
      </c>
      <c r="K9" s="17">
        <v>0.53106129861363305</v>
      </c>
      <c r="L9" s="17">
        <v>0.390850288368634</v>
      </c>
      <c r="M9" s="17"/>
      <c r="N9" s="17">
        <v>0.49408177662553299</v>
      </c>
      <c r="O9" s="17">
        <v>0.519990344056803</v>
      </c>
      <c r="P9" s="17">
        <v>0.51751335729712</v>
      </c>
      <c r="Q9" s="17">
        <v>0.50326481166781301</v>
      </c>
      <c r="R9" s="17">
        <v>0.53447507233762404</v>
      </c>
      <c r="S9" s="17">
        <v>0.51008923521736005</v>
      </c>
      <c r="T9" s="17">
        <v>0.51482378324421496</v>
      </c>
      <c r="U9" s="17">
        <v>0.47573739404089999</v>
      </c>
      <c r="V9" s="17">
        <v>0.48459573767646202</v>
      </c>
      <c r="W9" s="17">
        <v>0.51559140693694605</v>
      </c>
      <c r="X9" s="17">
        <v>0.57746224780250099</v>
      </c>
      <c r="Y9" s="17">
        <v>0.50354384258657603</v>
      </c>
      <c r="Z9" s="17"/>
      <c r="AA9" s="17">
        <v>0.47693022827320902</v>
      </c>
      <c r="AB9" s="17">
        <v>0.53860994587357802</v>
      </c>
      <c r="AC9" s="17">
        <v>0.53128447620153596</v>
      </c>
      <c r="AD9" s="17">
        <v>0.49960019994264698</v>
      </c>
      <c r="AE9" s="17"/>
      <c r="AF9" s="17">
        <v>0.55637339013848697</v>
      </c>
    </row>
    <row r="10" spans="2:32" ht="27.75" x14ac:dyDescent="0.2">
      <c r="B10" s="18" t="s">
        <v>50</v>
      </c>
      <c r="C10" s="17">
        <v>0.50851382198823902</v>
      </c>
      <c r="D10" s="17">
        <v>0.45319297922602803</v>
      </c>
      <c r="E10" s="17">
        <v>0.56204690833354198</v>
      </c>
      <c r="F10" s="17"/>
      <c r="G10" s="17">
        <v>0.41810974631333903</v>
      </c>
      <c r="H10" s="17">
        <v>0.45636635105207701</v>
      </c>
      <c r="I10" s="17">
        <v>0.53197086012942596</v>
      </c>
      <c r="J10" s="17">
        <v>0.57856197374650897</v>
      </c>
      <c r="K10" s="17">
        <v>0.59095304127556103</v>
      </c>
      <c r="L10" s="17">
        <v>0.47983009312163599</v>
      </c>
      <c r="M10" s="17"/>
      <c r="N10" s="17">
        <v>0.41890623955033202</v>
      </c>
      <c r="O10" s="17">
        <v>0.504990359357259</v>
      </c>
      <c r="P10" s="17">
        <v>0.53807746585393501</v>
      </c>
      <c r="Q10" s="17">
        <v>0.52575305903912195</v>
      </c>
      <c r="R10" s="17">
        <v>0.565186697496044</v>
      </c>
      <c r="S10" s="17">
        <v>0.48442002788803301</v>
      </c>
      <c r="T10" s="17">
        <v>0.53571597378527003</v>
      </c>
      <c r="U10" s="17">
        <v>0.52397984040309598</v>
      </c>
      <c r="V10" s="17">
        <v>0.54322524995749699</v>
      </c>
      <c r="W10" s="17">
        <v>0.52019418154989905</v>
      </c>
      <c r="X10" s="17">
        <v>0.56930737694307798</v>
      </c>
      <c r="Y10" s="17">
        <v>0.394836640030583</v>
      </c>
      <c r="Z10" s="17"/>
      <c r="AA10" s="17">
        <v>0.45991843743543598</v>
      </c>
      <c r="AB10" s="17">
        <v>0.52879984459318397</v>
      </c>
      <c r="AC10" s="17">
        <v>0.48460871017393697</v>
      </c>
      <c r="AD10" s="17">
        <v>0.56280937764558903</v>
      </c>
      <c r="AE10" s="17"/>
      <c r="AF10" s="17">
        <v>0.59215708859171401</v>
      </c>
    </row>
    <row r="11" spans="2:32" x14ac:dyDescent="0.2">
      <c r="B11" s="18" t="s">
        <v>51</v>
      </c>
      <c r="C11" s="17">
        <v>0.48164119356096402</v>
      </c>
      <c r="D11" s="17">
        <v>0.42447619224958699</v>
      </c>
      <c r="E11" s="17">
        <v>0.53693655911413396</v>
      </c>
      <c r="F11" s="17"/>
      <c r="G11" s="17">
        <v>0.46081354434031702</v>
      </c>
      <c r="H11" s="17">
        <v>0.513403590689258</v>
      </c>
      <c r="I11" s="17">
        <v>0.51517464043880001</v>
      </c>
      <c r="J11" s="17">
        <v>0.56389157723582695</v>
      </c>
      <c r="K11" s="17">
        <v>0.50457228147650501</v>
      </c>
      <c r="L11" s="17">
        <v>0.36010220542497201</v>
      </c>
      <c r="M11" s="17"/>
      <c r="N11" s="17">
        <v>0.44923411198149898</v>
      </c>
      <c r="O11" s="17">
        <v>0.49092348812106601</v>
      </c>
      <c r="P11" s="17">
        <v>0.45667821778495499</v>
      </c>
      <c r="Q11" s="17">
        <v>0.45178576770872603</v>
      </c>
      <c r="R11" s="17">
        <v>0.51982906887701497</v>
      </c>
      <c r="S11" s="17">
        <v>0.48315057725479499</v>
      </c>
      <c r="T11" s="17">
        <v>0.52452148948590405</v>
      </c>
      <c r="U11" s="17">
        <v>0.47495045064323299</v>
      </c>
      <c r="V11" s="17">
        <v>0.47453707080677099</v>
      </c>
      <c r="W11" s="17">
        <v>0.486161192498057</v>
      </c>
      <c r="X11" s="17">
        <v>0.53846140744393001</v>
      </c>
      <c r="Y11" s="17">
        <v>0.467399512711347</v>
      </c>
      <c r="Z11" s="17"/>
      <c r="AA11" s="17">
        <v>0.40506863169907398</v>
      </c>
      <c r="AB11" s="17">
        <v>0.491364406718864</v>
      </c>
      <c r="AC11" s="17">
        <v>0.50296621442587397</v>
      </c>
      <c r="AD11" s="17">
        <v>0.53835653613693302</v>
      </c>
      <c r="AE11" s="17"/>
      <c r="AF11" s="17">
        <v>0.54904236853542498</v>
      </c>
    </row>
    <row r="12" spans="2:32" ht="27.75" x14ac:dyDescent="0.2">
      <c r="B12" s="18" t="s">
        <v>52</v>
      </c>
      <c r="C12" s="17">
        <v>0.39308600943630401</v>
      </c>
      <c r="D12" s="17">
        <v>0.31903823204642001</v>
      </c>
      <c r="E12" s="17">
        <v>0.46456318536577701</v>
      </c>
      <c r="F12" s="17"/>
      <c r="G12" s="17">
        <v>0.42642308041056998</v>
      </c>
      <c r="H12" s="17">
        <v>0.42403007267410098</v>
      </c>
      <c r="I12" s="17">
        <v>0.47402609792982803</v>
      </c>
      <c r="J12" s="17">
        <v>0.44881801124957799</v>
      </c>
      <c r="K12" s="17">
        <v>0.41506962242470202</v>
      </c>
      <c r="L12" s="17">
        <v>0.219784265435707</v>
      </c>
      <c r="M12" s="17"/>
      <c r="N12" s="17">
        <v>0.363386955901216</v>
      </c>
      <c r="O12" s="17">
        <v>0.383206521743096</v>
      </c>
      <c r="P12" s="17">
        <v>0.409670563202987</v>
      </c>
      <c r="Q12" s="17">
        <v>0.39374279790538602</v>
      </c>
      <c r="R12" s="17">
        <v>0.40505511402473798</v>
      </c>
      <c r="S12" s="17">
        <v>0.379528825075307</v>
      </c>
      <c r="T12" s="17">
        <v>0.38322545861422203</v>
      </c>
      <c r="U12" s="17">
        <v>0.36698488071313401</v>
      </c>
      <c r="V12" s="17">
        <v>0.42224667393613602</v>
      </c>
      <c r="W12" s="17">
        <v>0.39436804381972901</v>
      </c>
      <c r="X12" s="17">
        <v>0.44252968319243602</v>
      </c>
      <c r="Y12" s="17">
        <v>0.40874192764325301</v>
      </c>
      <c r="Z12" s="17"/>
      <c r="AA12" s="17">
        <v>0.30621540167189698</v>
      </c>
      <c r="AB12" s="17">
        <v>0.386399290384559</v>
      </c>
      <c r="AC12" s="17">
        <v>0.41586345361322702</v>
      </c>
      <c r="AD12" s="17">
        <v>0.47441346364931503</v>
      </c>
      <c r="AE12" s="17"/>
      <c r="AF12" s="17">
        <v>0.50183183300671097</v>
      </c>
    </row>
    <row r="13" spans="2:32" ht="27.75" x14ac:dyDescent="0.2">
      <c r="B13" s="18" t="s">
        <v>53</v>
      </c>
      <c r="C13" s="17">
        <v>0.31362175720025598</v>
      </c>
      <c r="D13" s="17">
        <v>0.26797370540448001</v>
      </c>
      <c r="E13" s="17">
        <v>0.35692469795128401</v>
      </c>
      <c r="F13" s="17"/>
      <c r="G13" s="17">
        <v>0.30402721508869701</v>
      </c>
      <c r="H13" s="17">
        <v>0.292333756272946</v>
      </c>
      <c r="I13" s="17">
        <v>0.35280813841876801</v>
      </c>
      <c r="J13" s="17">
        <v>0.376906582781175</v>
      </c>
      <c r="K13" s="17">
        <v>0.33777595626930501</v>
      </c>
      <c r="L13" s="17">
        <v>0.23783372397383901</v>
      </c>
      <c r="M13" s="17"/>
      <c r="N13" s="17">
        <v>0.26195057484142997</v>
      </c>
      <c r="O13" s="17">
        <v>0.33489328185772299</v>
      </c>
      <c r="P13" s="17">
        <v>0.31035666322640698</v>
      </c>
      <c r="Q13" s="17">
        <v>0.32437516099969099</v>
      </c>
      <c r="R13" s="17">
        <v>0.33999693953924498</v>
      </c>
      <c r="S13" s="17">
        <v>0.31831512365153802</v>
      </c>
      <c r="T13" s="17">
        <v>0.26264389047324099</v>
      </c>
      <c r="U13" s="17">
        <v>0.32815192157151801</v>
      </c>
      <c r="V13" s="17">
        <v>0.29868509541926402</v>
      </c>
      <c r="W13" s="17">
        <v>0.36030071136069702</v>
      </c>
      <c r="X13" s="17">
        <v>0.36671843169840401</v>
      </c>
      <c r="Y13" s="17">
        <v>0.30577819337844098</v>
      </c>
      <c r="Z13" s="17"/>
      <c r="AA13" s="17">
        <v>0.239302149910538</v>
      </c>
      <c r="AB13" s="17">
        <v>0.30803695467348702</v>
      </c>
      <c r="AC13" s="17">
        <v>0.34098207353749499</v>
      </c>
      <c r="AD13" s="17">
        <v>0.37644164632094301</v>
      </c>
      <c r="AE13" s="17"/>
      <c r="AF13" s="17">
        <v>0.42006906548762901</v>
      </c>
    </row>
    <row r="14" spans="2:32" ht="27.75" x14ac:dyDescent="0.2">
      <c r="B14" s="18" t="s">
        <v>54</v>
      </c>
      <c r="C14" s="17">
        <v>0.267298763351493</v>
      </c>
      <c r="D14" s="17">
        <v>0.24308026208647299</v>
      </c>
      <c r="E14" s="17">
        <v>0.290076593556572</v>
      </c>
      <c r="F14" s="17"/>
      <c r="G14" s="17">
        <v>0.34861314218297001</v>
      </c>
      <c r="H14" s="17">
        <v>0.35472181342589298</v>
      </c>
      <c r="I14" s="17">
        <v>0.32583319178327003</v>
      </c>
      <c r="J14" s="17">
        <v>0.27344197859000302</v>
      </c>
      <c r="K14" s="17">
        <v>0.22049402972521501</v>
      </c>
      <c r="L14" s="17">
        <v>0.120730151650515</v>
      </c>
      <c r="M14" s="17"/>
      <c r="N14" s="17">
        <v>0.27156701946888501</v>
      </c>
      <c r="O14" s="17">
        <v>0.265867772193776</v>
      </c>
      <c r="P14" s="17">
        <v>0.26889270957475198</v>
      </c>
      <c r="Q14" s="17">
        <v>0.24800237065236899</v>
      </c>
      <c r="R14" s="17">
        <v>0.24591607653257699</v>
      </c>
      <c r="S14" s="17">
        <v>0.28735972484024602</v>
      </c>
      <c r="T14" s="17">
        <v>0.206036892791711</v>
      </c>
      <c r="U14" s="17">
        <v>0.28089227779896703</v>
      </c>
      <c r="V14" s="17">
        <v>0.29634142854134798</v>
      </c>
      <c r="W14" s="17">
        <v>0.29916905099409102</v>
      </c>
      <c r="X14" s="17">
        <v>0.25601122255271702</v>
      </c>
      <c r="Y14" s="17">
        <v>0.25854838607910702</v>
      </c>
      <c r="Z14" s="17"/>
      <c r="AA14" s="17">
        <v>0.271016922481565</v>
      </c>
      <c r="AB14" s="17">
        <v>0.25326463112674902</v>
      </c>
      <c r="AC14" s="17">
        <v>0.27964526332169798</v>
      </c>
      <c r="AD14" s="17">
        <v>0.26707537945584597</v>
      </c>
      <c r="AE14" s="17"/>
      <c r="AF14" s="17">
        <v>0.34003462372955501</v>
      </c>
    </row>
    <row r="15" spans="2:32" ht="41.25" x14ac:dyDescent="0.2">
      <c r="B15" s="18" t="s">
        <v>55</v>
      </c>
      <c r="C15" s="17">
        <v>0.179812739260055</v>
      </c>
      <c r="D15" s="17">
        <v>0.16764062411032701</v>
      </c>
      <c r="E15" s="17">
        <v>0.191365146098599</v>
      </c>
      <c r="F15" s="17"/>
      <c r="G15" s="17">
        <v>0.334347704476536</v>
      </c>
      <c r="H15" s="17">
        <v>0.28793368148412901</v>
      </c>
      <c r="I15" s="17">
        <v>0.241423607132739</v>
      </c>
      <c r="J15" s="17">
        <v>0.15907460575402699</v>
      </c>
      <c r="K15" s="17">
        <v>8.9811459742262498E-2</v>
      </c>
      <c r="L15" s="17">
        <v>1.5993053296005699E-2</v>
      </c>
      <c r="M15" s="17"/>
      <c r="N15" s="17">
        <v>0.219133922658274</v>
      </c>
      <c r="O15" s="17">
        <v>0.16100885684112701</v>
      </c>
      <c r="P15" s="17">
        <v>0.20720673429580899</v>
      </c>
      <c r="Q15" s="17">
        <v>0.120123547405434</v>
      </c>
      <c r="R15" s="17">
        <v>0.13312155073897999</v>
      </c>
      <c r="S15" s="17">
        <v>0.215917443262339</v>
      </c>
      <c r="T15" s="17">
        <v>0.19699703534915</v>
      </c>
      <c r="U15" s="17">
        <v>0.145745319851319</v>
      </c>
      <c r="V15" s="17">
        <v>0.17468054488891499</v>
      </c>
      <c r="W15" s="17">
        <v>0.19774323717612699</v>
      </c>
      <c r="X15" s="17">
        <v>0.18080316165919</v>
      </c>
      <c r="Y15" s="17">
        <v>0.14761333177830999</v>
      </c>
      <c r="Z15" s="17"/>
      <c r="AA15" s="17">
        <v>0.17328857379444201</v>
      </c>
      <c r="AB15" s="17">
        <v>0.17012561764447501</v>
      </c>
      <c r="AC15" s="17">
        <v>0.21272722410859499</v>
      </c>
      <c r="AD15" s="17">
        <v>0.168594252645549</v>
      </c>
      <c r="AE15" s="17"/>
      <c r="AF15" s="17">
        <v>0.16243188458046601</v>
      </c>
    </row>
    <row r="16" spans="2:32" x14ac:dyDescent="0.2">
      <c r="B16" s="18" t="s">
        <v>56</v>
      </c>
      <c r="C16" s="17">
        <v>0.16352615565114501</v>
      </c>
      <c r="D16" s="17">
        <v>0.12452684674818799</v>
      </c>
      <c r="E16" s="17">
        <v>0.200512021283272</v>
      </c>
      <c r="F16" s="17"/>
      <c r="G16" s="17">
        <v>0.21877506136056199</v>
      </c>
      <c r="H16" s="17">
        <v>0.22411696939777001</v>
      </c>
      <c r="I16" s="17">
        <v>0.23313423007840001</v>
      </c>
      <c r="J16" s="17">
        <v>0.14947300979944</v>
      </c>
      <c r="K16" s="17">
        <v>0.136406152074531</v>
      </c>
      <c r="L16" s="17">
        <v>5.0350094832489402E-2</v>
      </c>
      <c r="M16" s="17"/>
      <c r="N16" s="17">
        <v>0.14695388622761199</v>
      </c>
      <c r="O16" s="17">
        <v>0.15379158930858999</v>
      </c>
      <c r="P16" s="17">
        <v>0.20522922347047101</v>
      </c>
      <c r="Q16" s="17">
        <v>0.15826049591163799</v>
      </c>
      <c r="R16" s="17">
        <v>0.15739969269342999</v>
      </c>
      <c r="S16" s="17">
        <v>0.14581263438526901</v>
      </c>
      <c r="T16" s="17">
        <v>0.12895808581118201</v>
      </c>
      <c r="U16" s="17">
        <v>0.142616018891323</v>
      </c>
      <c r="V16" s="17">
        <v>0.20669781144803101</v>
      </c>
      <c r="W16" s="17">
        <v>0.151844303994012</v>
      </c>
      <c r="X16" s="17">
        <v>0.20507795179944699</v>
      </c>
      <c r="Y16" s="17">
        <v>0.18240484647210001</v>
      </c>
      <c r="Z16" s="17"/>
      <c r="AA16" s="17">
        <v>0.13402379415952501</v>
      </c>
      <c r="AB16" s="17">
        <v>0.14913489546165201</v>
      </c>
      <c r="AC16" s="17">
        <v>0.19200782289921001</v>
      </c>
      <c r="AD16" s="17">
        <v>0.18489385006801301</v>
      </c>
      <c r="AE16" s="17"/>
      <c r="AF16" s="17">
        <v>0.23170253728104101</v>
      </c>
    </row>
    <row r="17" spans="2:32" ht="27.75" x14ac:dyDescent="0.2">
      <c r="B17" s="18" t="s">
        <v>57</v>
      </c>
      <c r="C17" s="17">
        <v>0.15734076085311799</v>
      </c>
      <c r="D17" s="17">
        <v>0.16026983678554799</v>
      </c>
      <c r="E17" s="17">
        <v>0.15447595846111301</v>
      </c>
      <c r="F17" s="17"/>
      <c r="G17" s="17">
        <v>0.20088757086696701</v>
      </c>
      <c r="H17" s="17">
        <v>0.231878285237612</v>
      </c>
      <c r="I17" s="17">
        <v>0.20347236908147201</v>
      </c>
      <c r="J17" s="17">
        <v>0.15088358022062301</v>
      </c>
      <c r="K17" s="17">
        <v>0.115271022153686</v>
      </c>
      <c r="L17" s="17">
        <v>6.3546946571151994E-2</v>
      </c>
      <c r="M17" s="17"/>
      <c r="N17" s="17">
        <v>0.17671884190277101</v>
      </c>
      <c r="O17" s="17">
        <v>0.13082424823046199</v>
      </c>
      <c r="P17" s="17">
        <v>0.15153112814161901</v>
      </c>
      <c r="Q17" s="17">
        <v>0.13799379154483299</v>
      </c>
      <c r="R17" s="17">
        <v>0.15807733810580701</v>
      </c>
      <c r="S17" s="17">
        <v>0.16238508095632501</v>
      </c>
      <c r="T17" s="17">
        <v>0.151042645148357</v>
      </c>
      <c r="U17" s="17">
        <v>0.15201774507390101</v>
      </c>
      <c r="V17" s="17">
        <v>0.17552512116079699</v>
      </c>
      <c r="W17" s="17">
        <v>0.19109229979478001</v>
      </c>
      <c r="X17" s="17">
        <v>0.11102568389343</v>
      </c>
      <c r="Y17" s="17">
        <v>0.17144101552614999</v>
      </c>
      <c r="Z17" s="17"/>
      <c r="AA17" s="17">
        <v>0.15324945606802001</v>
      </c>
      <c r="AB17" s="17">
        <v>0.15281060299969301</v>
      </c>
      <c r="AC17" s="17">
        <v>0.17004867933027901</v>
      </c>
      <c r="AD17" s="17">
        <v>0.156583492478229</v>
      </c>
      <c r="AE17" s="17"/>
      <c r="AF17" s="17">
        <v>0.17511002115157401</v>
      </c>
    </row>
    <row r="18" spans="2:32" x14ac:dyDescent="0.2">
      <c r="B18" s="18" t="s">
        <v>58</v>
      </c>
      <c r="C18" s="17">
        <v>0.10285131450998999</v>
      </c>
      <c r="D18" s="17">
        <v>0.110819490982439</v>
      </c>
      <c r="E18" s="17">
        <v>9.4229668962360902E-2</v>
      </c>
      <c r="F18" s="17"/>
      <c r="G18" s="17">
        <v>0.122452403357126</v>
      </c>
      <c r="H18" s="17">
        <v>0.13017389435325599</v>
      </c>
      <c r="I18" s="17">
        <v>0.15042532189896099</v>
      </c>
      <c r="J18" s="17">
        <v>0.10178670833803601</v>
      </c>
      <c r="K18" s="17">
        <v>7.4276306984495499E-2</v>
      </c>
      <c r="L18" s="17">
        <v>4.8853172712754599E-2</v>
      </c>
      <c r="M18" s="17"/>
      <c r="N18" s="17">
        <v>0.13345674668969201</v>
      </c>
      <c r="O18" s="17">
        <v>0.103146721408835</v>
      </c>
      <c r="P18" s="17">
        <v>8.8823010884257703E-2</v>
      </c>
      <c r="Q18" s="17">
        <v>9.3205384507796293E-2</v>
      </c>
      <c r="R18" s="17">
        <v>9.6163674514738895E-2</v>
      </c>
      <c r="S18" s="17">
        <v>9.1870005315209904E-2</v>
      </c>
      <c r="T18" s="17">
        <v>7.50669585346493E-2</v>
      </c>
      <c r="U18" s="17">
        <v>0.116506222266233</v>
      </c>
      <c r="V18" s="17">
        <v>8.7478741562910495E-2</v>
      </c>
      <c r="W18" s="17">
        <v>0.13709573310648501</v>
      </c>
      <c r="X18" s="17">
        <v>9.7131478964287102E-2</v>
      </c>
      <c r="Y18" s="17">
        <v>9.2458933495069104E-2</v>
      </c>
      <c r="Z18" s="17"/>
      <c r="AA18" s="17">
        <v>0.10287961740453801</v>
      </c>
      <c r="AB18" s="17">
        <v>0.100943063051222</v>
      </c>
      <c r="AC18" s="17">
        <v>9.6410645318109403E-2</v>
      </c>
      <c r="AD18" s="17">
        <v>0.110934476888328</v>
      </c>
      <c r="AE18" s="17"/>
      <c r="AF18" s="17">
        <v>0.11254857588025299</v>
      </c>
    </row>
    <row r="19" spans="2:32" x14ac:dyDescent="0.2">
      <c r="B19" s="18" t="s">
        <v>59</v>
      </c>
      <c r="C19" s="17">
        <v>7.9191673381347805E-2</v>
      </c>
      <c r="D19" s="17">
        <v>7.7379738728669101E-2</v>
      </c>
      <c r="E19" s="17">
        <v>8.03411478079777E-2</v>
      </c>
      <c r="F19" s="17"/>
      <c r="G19" s="17">
        <v>0.11291889152237</v>
      </c>
      <c r="H19" s="17">
        <v>0.103647652601286</v>
      </c>
      <c r="I19" s="17">
        <v>0.118641635894716</v>
      </c>
      <c r="J19" s="17">
        <v>0.105156106169268</v>
      </c>
      <c r="K19" s="17">
        <v>3.71670093494278E-2</v>
      </c>
      <c r="L19" s="17">
        <v>1.1809637130575701E-2</v>
      </c>
      <c r="M19" s="17"/>
      <c r="N19" s="17">
        <v>7.4542190235658806E-2</v>
      </c>
      <c r="O19" s="17">
        <v>5.6452688843053198E-2</v>
      </c>
      <c r="P19" s="17">
        <v>7.6601020204800502E-2</v>
      </c>
      <c r="Q19" s="17">
        <v>5.7624503522806798E-2</v>
      </c>
      <c r="R19" s="17">
        <v>6.4890868140507596E-2</v>
      </c>
      <c r="S19" s="17">
        <v>9.4986201914451798E-2</v>
      </c>
      <c r="T19" s="17">
        <v>6.2928228469274802E-2</v>
      </c>
      <c r="U19" s="17">
        <v>9.4103780328609304E-2</v>
      </c>
      <c r="V19" s="17">
        <v>9.9530605529595098E-2</v>
      </c>
      <c r="W19" s="17">
        <v>0.11336594565174</v>
      </c>
      <c r="X19" s="17">
        <v>9.1243150847870005E-2</v>
      </c>
      <c r="Y19" s="17">
        <v>8.2941094073603297E-2</v>
      </c>
      <c r="Z19" s="17"/>
      <c r="AA19" s="17">
        <v>4.0224446977370702E-2</v>
      </c>
      <c r="AB19" s="17">
        <v>6.8627163940952002E-2</v>
      </c>
      <c r="AC19" s="17">
        <v>8.4624850387050005E-2</v>
      </c>
      <c r="AD19" s="17">
        <v>0.12864038711382</v>
      </c>
      <c r="AE19" s="17"/>
      <c r="AF19" s="17">
        <v>0.15259936718478201</v>
      </c>
    </row>
    <row r="20" spans="2:32" x14ac:dyDescent="0.2">
      <c r="B20" s="18" t="s">
        <v>60</v>
      </c>
      <c r="C20" s="19">
        <v>0.19336834427385</v>
      </c>
      <c r="D20" s="19">
        <v>0.23877580386622199</v>
      </c>
      <c r="E20" s="19">
        <v>0.14917970515456</v>
      </c>
      <c r="F20" s="19"/>
      <c r="G20" s="19">
        <v>0.12107897873368</v>
      </c>
      <c r="H20" s="19">
        <v>0.12383948572195499</v>
      </c>
      <c r="I20" s="19">
        <v>0.13041472626085299</v>
      </c>
      <c r="J20" s="19">
        <v>0.160917357402906</v>
      </c>
      <c r="K20" s="19">
        <v>0.206404711647902</v>
      </c>
      <c r="L20" s="19">
        <v>0.36697307194263301</v>
      </c>
      <c r="M20" s="19"/>
      <c r="N20" s="19">
        <v>0.19704409255153199</v>
      </c>
      <c r="O20" s="19">
        <v>0.190546097522001</v>
      </c>
      <c r="P20" s="19">
        <v>0.18913273003122499</v>
      </c>
      <c r="Q20" s="19">
        <v>0.225435447378419</v>
      </c>
      <c r="R20" s="19">
        <v>0.17661843318074999</v>
      </c>
      <c r="S20" s="19">
        <v>0.19445867021933999</v>
      </c>
      <c r="T20" s="19">
        <v>0.181748940897557</v>
      </c>
      <c r="U20" s="19">
        <v>0.18275220482322599</v>
      </c>
      <c r="V20" s="19">
        <v>0.209335116296131</v>
      </c>
      <c r="W20" s="19">
        <v>0.182388898484978</v>
      </c>
      <c r="X20" s="19">
        <v>0.14960530399871</v>
      </c>
      <c r="Y20" s="19">
        <v>0.23186156583238701</v>
      </c>
      <c r="Z20" s="19"/>
      <c r="AA20" s="19">
        <v>0.25800836775094199</v>
      </c>
      <c r="AB20" s="19">
        <v>0.193501351542475</v>
      </c>
      <c r="AC20" s="19">
        <v>0.17046825360961701</v>
      </c>
      <c r="AD20" s="19">
        <v>0.14073445898110501</v>
      </c>
      <c r="AE20" s="19"/>
      <c r="AF20" s="19">
        <v>0.14152076452193199</v>
      </c>
    </row>
    <row r="21" spans="2:32" x14ac:dyDescent="0.2">
      <c r="B21" s="16"/>
    </row>
    <row r="22" spans="2:32" x14ac:dyDescent="0.2">
      <c r="B22" t="s">
        <v>63</v>
      </c>
    </row>
    <row r="23" spans="2:32" x14ac:dyDescent="0.2">
      <c r="B23" t="s">
        <v>64</v>
      </c>
    </row>
    <row r="25" spans="2:32" x14ac:dyDescent="0.2">
      <c r="B25"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244</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240</v>
      </c>
      <c r="C9" s="17">
        <v>0.83430770737738502</v>
      </c>
      <c r="D9" s="17">
        <v>0.82307284061101305</v>
      </c>
      <c r="E9" s="17">
        <v>0.84573121329596002</v>
      </c>
      <c r="F9" s="17"/>
      <c r="G9" s="17">
        <v>0.85860314976792296</v>
      </c>
      <c r="H9" s="17">
        <v>0.90000053395354396</v>
      </c>
      <c r="I9" s="17">
        <v>0.85567418377258597</v>
      </c>
      <c r="J9" s="17">
        <v>0.80385631969731997</v>
      </c>
      <c r="K9" s="17">
        <v>0.80731936172341201</v>
      </c>
      <c r="L9" s="17">
        <v>0.78921739914475098</v>
      </c>
      <c r="M9" s="17"/>
      <c r="N9" s="17">
        <v>0.87426697761847805</v>
      </c>
      <c r="O9" s="17">
        <v>0.85707000360135199</v>
      </c>
      <c r="P9" s="17">
        <v>0.80904367521943199</v>
      </c>
      <c r="Q9" s="17">
        <v>0.79316334031713198</v>
      </c>
      <c r="R9" s="17">
        <v>0.75449980645804704</v>
      </c>
      <c r="S9" s="17">
        <v>0.83765967545723097</v>
      </c>
      <c r="T9" s="17">
        <v>0.81333172099339002</v>
      </c>
      <c r="U9" s="17">
        <v>0.84330036416347698</v>
      </c>
      <c r="V9" s="17">
        <v>0.85198149614765095</v>
      </c>
      <c r="W9" s="17">
        <v>0.80366334435443398</v>
      </c>
      <c r="X9" s="17">
        <v>0.891149134357622</v>
      </c>
      <c r="Y9" s="17">
        <v>0.89377689701936402</v>
      </c>
      <c r="Z9" s="17"/>
      <c r="AA9" s="17">
        <v>0.84054584333712701</v>
      </c>
      <c r="AB9" s="17">
        <v>0.86411895038791198</v>
      </c>
      <c r="AC9" s="17">
        <v>0.82654101960385096</v>
      </c>
      <c r="AD9" s="17">
        <v>0.80379895440127502</v>
      </c>
      <c r="AE9" s="17"/>
      <c r="AF9" s="17">
        <v>0.80809077782579497</v>
      </c>
    </row>
    <row r="10" spans="2:32" x14ac:dyDescent="0.2">
      <c r="B10" s="18" t="s">
        <v>241</v>
      </c>
      <c r="C10" s="17">
        <v>0.15099869751814199</v>
      </c>
      <c r="D10" s="17">
        <v>0.16307546983462401</v>
      </c>
      <c r="E10" s="17">
        <v>0.139496944146936</v>
      </c>
      <c r="F10" s="17"/>
      <c r="G10" s="17">
        <v>0.118143086019444</v>
      </c>
      <c r="H10" s="17">
        <v>8.2928569590651799E-2</v>
      </c>
      <c r="I10" s="17">
        <v>0.130053648295507</v>
      </c>
      <c r="J10" s="17">
        <v>0.188911275870076</v>
      </c>
      <c r="K10" s="17">
        <v>0.18213918848749799</v>
      </c>
      <c r="L10" s="17">
        <v>0.19380082873917701</v>
      </c>
      <c r="M10" s="17"/>
      <c r="N10" s="17">
        <v>0.106727946574643</v>
      </c>
      <c r="O10" s="17">
        <v>0.12597072524250599</v>
      </c>
      <c r="P10" s="17">
        <v>0.18150023839672699</v>
      </c>
      <c r="Q10" s="17">
        <v>0.16254585510410399</v>
      </c>
      <c r="R10" s="17">
        <v>0.23625010180765699</v>
      </c>
      <c r="S10" s="17">
        <v>0.149227560689453</v>
      </c>
      <c r="T10" s="17">
        <v>0.16618872813382801</v>
      </c>
      <c r="U10" s="17">
        <v>0.15669963583652299</v>
      </c>
      <c r="V10" s="17">
        <v>0.13845410507546099</v>
      </c>
      <c r="W10" s="17">
        <v>0.19058005142648199</v>
      </c>
      <c r="X10" s="17">
        <v>0.108850865642378</v>
      </c>
      <c r="Y10" s="17">
        <v>0.106223102980636</v>
      </c>
      <c r="Z10" s="17"/>
      <c r="AA10" s="17">
        <v>0.14975112414490299</v>
      </c>
      <c r="AB10" s="17">
        <v>0.123406950556884</v>
      </c>
      <c r="AC10" s="17">
        <v>0.16224861006416999</v>
      </c>
      <c r="AD10" s="17">
        <v>0.17011753025840201</v>
      </c>
      <c r="AE10" s="17"/>
      <c r="AF10" s="17">
        <v>0.18155853072733899</v>
      </c>
    </row>
    <row r="11" spans="2:32" x14ac:dyDescent="0.2">
      <c r="B11" s="18" t="s">
        <v>92</v>
      </c>
      <c r="C11" s="19">
        <v>1.4693595104473101E-2</v>
      </c>
      <c r="D11" s="19">
        <v>1.38516895543633E-2</v>
      </c>
      <c r="E11" s="19">
        <v>1.47718425571045E-2</v>
      </c>
      <c r="F11" s="19"/>
      <c r="G11" s="19">
        <v>2.32537642126334E-2</v>
      </c>
      <c r="H11" s="19">
        <v>1.7070896455804101E-2</v>
      </c>
      <c r="I11" s="19">
        <v>1.4272167931907101E-2</v>
      </c>
      <c r="J11" s="19">
        <v>7.2324044326037996E-3</v>
      </c>
      <c r="K11" s="19">
        <v>1.0541449789090201E-2</v>
      </c>
      <c r="L11" s="19">
        <v>1.69817721160712E-2</v>
      </c>
      <c r="M11" s="19"/>
      <c r="N11" s="19">
        <v>1.9005075806878199E-2</v>
      </c>
      <c r="O11" s="19">
        <v>1.6959271156142298E-2</v>
      </c>
      <c r="P11" s="19">
        <v>9.4560863838407706E-3</v>
      </c>
      <c r="Q11" s="19">
        <v>4.4290804578764997E-2</v>
      </c>
      <c r="R11" s="19">
        <v>9.2500917342965804E-3</v>
      </c>
      <c r="S11" s="19">
        <v>1.31127638533162E-2</v>
      </c>
      <c r="T11" s="19">
        <v>2.0479550872782401E-2</v>
      </c>
      <c r="U11" s="19">
        <v>0</v>
      </c>
      <c r="V11" s="19">
        <v>9.5643987768885795E-3</v>
      </c>
      <c r="W11" s="19">
        <v>5.7566042190841799E-3</v>
      </c>
      <c r="X11" s="19">
        <v>0</v>
      </c>
      <c r="Y11" s="19">
        <v>0</v>
      </c>
      <c r="Z11" s="19"/>
      <c r="AA11" s="19">
        <v>9.7030325179697906E-3</v>
      </c>
      <c r="AB11" s="19">
        <v>1.2474099055204401E-2</v>
      </c>
      <c r="AC11" s="19">
        <v>1.12103703319784E-2</v>
      </c>
      <c r="AD11" s="19">
        <v>2.6083515340323101E-2</v>
      </c>
      <c r="AE11" s="19"/>
      <c r="AF11" s="19">
        <v>1.0350691446865901E-2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245</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240</v>
      </c>
      <c r="C9" s="17">
        <v>0.90293975562769202</v>
      </c>
      <c r="D9" s="17">
        <v>0.91257922386590395</v>
      </c>
      <c r="E9" s="17">
        <v>0.894362738123477</v>
      </c>
      <c r="F9" s="17"/>
      <c r="G9" s="17">
        <v>0.92079533687876103</v>
      </c>
      <c r="H9" s="17">
        <v>0.91256081031824898</v>
      </c>
      <c r="I9" s="17">
        <v>0.92122905438861202</v>
      </c>
      <c r="J9" s="17">
        <v>0.88825005627457898</v>
      </c>
      <c r="K9" s="17">
        <v>0.90101824324687896</v>
      </c>
      <c r="L9" s="17">
        <v>0.88105212659566101</v>
      </c>
      <c r="M9" s="17"/>
      <c r="N9" s="17">
        <v>0.93444245925667901</v>
      </c>
      <c r="O9" s="17">
        <v>0.90619283607095502</v>
      </c>
      <c r="P9" s="17">
        <v>0.88129384187313098</v>
      </c>
      <c r="Q9" s="17">
        <v>0.90240836782992795</v>
      </c>
      <c r="R9" s="17">
        <v>0.90444075363346499</v>
      </c>
      <c r="S9" s="17">
        <v>0.88337520146883897</v>
      </c>
      <c r="T9" s="17">
        <v>0.897534319057672</v>
      </c>
      <c r="U9" s="17">
        <v>0.91724869307608303</v>
      </c>
      <c r="V9" s="17">
        <v>0.89662052401826398</v>
      </c>
      <c r="W9" s="17">
        <v>0.874811691460881</v>
      </c>
      <c r="X9" s="17">
        <v>0.89901534449339704</v>
      </c>
      <c r="Y9" s="17">
        <v>0.95331187991048705</v>
      </c>
      <c r="Z9" s="17"/>
      <c r="AA9" s="17">
        <v>0.91365803677122404</v>
      </c>
      <c r="AB9" s="17">
        <v>0.93096233482143098</v>
      </c>
      <c r="AC9" s="17">
        <v>0.87281569143254301</v>
      </c>
      <c r="AD9" s="17">
        <v>0.88784900889951801</v>
      </c>
      <c r="AE9" s="17"/>
      <c r="AF9" s="17">
        <v>0.88019664867027003</v>
      </c>
    </row>
    <row r="10" spans="2:32" x14ac:dyDescent="0.2">
      <c r="B10" s="18" t="s">
        <v>241</v>
      </c>
      <c r="C10" s="17">
        <v>8.1651868511201195E-2</v>
      </c>
      <c r="D10" s="17">
        <v>7.5472265087703494E-2</v>
      </c>
      <c r="E10" s="17">
        <v>8.8396433171602298E-2</v>
      </c>
      <c r="F10" s="17"/>
      <c r="G10" s="17">
        <v>5.6414560144887702E-2</v>
      </c>
      <c r="H10" s="17">
        <v>7.5743385281947698E-2</v>
      </c>
      <c r="I10" s="17">
        <v>6.6441798343903999E-2</v>
      </c>
      <c r="J10" s="17">
        <v>0.101085268113711</v>
      </c>
      <c r="K10" s="17">
        <v>8.6991755992551795E-2</v>
      </c>
      <c r="L10" s="17">
        <v>9.5809746694535403E-2</v>
      </c>
      <c r="M10" s="17"/>
      <c r="N10" s="17">
        <v>5.0026110519554898E-2</v>
      </c>
      <c r="O10" s="17">
        <v>7.5730174902435304E-2</v>
      </c>
      <c r="P10" s="17">
        <v>0.108990236167594</v>
      </c>
      <c r="Q10" s="17">
        <v>7.2992780377470298E-2</v>
      </c>
      <c r="R10" s="17">
        <v>9.0987781832319301E-2</v>
      </c>
      <c r="S10" s="17">
        <v>9.5596025317940106E-2</v>
      </c>
      <c r="T10" s="17">
        <v>8.5382218386154896E-2</v>
      </c>
      <c r="U10" s="17">
        <v>8.2751306923916801E-2</v>
      </c>
      <c r="V10" s="17">
        <v>8.5849727459742398E-2</v>
      </c>
      <c r="W10" s="17">
        <v>0.11520516958088101</v>
      </c>
      <c r="X10" s="17">
        <v>6.9203711348909694E-2</v>
      </c>
      <c r="Y10" s="17">
        <v>4.6688120089512501E-2</v>
      </c>
      <c r="Z10" s="17"/>
      <c r="AA10" s="17">
        <v>7.8245262481283606E-2</v>
      </c>
      <c r="AB10" s="17">
        <v>5.7819103212963401E-2</v>
      </c>
      <c r="AC10" s="17">
        <v>0.10466475994365999</v>
      </c>
      <c r="AD10" s="17">
        <v>8.9841120894870202E-2</v>
      </c>
      <c r="AE10" s="17"/>
      <c r="AF10" s="17">
        <v>0.102809031969054</v>
      </c>
    </row>
    <row r="11" spans="2:32" x14ac:dyDescent="0.2">
      <c r="B11" s="18" t="s">
        <v>92</v>
      </c>
      <c r="C11" s="19">
        <v>1.54083758611064E-2</v>
      </c>
      <c r="D11" s="19">
        <v>1.1948511046392199E-2</v>
      </c>
      <c r="E11" s="19">
        <v>1.7240828704920799E-2</v>
      </c>
      <c r="F11" s="19"/>
      <c r="G11" s="19">
        <v>2.2790102976351E-2</v>
      </c>
      <c r="H11" s="19">
        <v>1.1695804399803601E-2</v>
      </c>
      <c r="I11" s="19">
        <v>1.23291472674842E-2</v>
      </c>
      <c r="J11" s="19">
        <v>1.06646756117096E-2</v>
      </c>
      <c r="K11" s="19">
        <v>1.19900007605691E-2</v>
      </c>
      <c r="L11" s="19">
        <v>2.3138126709803902E-2</v>
      </c>
      <c r="M11" s="19"/>
      <c r="N11" s="19">
        <v>1.55314302237658E-2</v>
      </c>
      <c r="O11" s="19">
        <v>1.8076989026609199E-2</v>
      </c>
      <c r="P11" s="19">
        <v>9.7159219592746395E-3</v>
      </c>
      <c r="Q11" s="19">
        <v>2.45988517926016E-2</v>
      </c>
      <c r="R11" s="19">
        <v>4.5714645342152804E-3</v>
      </c>
      <c r="S11" s="19">
        <v>2.1028773213220602E-2</v>
      </c>
      <c r="T11" s="19">
        <v>1.7083462556173198E-2</v>
      </c>
      <c r="U11" s="19">
        <v>0</v>
      </c>
      <c r="V11" s="19">
        <v>1.7529748521993901E-2</v>
      </c>
      <c r="W11" s="19">
        <v>9.9831389582381493E-3</v>
      </c>
      <c r="X11" s="19">
        <v>3.1780944157693301E-2</v>
      </c>
      <c r="Y11" s="19">
        <v>0</v>
      </c>
      <c r="Z11" s="19"/>
      <c r="AA11" s="19">
        <v>8.0967007474922401E-3</v>
      </c>
      <c r="AB11" s="19">
        <v>1.12185619656057E-2</v>
      </c>
      <c r="AC11" s="19">
        <v>2.2519548623796699E-2</v>
      </c>
      <c r="AD11" s="19">
        <v>2.23098702056116E-2</v>
      </c>
      <c r="AE11" s="19"/>
      <c r="AF11" s="19">
        <v>1.69943193606754E-2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246</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1514</v>
      </c>
      <c r="D7" s="10">
        <v>773</v>
      </c>
      <c r="E7" s="10">
        <v>739</v>
      </c>
      <c r="F7" s="10"/>
      <c r="G7" s="10">
        <v>142</v>
      </c>
      <c r="H7" s="10">
        <v>308</v>
      </c>
      <c r="I7" s="10">
        <v>415</v>
      </c>
      <c r="J7" s="10">
        <v>389</v>
      </c>
      <c r="K7" s="10">
        <v>209</v>
      </c>
      <c r="L7" s="10">
        <v>51</v>
      </c>
      <c r="M7" s="10"/>
      <c r="N7" s="10">
        <v>237</v>
      </c>
      <c r="O7" s="10">
        <v>202</v>
      </c>
      <c r="P7" s="10">
        <v>141</v>
      </c>
      <c r="Q7" s="10">
        <v>139</v>
      </c>
      <c r="R7" s="10">
        <v>106</v>
      </c>
      <c r="S7" s="10">
        <v>149</v>
      </c>
      <c r="T7" s="10">
        <v>114</v>
      </c>
      <c r="U7" s="10">
        <v>50</v>
      </c>
      <c r="V7" s="10">
        <v>146</v>
      </c>
      <c r="W7" s="10">
        <v>121</v>
      </c>
      <c r="X7" s="10">
        <v>68</v>
      </c>
      <c r="Y7" s="10">
        <v>41</v>
      </c>
      <c r="Z7" s="10"/>
      <c r="AA7" s="10">
        <v>466</v>
      </c>
      <c r="AB7" s="10">
        <v>485</v>
      </c>
      <c r="AC7" s="10">
        <v>290</v>
      </c>
      <c r="AD7" s="10">
        <v>272</v>
      </c>
      <c r="AE7" s="10"/>
      <c r="AF7" s="10">
        <v>176</v>
      </c>
    </row>
    <row r="8" spans="2:32" ht="30" customHeight="1" x14ac:dyDescent="0.2">
      <c r="B8" s="11" t="s">
        <v>20</v>
      </c>
      <c r="C8" s="11">
        <v>1581</v>
      </c>
      <c r="D8" s="11">
        <v>845</v>
      </c>
      <c r="E8" s="11">
        <v>734</v>
      </c>
      <c r="F8" s="11"/>
      <c r="G8" s="11">
        <v>186</v>
      </c>
      <c r="H8" s="11">
        <v>371</v>
      </c>
      <c r="I8" s="11">
        <v>399</v>
      </c>
      <c r="J8" s="11">
        <v>378</v>
      </c>
      <c r="K8" s="11">
        <v>199</v>
      </c>
      <c r="L8" s="11">
        <v>48</v>
      </c>
      <c r="M8" s="11"/>
      <c r="N8" s="11">
        <v>266</v>
      </c>
      <c r="O8" s="11">
        <v>197</v>
      </c>
      <c r="P8" s="11">
        <v>136</v>
      </c>
      <c r="Q8" s="11">
        <v>135</v>
      </c>
      <c r="R8" s="11">
        <v>103</v>
      </c>
      <c r="S8" s="11">
        <v>145</v>
      </c>
      <c r="T8" s="11">
        <v>112</v>
      </c>
      <c r="U8" s="11">
        <v>52</v>
      </c>
      <c r="V8" s="11">
        <v>146</v>
      </c>
      <c r="W8" s="11">
        <v>149</v>
      </c>
      <c r="X8" s="11">
        <v>74</v>
      </c>
      <c r="Y8" s="11">
        <v>66</v>
      </c>
      <c r="Z8" s="11"/>
      <c r="AA8" s="11">
        <v>439</v>
      </c>
      <c r="AB8" s="11">
        <v>451</v>
      </c>
      <c r="AC8" s="11">
        <v>374</v>
      </c>
      <c r="AD8" s="11">
        <v>316</v>
      </c>
      <c r="AE8" s="11"/>
      <c r="AF8" s="11">
        <v>183</v>
      </c>
    </row>
    <row r="9" spans="2:32" x14ac:dyDescent="0.2">
      <c r="B9" s="18" t="s">
        <v>240</v>
      </c>
      <c r="C9" s="17">
        <v>0.67561266143203902</v>
      </c>
      <c r="D9" s="17">
        <v>0.67530281039707696</v>
      </c>
      <c r="E9" s="17">
        <v>0.67512971847278602</v>
      </c>
      <c r="F9" s="17"/>
      <c r="G9" s="17">
        <v>0.78797771812848705</v>
      </c>
      <c r="H9" s="17">
        <v>0.80361603050476904</v>
      </c>
      <c r="I9" s="17">
        <v>0.70649259451353097</v>
      </c>
      <c r="J9" s="17">
        <v>0.59964927619372899</v>
      </c>
      <c r="K9" s="17">
        <v>0.47518617202910102</v>
      </c>
      <c r="L9" s="17">
        <v>0.42162952057240299</v>
      </c>
      <c r="M9" s="17"/>
      <c r="N9" s="17">
        <v>0.70496725617162503</v>
      </c>
      <c r="O9" s="17">
        <v>0.64854710287153305</v>
      </c>
      <c r="P9" s="17">
        <v>0.69662481637132601</v>
      </c>
      <c r="Q9" s="17">
        <v>0.623653876727706</v>
      </c>
      <c r="R9" s="17">
        <v>0.70798360619879497</v>
      </c>
      <c r="S9" s="17">
        <v>0.74129900864245502</v>
      </c>
      <c r="T9" s="17">
        <v>0.62443012148997001</v>
      </c>
      <c r="U9" s="17">
        <v>0.60860661965912399</v>
      </c>
      <c r="V9" s="17">
        <v>0.66397313617187104</v>
      </c>
      <c r="W9" s="17">
        <v>0.69600434740797301</v>
      </c>
      <c r="X9" s="17">
        <v>0.57486262064171001</v>
      </c>
      <c r="Y9" s="17">
        <v>0.73805373439783295</v>
      </c>
      <c r="Z9" s="17"/>
      <c r="AA9" s="17">
        <v>0.791770544257825</v>
      </c>
      <c r="AB9" s="17">
        <v>0.68852782084263098</v>
      </c>
      <c r="AC9" s="17">
        <v>0.61975972247775402</v>
      </c>
      <c r="AD9" s="17">
        <v>0.56141485229440702</v>
      </c>
      <c r="AE9" s="17"/>
      <c r="AF9" s="17">
        <v>0.63895751946604495</v>
      </c>
    </row>
    <row r="10" spans="2:32" x14ac:dyDescent="0.2">
      <c r="B10" s="18" t="s">
        <v>241</v>
      </c>
      <c r="C10" s="17">
        <v>0.312044505770528</v>
      </c>
      <c r="D10" s="17">
        <v>0.30972217255687201</v>
      </c>
      <c r="E10" s="17">
        <v>0.315526444807328</v>
      </c>
      <c r="F10" s="17"/>
      <c r="G10" s="17">
        <v>0.16576792692491801</v>
      </c>
      <c r="H10" s="17">
        <v>0.19056562645490999</v>
      </c>
      <c r="I10" s="17">
        <v>0.28901143732542101</v>
      </c>
      <c r="J10" s="17">
        <v>0.39256100852822601</v>
      </c>
      <c r="K10" s="17">
        <v>0.50463764137234701</v>
      </c>
      <c r="L10" s="17">
        <v>0.57837047942759701</v>
      </c>
      <c r="M10" s="17"/>
      <c r="N10" s="17">
        <v>0.27923902052702798</v>
      </c>
      <c r="O10" s="17">
        <v>0.33641093375233</v>
      </c>
      <c r="P10" s="17">
        <v>0.28879237916582901</v>
      </c>
      <c r="Q10" s="17">
        <v>0.33640282361121099</v>
      </c>
      <c r="R10" s="17">
        <v>0.29201639380120498</v>
      </c>
      <c r="S10" s="17">
        <v>0.244758078299081</v>
      </c>
      <c r="T10" s="17">
        <v>0.34899544968207702</v>
      </c>
      <c r="U10" s="17">
        <v>0.39139338034087601</v>
      </c>
      <c r="V10" s="17">
        <v>0.33602686382812902</v>
      </c>
      <c r="W10" s="17">
        <v>0.30399565259202699</v>
      </c>
      <c r="X10" s="17">
        <v>0.42513737935828999</v>
      </c>
      <c r="Y10" s="17">
        <v>0.26194626560216799</v>
      </c>
      <c r="Z10" s="17"/>
      <c r="AA10" s="17">
        <v>0.19714083010313299</v>
      </c>
      <c r="AB10" s="17">
        <v>0.298637300535262</v>
      </c>
      <c r="AC10" s="17">
        <v>0.37380894464002701</v>
      </c>
      <c r="AD10" s="17">
        <v>0.41817767358594499</v>
      </c>
      <c r="AE10" s="17"/>
      <c r="AF10" s="17">
        <v>0.34512386209983797</v>
      </c>
    </row>
    <row r="11" spans="2:32" x14ac:dyDescent="0.2">
      <c r="B11" s="18" t="s">
        <v>92</v>
      </c>
      <c r="C11" s="19">
        <v>1.23428327974325E-2</v>
      </c>
      <c r="D11" s="19">
        <v>1.4975017046051E-2</v>
      </c>
      <c r="E11" s="19">
        <v>9.3438367198856696E-3</v>
      </c>
      <c r="F11" s="19"/>
      <c r="G11" s="19">
        <v>4.6254354946594203E-2</v>
      </c>
      <c r="H11" s="19">
        <v>5.8183430403208796E-3</v>
      </c>
      <c r="I11" s="19">
        <v>4.4959681610480902E-3</v>
      </c>
      <c r="J11" s="19">
        <v>7.7897152780444798E-3</v>
      </c>
      <c r="K11" s="19">
        <v>2.01761865985517E-2</v>
      </c>
      <c r="L11" s="19">
        <v>0</v>
      </c>
      <c r="M11" s="19"/>
      <c r="N11" s="19">
        <v>1.57937233013467E-2</v>
      </c>
      <c r="O11" s="19">
        <v>1.5041963376137101E-2</v>
      </c>
      <c r="P11" s="19">
        <v>1.4582804462845499E-2</v>
      </c>
      <c r="Q11" s="19">
        <v>3.9943299661082197E-2</v>
      </c>
      <c r="R11" s="19">
        <v>0</v>
      </c>
      <c r="S11" s="19">
        <v>1.3942913058464099E-2</v>
      </c>
      <c r="T11" s="19">
        <v>2.6574428827952998E-2</v>
      </c>
      <c r="U11" s="19">
        <v>0</v>
      </c>
      <c r="V11" s="19">
        <v>0</v>
      </c>
      <c r="W11" s="19">
        <v>0</v>
      </c>
      <c r="X11" s="19">
        <v>0</v>
      </c>
      <c r="Y11" s="19">
        <v>0</v>
      </c>
      <c r="Z11" s="19"/>
      <c r="AA11" s="19">
        <v>1.10886256390415E-2</v>
      </c>
      <c r="AB11" s="19">
        <v>1.2834878622107301E-2</v>
      </c>
      <c r="AC11" s="19">
        <v>6.4313328822184898E-3</v>
      </c>
      <c r="AD11" s="19">
        <v>2.0407474119648501E-2</v>
      </c>
      <c r="AE11" s="19"/>
      <c r="AF11" s="19">
        <v>1.5918618434117501E-2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247</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240</v>
      </c>
      <c r="C9" s="17">
        <v>0.80586791396900903</v>
      </c>
      <c r="D9" s="17">
        <v>0.80927346136245903</v>
      </c>
      <c r="E9" s="17">
        <v>0.80293793325785501</v>
      </c>
      <c r="F9" s="17"/>
      <c r="G9" s="17">
        <v>0.79248678369622405</v>
      </c>
      <c r="H9" s="17">
        <v>0.85608829472119796</v>
      </c>
      <c r="I9" s="17">
        <v>0.86528944055053703</v>
      </c>
      <c r="J9" s="17">
        <v>0.80362124407983204</v>
      </c>
      <c r="K9" s="17">
        <v>0.78363053062870602</v>
      </c>
      <c r="L9" s="17">
        <v>0.73751131373241896</v>
      </c>
      <c r="M9" s="17"/>
      <c r="N9" s="17">
        <v>0.86262031683693896</v>
      </c>
      <c r="O9" s="17">
        <v>0.79908774921349301</v>
      </c>
      <c r="P9" s="17">
        <v>0.82526742104064799</v>
      </c>
      <c r="Q9" s="17">
        <v>0.78367957674478805</v>
      </c>
      <c r="R9" s="17">
        <v>0.77848029211455705</v>
      </c>
      <c r="S9" s="17">
        <v>0.80717866557873497</v>
      </c>
      <c r="T9" s="17">
        <v>0.77271505971404397</v>
      </c>
      <c r="U9" s="17">
        <v>0.78074979901005703</v>
      </c>
      <c r="V9" s="17">
        <v>0.83012240126193304</v>
      </c>
      <c r="W9" s="17">
        <v>0.75888629696070098</v>
      </c>
      <c r="X9" s="17">
        <v>0.82475137335036997</v>
      </c>
      <c r="Y9" s="17">
        <v>0.79766618208462103</v>
      </c>
      <c r="Z9" s="17"/>
      <c r="AA9" s="17">
        <v>0.81890747782051498</v>
      </c>
      <c r="AB9" s="17">
        <v>0.81415239726027</v>
      </c>
      <c r="AC9" s="17">
        <v>0.81275917819943999</v>
      </c>
      <c r="AD9" s="17">
        <v>0.77455906195299096</v>
      </c>
      <c r="AE9" s="17"/>
      <c r="AF9" s="17">
        <v>0.79761482365541003</v>
      </c>
    </row>
    <row r="10" spans="2:32" x14ac:dyDescent="0.2">
      <c r="B10" s="18" t="s">
        <v>241</v>
      </c>
      <c r="C10" s="17">
        <v>0.17765918960545801</v>
      </c>
      <c r="D10" s="17">
        <v>0.17466418346965601</v>
      </c>
      <c r="E10" s="17">
        <v>0.18008136222039201</v>
      </c>
      <c r="F10" s="17"/>
      <c r="G10" s="17">
        <v>0.17310735991366</v>
      </c>
      <c r="H10" s="17">
        <v>0.12300689673488099</v>
      </c>
      <c r="I10" s="17">
        <v>0.118428671878961</v>
      </c>
      <c r="J10" s="17">
        <v>0.189931387102207</v>
      </c>
      <c r="K10" s="17">
        <v>0.20748753141815199</v>
      </c>
      <c r="L10" s="17">
        <v>0.24726163842156501</v>
      </c>
      <c r="M10" s="17"/>
      <c r="N10" s="17">
        <v>0.12668800689373699</v>
      </c>
      <c r="O10" s="17">
        <v>0.182965946250506</v>
      </c>
      <c r="P10" s="17">
        <v>0.16560601077158399</v>
      </c>
      <c r="Q10" s="17">
        <v>0.18693942276561001</v>
      </c>
      <c r="R10" s="17">
        <v>0.19441899786091801</v>
      </c>
      <c r="S10" s="17">
        <v>0.17042599109603099</v>
      </c>
      <c r="T10" s="17">
        <v>0.21008346201313799</v>
      </c>
      <c r="U10" s="17">
        <v>0.206997308282523</v>
      </c>
      <c r="V10" s="17">
        <v>0.16290284632660401</v>
      </c>
      <c r="W10" s="17">
        <v>0.22391780780923701</v>
      </c>
      <c r="X10" s="17">
        <v>0.16138517526814999</v>
      </c>
      <c r="Y10" s="17">
        <v>0.18926976527952499</v>
      </c>
      <c r="Z10" s="17"/>
      <c r="AA10" s="17">
        <v>0.17286351097681699</v>
      </c>
      <c r="AB10" s="17">
        <v>0.172462227953044</v>
      </c>
      <c r="AC10" s="17">
        <v>0.170394116790718</v>
      </c>
      <c r="AD10" s="17">
        <v>0.19627658248215901</v>
      </c>
      <c r="AE10" s="17"/>
      <c r="AF10" s="17">
        <v>0.193484614558766</v>
      </c>
    </row>
    <row r="11" spans="2:32" x14ac:dyDescent="0.2">
      <c r="B11" s="18" t="s">
        <v>92</v>
      </c>
      <c r="C11" s="19">
        <v>1.64728964255333E-2</v>
      </c>
      <c r="D11" s="19">
        <v>1.6062355167884498E-2</v>
      </c>
      <c r="E11" s="19">
        <v>1.6980704521753001E-2</v>
      </c>
      <c r="F11" s="19"/>
      <c r="G11" s="19">
        <v>3.4405856390116202E-2</v>
      </c>
      <c r="H11" s="19">
        <v>2.0904808543921401E-2</v>
      </c>
      <c r="I11" s="19">
        <v>1.62818875705012E-2</v>
      </c>
      <c r="J11" s="19">
        <v>6.4473688179615598E-3</v>
      </c>
      <c r="K11" s="19">
        <v>8.8819379531412997E-3</v>
      </c>
      <c r="L11" s="19">
        <v>1.5227047846015701E-2</v>
      </c>
      <c r="M11" s="19"/>
      <c r="N11" s="19">
        <v>1.06916762693241E-2</v>
      </c>
      <c r="O11" s="19">
        <v>1.7946304536000501E-2</v>
      </c>
      <c r="P11" s="19">
        <v>9.1265681877684499E-3</v>
      </c>
      <c r="Q11" s="19">
        <v>2.9381000489602301E-2</v>
      </c>
      <c r="R11" s="19">
        <v>2.7100710024525201E-2</v>
      </c>
      <c r="S11" s="19">
        <v>2.2395343325233501E-2</v>
      </c>
      <c r="T11" s="19">
        <v>1.7201478272817601E-2</v>
      </c>
      <c r="U11" s="19">
        <v>1.2252892707419701E-2</v>
      </c>
      <c r="V11" s="19">
        <v>6.9747524114630198E-3</v>
      </c>
      <c r="W11" s="19">
        <v>1.7195895230062801E-2</v>
      </c>
      <c r="X11" s="19">
        <v>1.38634513814807E-2</v>
      </c>
      <c r="Y11" s="19">
        <v>1.30640526358536E-2</v>
      </c>
      <c r="Z11" s="19"/>
      <c r="AA11" s="19">
        <v>8.2290112026682603E-3</v>
      </c>
      <c r="AB11" s="19">
        <v>1.33853747866858E-2</v>
      </c>
      <c r="AC11" s="19">
        <v>1.68467050098427E-2</v>
      </c>
      <c r="AD11" s="19">
        <v>2.9164355564850201E-2</v>
      </c>
      <c r="AE11" s="19"/>
      <c r="AF11" s="19">
        <v>8.9005617858234493E-3</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248</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240</v>
      </c>
      <c r="C9" s="17">
        <v>0.62995418896674404</v>
      </c>
      <c r="D9" s="17">
        <v>0.59259712216100402</v>
      </c>
      <c r="E9" s="17">
        <v>0.66856148118825598</v>
      </c>
      <c r="F9" s="17"/>
      <c r="G9" s="17">
        <v>0.70893167304955595</v>
      </c>
      <c r="H9" s="17">
        <v>0.78253138702132696</v>
      </c>
      <c r="I9" s="17">
        <v>0.73355873893854295</v>
      </c>
      <c r="J9" s="17">
        <v>0.66221168669654196</v>
      </c>
      <c r="K9" s="17">
        <v>0.53268709183224305</v>
      </c>
      <c r="L9" s="17">
        <v>0.39441329750353199</v>
      </c>
      <c r="M9" s="17"/>
      <c r="N9" s="17">
        <v>0.70552169155808897</v>
      </c>
      <c r="O9" s="17">
        <v>0.63859550088550798</v>
      </c>
      <c r="P9" s="17">
        <v>0.63919478171784905</v>
      </c>
      <c r="Q9" s="17">
        <v>0.58954756083120696</v>
      </c>
      <c r="R9" s="17">
        <v>0.63919478447038702</v>
      </c>
      <c r="S9" s="17">
        <v>0.64989918520864298</v>
      </c>
      <c r="T9" s="17">
        <v>0.61278155895608999</v>
      </c>
      <c r="U9" s="17">
        <v>0.57222235920182396</v>
      </c>
      <c r="V9" s="17">
        <v>0.63053447494460901</v>
      </c>
      <c r="W9" s="17">
        <v>0.57977407039115103</v>
      </c>
      <c r="X9" s="17">
        <v>0.59992929571860998</v>
      </c>
      <c r="Y9" s="17">
        <v>0.58817976690635998</v>
      </c>
      <c r="Z9" s="17"/>
      <c r="AA9" s="17">
        <v>0.63352824056002</v>
      </c>
      <c r="AB9" s="17">
        <v>0.64253062846732201</v>
      </c>
      <c r="AC9" s="17">
        <v>0.64349218252697304</v>
      </c>
      <c r="AD9" s="17">
        <v>0.60133077259825396</v>
      </c>
      <c r="AE9" s="17"/>
      <c r="AF9" s="17">
        <v>0.62715129567130301</v>
      </c>
    </row>
    <row r="10" spans="2:32" x14ac:dyDescent="0.2">
      <c r="B10" s="18" t="s">
        <v>241</v>
      </c>
      <c r="C10" s="17">
        <v>0.35105712829310398</v>
      </c>
      <c r="D10" s="17">
        <v>0.387027544968988</v>
      </c>
      <c r="E10" s="17">
        <v>0.31376153612274399</v>
      </c>
      <c r="F10" s="17"/>
      <c r="G10" s="17">
        <v>0.24885376335615</v>
      </c>
      <c r="H10" s="17">
        <v>0.20340959796494601</v>
      </c>
      <c r="I10" s="17">
        <v>0.25026961843033202</v>
      </c>
      <c r="J10" s="17">
        <v>0.32334646200147199</v>
      </c>
      <c r="K10" s="17">
        <v>0.44382479897788402</v>
      </c>
      <c r="L10" s="17">
        <v>0.59489611701123202</v>
      </c>
      <c r="M10" s="17"/>
      <c r="N10" s="17">
        <v>0.27195415173682402</v>
      </c>
      <c r="O10" s="17">
        <v>0.349688184790092</v>
      </c>
      <c r="P10" s="17">
        <v>0.34525451420251402</v>
      </c>
      <c r="Q10" s="17">
        <v>0.37951242607966901</v>
      </c>
      <c r="R10" s="17">
        <v>0.35546773101368401</v>
      </c>
      <c r="S10" s="17">
        <v>0.33798400643284099</v>
      </c>
      <c r="T10" s="17">
        <v>0.35361941068470998</v>
      </c>
      <c r="U10" s="17">
        <v>0.40449719103687398</v>
      </c>
      <c r="V10" s="17">
        <v>0.35418634888267098</v>
      </c>
      <c r="W10" s="17">
        <v>0.39143268273666598</v>
      </c>
      <c r="X10" s="17">
        <v>0.39417880058527699</v>
      </c>
      <c r="Y10" s="17">
        <v>0.39463264169183598</v>
      </c>
      <c r="Z10" s="17"/>
      <c r="AA10" s="17">
        <v>0.34830425605520599</v>
      </c>
      <c r="AB10" s="17">
        <v>0.34544063356439098</v>
      </c>
      <c r="AC10" s="17">
        <v>0.33651014236632398</v>
      </c>
      <c r="AD10" s="17">
        <v>0.37173807829261102</v>
      </c>
      <c r="AE10" s="17"/>
      <c r="AF10" s="17">
        <v>0.350242387933349</v>
      </c>
    </row>
    <row r="11" spans="2:32" x14ac:dyDescent="0.2">
      <c r="B11" s="18" t="s">
        <v>92</v>
      </c>
      <c r="C11" s="19">
        <v>1.8988682740152099E-2</v>
      </c>
      <c r="D11" s="19">
        <v>2.0375332870007999E-2</v>
      </c>
      <c r="E11" s="19">
        <v>1.7676982688999199E-2</v>
      </c>
      <c r="F11" s="19"/>
      <c r="G11" s="19">
        <v>4.2214563594293798E-2</v>
      </c>
      <c r="H11" s="19">
        <v>1.4059015013727499E-2</v>
      </c>
      <c r="I11" s="19">
        <v>1.6171642631125201E-2</v>
      </c>
      <c r="J11" s="19">
        <v>1.44418513019867E-2</v>
      </c>
      <c r="K11" s="19">
        <v>2.3488109189872899E-2</v>
      </c>
      <c r="L11" s="19">
        <v>1.0690585485235301E-2</v>
      </c>
      <c r="M11" s="19"/>
      <c r="N11" s="19">
        <v>2.2524156705087402E-2</v>
      </c>
      <c r="O11" s="19">
        <v>1.1716314324400101E-2</v>
      </c>
      <c r="P11" s="19">
        <v>1.5550704079637099E-2</v>
      </c>
      <c r="Q11" s="19">
        <v>3.0940013089124099E-2</v>
      </c>
      <c r="R11" s="19">
        <v>5.3374845159293496E-3</v>
      </c>
      <c r="S11" s="19">
        <v>1.2116808358515399E-2</v>
      </c>
      <c r="T11" s="19">
        <v>3.3599030359199498E-2</v>
      </c>
      <c r="U11" s="19">
        <v>2.3280449761302301E-2</v>
      </c>
      <c r="V11" s="19">
        <v>1.52791761727192E-2</v>
      </c>
      <c r="W11" s="19">
        <v>2.8793246872182699E-2</v>
      </c>
      <c r="X11" s="19">
        <v>5.8919036961129498E-3</v>
      </c>
      <c r="Y11" s="19">
        <v>1.71875914018043E-2</v>
      </c>
      <c r="Z11" s="19"/>
      <c r="AA11" s="19">
        <v>1.81675033847748E-2</v>
      </c>
      <c r="AB11" s="19">
        <v>1.20287379682872E-2</v>
      </c>
      <c r="AC11" s="19">
        <v>1.9997675106703101E-2</v>
      </c>
      <c r="AD11" s="19">
        <v>2.6931149109134599E-2</v>
      </c>
      <c r="AE11" s="19"/>
      <c r="AF11" s="19">
        <v>2.2606316395347301E-2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249</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240</v>
      </c>
      <c r="C9" s="17">
        <v>0.51298349413916999</v>
      </c>
      <c r="D9" s="17">
        <v>0.47975603220998603</v>
      </c>
      <c r="E9" s="17">
        <v>0.54661522559779396</v>
      </c>
      <c r="F9" s="17"/>
      <c r="G9" s="17">
        <v>0.47639345669768901</v>
      </c>
      <c r="H9" s="17">
        <v>0.66463375358167398</v>
      </c>
      <c r="I9" s="17">
        <v>0.58636330776012302</v>
      </c>
      <c r="J9" s="17">
        <v>0.53150676741453895</v>
      </c>
      <c r="K9" s="17">
        <v>0.443515095186238</v>
      </c>
      <c r="L9" s="17">
        <v>0.37574026479316802</v>
      </c>
      <c r="M9" s="17"/>
      <c r="N9" s="17">
        <v>0.53442794370521896</v>
      </c>
      <c r="O9" s="17">
        <v>0.50675745382831505</v>
      </c>
      <c r="P9" s="17">
        <v>0.50432910981384205</v>
      </c>
      <c r="Q9" s="17">
        <v>0.466356128260484</v>
      </c>
      <c r="R9" s="17">
        <v>0.57226785759908105</v>
      </c>
      <c r="S9" s="17">
        <v>0.54351506551700801</v>
      </c>
      <c r="T9" s="17">
        <v>0.51616195751703797</v>
      </c>
      <c r="U9" s="17">
        <v>0.50481940834077799</v>
      </c>
      <c r="V9" s="17">
        <v>0.46794972188066303</v>
      </c>
      <c r="W9" s="17">
        <v>0.489975341916906</v>
      </c>
      <c r="X9" s="17">
        <v>0.51728787925224495</v>
      </c>
      <c r="Y9" s="17">
        <v>0.57869115039571595</v>
      </c>
      <c r="Z9" s="17"/>
      <c r="AA9" s="17">
        <v>0.49285479854505199</v>
      </c>
      <c r="AB9" s="17">
        <v>0.52152872808893702</v>
      </c>
      <c r="AC9" s="17">
        <v>0.54293037458084104</v>
      </c>
      <c r="AD9" s="17">
        <v>0.50304649849884397</v>
      </c>
      <c r="AE9" s="17"/>
      <c r="AF9" s="17">
        <v>0.53068284517339304</v>
      </c>
    </row>
    <row r="10" spans="2:32" x14ac:dyDescent="0.2">
      <c r="B10" s="18" t="s">
        <v>241</v>
      </c>
      <c r="C10" s="17">
        <v>0.46858440701443199</v>
      </c>
      <c r="D10" s="17">
        <v>0.50014944826715102</v>
      </c>
      <c r="E10" s="17">
        <v>0.43654866688895999</v>
      </c>
      <c r="F10" s="17"/>
      <c r="G10" s="17">
        <v>0.48517718542273303</v>
      </c>
      <c r="H10" s="17">
        <v>0.30977454888956901</v>
      </c>
      <c r="I10" s="17">
        <v>0.39513906204153298</v>
      </c>
      <c r="J10" s="17">
        <v>0.46225310180116702</v>
      </c>
      <c r="K10" s="17">
        <v>0.54442849935787596</v>
      </c>
      <c r="L10" s="17">
        <v>0.61001959513465098</v>
      </c>
      <c r="M10" s="17"/>
      <c r="N10" s="17">
        <v>0.45374407511213199</v>
      </c>
      <c r="O10" s="17">
        <v>0.477025120287489</v>
      </c>
      <c r="P10" s="17">
        <v>0.47754846599214701</v>
      </c>
      <c r="Q10" s="17">
        <v>0.49731662401187299</v>
      </c>
      <c r="R10" s="17">
        <v>0.423804426789821</v>
      </c>
      <c r="S10" s="17">
        <v>0.42762909412943001</v>
      </c>
      <c r="T10" s="17">
        <v>0.45566563449768499</v>
      </c>
      <c r="U10" s="17">
        <v>0.47434248592053602</v>
      </c>
      <c r="V10" s="17">
        <v>0.51713021844236495</v>
      </c>
      <c r="W10" s="17">
        <v>0.49267316279906798</v>
      </c>
      <c r="X10" s="17">
        <v>0.47682021705164201</v>
      </c>
      <c r="Y10" s="17">
        <v>0.40561910001409102</v>
      </c>
      <c r="Z10" s="17"/>
      <c r="AA10" s="17">
        <v>0.49300485499664898</v>
      </c>
      <c r="AB10" s="17">
        <v>0.45890982764661598</v>
      </c>
      <c r="AC10" s="17">
        <v>0.44447458322240502</v>
      </c>
      <c r="AD10" s="17">
        <v>0.47094280391141002</v>
      </c>
      <c r="AE10" s="17"/>
      <c r="AF10" s="17">
        <v>0.44254617112614097</v>
      </c>
    </row>
    <row r="11" spans="2:32" x14ac:dyDescent="0.2">
      <c r="B11" s="18" t="s">
        <v>92</v>
      </c>
      <c r="C11" s="19">
        <v>1.84320988463978E-2</v>
      </c>
      <c r="D11" s="19">
        <v>2.00945195228629E-2</v>
      </c>
      <c r="E11" s="19">
        <v>1.6836107513246799E-2</v>
      </c>
      <c r="F11" s="19"/>
      <c r="G11" s="19">
        <v>3.8429357879578199E-2</v>
      </c>
      <c r="H11" s="19">
        <v>2.5591697528757101E-2</v>
      </c>
      <c r="I11" s="19">
        <v>1.8497630198343901E-2</v>
      </c>
      <c r="J11" s="19">
        <v>6.2401307842939197E-3</v>
      </c>
      <c r="K11" s="19">
        <v>1.2056405455886401E-2</v>
      </c>
      <c r="L11" s="19">
        <v>1.42401400721811E-2</v>
      </c>
      <c r="M11" s="19"/>
      <c r="N11" s="19">
        <v>1.1827981182648901E-2</v>
      </c>
      <c r="O11" s="19">
        <v>1.6217425884195499E-2</v>
      </c>
      <c r="P11" s="19">
        <v>1.8122424194011E-2</v>
      </c>
      <c r="Q11" s="19">
        <v>3.6327247727642703E-2</v>
      </c>
      <c r="R11" s="19">
        <v>3.9277156110982701E-3</v>
      </c>
      <c r="S11" s="19">
        <v>2.8855840353561299E-2</v>
      </c>
      <c r="T11" s="19">
        <v>2.81724079852778E-2</v>
      </c>
      <c r="U11" s="19">
        <v>2.08381057386865E-2</v>
      </c>
      <c r="V11" s="19">
        <v>1.4920059676971799E-2</v>
      </c>
      <c r="W11" s="19">
        <v>1.7351495284025499E-2</v>
      </c>
      <c r="X11" s="19">
        <v>5.8919036961129498E-3</v>
      </c>
      <c r="Y11" s="19">
        <v>1.5689749590193099E-2</v>
      </c>
      <c r="Z11" s="19"/>
      <c r="AA11" s="19">
        <v>1.4140346458298699E-2</v>
      </c>
      <c r="AB11" s="19">
        <v>1.9561444264446799E-2</v>
      </c>
      <c r="AC11" s="19">
        <v>1.2595042196753999E-2</v>
      </c>
      <c r="AD11" s="19">
        <v>2.6010697589745901E-2</v>
      </c>
      <c r="AE11" s="19"/>
      <c r="AF11" s="19">
        <v>2.6770983700466201E-2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250</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240</v>
      </c>
      <c r="C9" s="17">
        <v>0.45536668029052702</v>
      </c>
      <c r="D9" s="17">
        <v>0.46970574145086402</v>
      </c>
      <c r="E9" s="17">
        <v>0.44110566565055698</v>
      </c>
      <c r="F9" s="17"/>
      <c r="G9" s="17">
        <v>0.76502308525907003</v>
      </c>
      <c r="H9" s="17">
        <v>0.64663083110911201</v>
      </c>
      <c r="I9" s="17">
        <v>0.51688417703193601</v>
      </c>
      <c r="J9" s="17">
        <v>0.40983351720657601</v>
      </c>
      <c r="K9" s="17">
        <v>0.27870345111308698</v>
      </c>
      <c r="L9" s="17">
        <v>0.19459237337883201</v>
      </c>
      <c r="M9" s="17"/>
      <c r="N9" s="17">
        <v>0.58789038567140595</v>
      </c>
      <c r="O9" s="17">
        <v>0.41229557757666402</v>
      </c>
      <c r="P9" s="17">
        <v>0.37032577020638202</v>
      </c>
      <c r="Q9" s="17">
        <v>0.373003390862235</v>
      </c>
      <c r="R9" s="17">
        <v>0.43763646321927702</v>
      </c>
      <c r="S9" s="17">
        <v>0.51206542378473496</v>
      </c>
      <c r="T9" s="17">
        <v>0.472465456222041</v>
      </c>
      <c r="U9" s="17">
        <v>0.41960071776531499</v>
      </c>
      <c r="V9" s="17">
        <v>0.44063588409589299</v>
      </c>
      <c r="W9" s="17">
        <v>0.46612283838825203</v>
      </c>
      <c r="X9" s="17">
        <v>0.39456028226457301</v>
      </c>
      <c r="Y9" s="17">
        <v>0.48649571751065801</v>
      </c>
      <c r="Z9" s="17"/>
      <c r="AA9" s="17">
        <v>0.49600842277795198</v>
      </c>
      <c r="AB9" s="17">
        <v>0.43348474009877502</v>
      </c>
      <c r="AC9" s="17">
        <v>0.42282894907926999</v>
      </c>
      <c r="AD9" s="17">
        <v>0.46261863269884401</v>
      </c>
      <c r="AE9" s="17"/>
      <c r="AF9" s="17">
        <v>0.41360896324452501</v>
      </c>
    </row>
    <row r="10" spans="2:32" x14ac:dyDescent="0.2">
      <c r="B10" s="18" t="s">
        <v>241</v>
      </c>
      <c r="C10" s="17">
        <v>0.51839294428448002</v>
      </c>
      <c r="D10" s="17">
        <v>0.50461453816497703</v>
      </c>
      <c r="E10" s="17">
        <v>0.53286016907481404</v>
      </c>
      <c r="F10" s="17"/>
      <c r="G10" s="17">
        <v>0.20311096700695799</v>
      </c>
      <c r="H10" s="17">
        <v>0.31713743346505002</v>
      </c>
      <c r="I10" s="17">
        <v>0.460405670340506</v>
      </c>
      <c r="J10" s="17">
        <v>0.57061956626501398</v>
      </c>
      <c r="K10" s="17">
        <v>0.70511399639601502</v>
      </c>
      <c r="L10" s="17">
        <v>0.77512521251497402</v>
      </c>
      <c r="M10" s="17"/>
      <c r="N10" s="17">
        <v>0.38511137431299702</v>
      </c>
      <c r="O10" s="17">
        <v>0.55819314499125405</v>
      </c>
      <c r="P10" s="17">
        <v>0.60901710091591199</v>
      </c>
      <c r="Q10" s="17">
        <v>0.58432799062764795</v>
      </c>
      <c r="R10" s="17">
        <v>0.54023325815558998</v>
      </c>
      <c r="S10" s="17">
        <v>0.45764593313447</v>
      </c>
      <c r="T10" s="17">
        <v>0.50066815076759497</v>
      </c>
      <c r="U10" s="17">
        <v>0.55304980190456299</v>
      </c>
      <c r="V10" s="17">
        <v>0.53992857121276605</v>
      </c>
      <c r="W10" s="17">
        <v>0.51722271919086305</v>
      </c>
      <c r="X10" s="17">
        <v>0.56433433681171297</v>
      </c>
      <c r="Y10" s="17">
        <v>0.51350428248934199</v>
      </c>
      <c r="Z10" s="17"/>
      <c r="AA10" s="17">
        <v>0.48183137085934702</v>
      </c>
      <c r="AB10" s="17">
        <v>0.54177930884672898</v>
      </c>
      <c r="AC10" s="17">
        <v>0.55441204118040099</v>
      </c>
      <c r="AD10" s="17">
        <v>0.50142815017092202</v>
      </c>
      <c r="AE10" s="17"/>
      <c r="AF10" s="17">
        <v>0.55613691953481803</v>
      </c>
    </row>
    <row r="11" spans="2:32" x14ac:dyDescent="0.2">
      <c r="B11" s="18" t="s">
        <v>92</v>
      </c>
      <c r="C11" s="19">
        <v>2.6240375424992999E-2</v>
      </c>
      <c r="D11" s="19">
        <v>2.56797203841596E-2</v>
      </c>
      <c r="E11" s="19">
        <v>2.60341652746288E-2</v>
      </c>
      <c r="F11" s="19"/>
      <c r="G11" s="19">
        <v>3.1865947733972701E-2</v>
      </c>
      <c r="H11" s="19">
        <v>3.6231735425837901E-2</v>
      </c>
      <c r="I11" s="19">
        <v>2.2710152627557899E-2</v>
      </c>
      <c r="J11" s="19">
        <v>1.95469165284093E-2</v>
      </c>
      <c r="K11" s="19">
        <v>1.61825524908976E-2</v>
      </c>
      <c r="L11" s="19">
        <v>3.0282414106194502E-2</v>
      </c>
      <c r="M11" s="19"/>
      <c r="N11" s="19">
        <v>2.6998240015596801E-2</v>
      </c>
      <c r="O11" s="19">
        <v>2.95112774320818E-2</v>
      </c>
      <c r="P11" s="19">
        <v>2.0657128877705998E-2</v>
      </c>
      <c r="Q11" s="19">
        <v>4.2668618510117398E-2</v>
      </c>
      <c r="R11" s="19">
        <v>2.2130278625133299E-2</v>
      </c>
      <c r="S11" s="19">
        <v>3.0288643080795499E-2</v>
      </c>
      <c r="T11" s="19">
        <v>2.6866393010364201E-2</v>
      </c>
      <c r="U11" s="19">
        <v>2.7349480330121301E-2</v>
      </c>
      <c r="V11" s="19">
        <v>1.9435544691341101E-2</v>
      </c>
      <c r="W11" s="19">
        <v>1.6654442420884898E-2</v>
      </c>
      <c r="X11" s="19">
        <v>4.1105380923713797E-2</v>
      </c>
      <c r="Y11" s="19">
        <v>0</v>
      </c>
      <c r="Z11" s="19"/>
      <c r="AA11" s="19">
        <v>2.21602063627011E-2</v>
      </c>
      <c r="AB11" s="19">
        <v>2.4735951054495602E-2</v>
      </c>
      <c r="AC11" s="19">
        <v>2.2759009740329302E-2</v>
      </c>
      <c r="AD11" s="19">
        <v>3.5953217130234E-2</v>
      </c>
      <c r="AE11" s="19"/>
      <c r="AF11" s="19">
        <v>3.0254117220656799E-2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251</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240</v>
      </c>
      <c r="C9" s="17">
        <v>0.27058608761438602</v>
      </c>
      <c r="D9" s="17">
        <v>0.26111059711787099</v>
      </c>
      <c r="E9" s="17">
        <v>0.28090896132756599</v>
      </c>
      <c r="F9" s="17"/>
      <c r="G9" s="17">
        <v>0.46685826092996902</v>
      </c>
      <c r="H9" s="17">
        <v>0.43189595720069102</v>
      </c>
      <c r="I9" s="17">
        <v>0.37601607082223898</v>
      </c>
      <c r="J9" s="17">
        <v>0.21442555766371099</v>
      </c>
      <c r="K9" s="17">
        <v>0.14164139616645899</v>
      </c>
      <c r="L9" s="17">
        <v>4.9357142887698102E-2</v>
      </c>
      <c r="M9" s="17"/>
      <c r="N9" s="17">
        <v>0.340644275881686</v>
      </c>
      <c r="O9" s="17">
        <v>0.23765757768529799</v>
      </c>
      <c r="P9" s="17">
        <v>0.22477117871913899</v>
      </c>
      <c r="Q9" s="17">
        <v>0.20914325438179099</v>
      </c>
      <c r="R9" s="17">
        <v>0.26131039005795298</v>
      </c>
      <c r="S9" s="17">
        <v>0.35271775299824198</v>
      </c>
      <c r="T9" s="17">
        <v>0.25725847085965797</v>
      </c>
      <c r="U9" s="17">
        <v>0.22282611450192699</v>
      </c>
      <c r="V9" s="17">
        <v>0.25363775908981501</v>
      </c>
      <c r="W9" s="17">
        <v>0.29897200074860503</v>
      </c>
      <c r="X9" s="17">
        <v>0.226949480326673</v>
      </c>
      <c r="Y9" s="17">
        <v>0.30829300266809201</v>
      </c>
      <c r="Z9" s="17"/>
      <c r="AA9" s="17">
        <v>0.251031223096568</v>
      </c>
      <c r="AB9" s="17">
        <v>0.26848780501017</v>
      </c>
      <c r="AC9" s="17">
        <v>0.286503751239086</v>
      </c>
      <c r="AD9" s="17">
        <v>0.27857380211751798</v>
      </c>
      <c r="AE9" s="17"/>
      <c r="AF9" s="17">
        <v>0.29209958960077498</v>
      </c>
    </row>
    <row r="10" spans="2:32" x14ac:dyDescent="0.2">
      <c r="B10" s="18" t="s">
        <v>241</v>
      </c>
      <c r="C10" s="17">
        <v>0.70042101479002405</v>
      </c>
      <c r="D10" s="17">
        <v>0.71498244320066495</v>
      </c>
      <c r="E10" s="17">
        <v>0.68475380401368202</v>
      </c>
      <c r="F10" s="17"/>
      <c r="G10" s="17">
        <v>0.48310723540752198</v>
      </c>
      <c r="H10" s="17">
        <v>0.51851607436057001</v>
      </c>
      <c r="I10" s="17">
        <v>0.60245666978231505</v>
      </c>
      <c r="J10" s="17">
        <v>0.75788745671833002</v>
      </c>
      <c r="K10" s="17">
        <v>0.849313618433438</v>
      </c>
      <c r="L10" s="17">
        <v>0.93153968205688797</v>
      </c>
      <c r="M10" s="17"/>
      <c r="N10" s="17">
        <v>0.61900985715951495</v>
      </c>
      <c r="O10" s="17">
        <v>0.73807729390073595</v>
      </c>
      <c r="P10" s="17">
        <v>0.75977177445490696</v>
      </c>
      <c r="Q10" s="17">
        <v>0.74904895155134299</v>
      </c>
      <c r="R10" s="17">
        <v>0.70162830452611102</v>
      </c>
      <c r="S10" s="17">
        <v>0.62051178054158196</v>
      </c>
      <c r="T10" s="17">
        <v>0.69612734343203497</v>
      </c>
      <c r="U10" s="17">
        <v>0.75181162901769205</v>
      </c>
      <c r="V10" s="17">
        <v>0.71787852040876599</v>
      </c>
      <c r="W10" s="17">
        <v>0.68676007271805795</v>
      </c>
      <c r="X10" s="17">
        <v>0.75972504452054701</v>
      </c>
      <c r="Y10" s="17">
        <v>0.67739935018125697</v>
      </c>
      <c r="Z10" s="17"/>
      <c r="AA10" s="17">
        <v>0.72553194310632496</v>
      </c>
      <c r="AB10" s="17">
        <v>0.704498254829105</v>
      </c>
      <c r="AC10" s="17">
        <v>0.68254567756046503</v>
      </c>
      <c r="AD10" s="17">
        <v>0.685259072141984</v>
      </c>
      <c r="AE10" s="17"/>
      <c r="AF10" s="17">
        <v>0.67402565325473396</v>
      </c>
    </row>
    <row r="11" spans="2:32" x14ac:dyDescent="0.2">
      <c r="B11" s="18" t="s">
        <v>92</v>
      </c>
      <c r="C11" s="19">
        <v>2.8992897595589599E-2</v>
      </c>
      <c r="D11" s="19">
        <v>2.3906959681463901E-2</v>
      </c>
      <c r="E11" s="19">
        <v>3.4337234658752602E-2</v>
      </c>
      <c r="F11" s="19"/>
      <c r="G11" s="19">
        <v>5.0034503662509298E-2</v>
      </c>
      <c r="H11" s="19">
        <v>4.9587968438738701E-2</v>
      </c>
      <c r="I11" s="19">
        <v>2.1527259395446301E-2</v>
      </c>
      <c r="J11" s="19">
        <v>2.7686985617958799E-2</v>
      </c>
      <c r="K11" s="19">
        <v>9.0449854001032007E-3</v>
      </c>
      <c r="L11" s="19">
        <v>1.9103175055414302E-2</v>
      </c>
      <c r="M11" s="19"/>
      <c r="N11" s="19">
        <v>4.0345866958798798E-2</v>
      </c>
      <c r="O11" s="19">
        <v>2.4265128413966702E-2</v>
      </c>
      <c r="P11" s="19">
        <v>1.54570468259535E-2</v>
      </c>
      <c r="Q11" s="19">
        <v>4.1807794066866598E-2</v>
      </c>
      <c r="R11" s="19">
        <v>3.7061305415936503E-2</v>
      </c>
      <c r="S11" s="19">
        <v>2.6770466460175401E-2</v>
      </c>
      <c r="T11" s="19">
        <v>4.6614185708307602E-2</v>
      </c>
      <c r="U11" s="19">
        <v>2.5362256480380901E-2</v>
      </c>
      <c r="V11" s="19">
        <v>2.8483720501418699E-2</v>
      </c>
      <c r="W11" s="19">
        <v>1.42679265333368E-2</v>
      </c>
      <c r="X11" s="19">
        <v>1.33254751527797E-2</v>
      </c>
      <c r="Y11" s="19">
        <v>1.4307647150651101E-2</v>
      </c>
      <c r="Z11" s="19"/>
      <c r="AA11" s="19">
        <v>2.3436833797106899E-2</v>
      </c>
      <c r="AB11" s="19">
        <v>2.70139401607257E-2</v>
      </c>
      <c r="AC11" s="19">
        <v>3.0950571200449299E-2</v>
      </c>
      <c r="AD11" s="19">
        <v>3.6167125740497602E-2</v>
      </c>
      <c r="AE11" s="19"/>
      <c r="AF11" s="19">
        <v>3.3874757144491001E-2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252</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240</v>
      </c>
      <c r="C9" s="17">
        <v>0.66430588310895</v>
      </c>
      <c r="D9" s="17">
        <v>0.697459669734669</v>
      </c>
      <c r="E9" s="17">
        <v>0.63198375689395703</v>
      </c>
      <c r="F9" s="17"/>
      <c r="G9" s="17">
        <v>0.72929129432773898</v>
      </c>
      <c r="H9" s="17">
        <v>0.78495751751677301</v>
      </c>
      <c r="I9" s="17">
        <v>0.75668305018702298</v>
      </c>
      <c r="J9" s="17">
        <v>0.65933858413118196</v>
      </c>
      <c r="K9" s="17">
        <v>0.59560260233464801</v>
      </c>
      <c r="L9" s="17">
        <v>0.48877240824632201</v>
      </c>
      <c r="M9" s="17"/>
      <c r="N9" s="17">
        <v>0.717904378143286</v>
      </c>
      <c r="O9" s="17">
        <v>0.67733388981335296</v>
      </c>
      <c r="P9" s="17">
        <v>0.65424253439642299</v>
      </c>
      <c r="Q9" s="17">
        <v>0.62299667040867002</v>
      </c>
      <c r="R9" s="17">
        <v>0.67675966243458596</v>
      </c>
      <c r="S9" s="17">
        <v>0.66233808161111796</v>
      </c>
      <c r="T9" s="17">
        <v>0.65930750252692905</v>
      </c>
      <c r="U9" s="17">
        <v>0.66579375413502495</v>
      </c>
      <c r="V9" s="17">
        <v>0.66161967935854005</v>
      </c>
      <c r="W9" s="17">
        <v>0.57262986344197497</v>
      </c>
      <c r="X9" s="17">
        <v>0.68533618591356804</v>
      </c>
      <c r="Y9" s="17">
        <v>0.73896934363035405</v>
      </c>
      <c r="Z9" s="17"/>
      <c r="AA9" s="17">
        <v>0.68043488742804403</v>
      </c>
      <c r="AB9" s="17">
        <v>0.66525617611725196</v>
      </c>
      <c r="AC9" s="17">
        <v>0.67191249013086896</v>
      </c>
      <c r="AD9" s="17">
        <v>0.64004904338147595</v>
      </c>
      <c r="AE9" s="17"/>
      <c r="AF9" s="17">
        <v>0.63444531394723502</v>
      </c>
    </row>
    <row r="10" spans="2:32" x14ac:dyDescent="0.2">
      <c r="B10" s="18" t="s">
        <v>241</v>
      </c>
      <c r="C10" s="17">
        <v>0.31454330688517201</v>
      </c>
      <c r="D10" s="17">
        <v>0.283119181460048</v>
      </c>
      <c r="E10" s="17">
        <v>0.34498684978900002</v>
      </c>
      <c r="F10" s="17"/>
      <c r="G10" s="17">
        <v>0.23490704864232501</v>
      </c>
      <c r="H10" s="17">
        <v>0.191252043770677</v>
      </c>
      <c r="I10" s="17">
        <v>0.22653757461907101</v>
      </c>
      <c r="J10" s="17">
        <v>0.32075328523017799</v>
      </c>
      <c r="K10" s="17">
        <v>0.38949973726704901</v>
      </c>
      <c r="L10" s="17">
        <v>0.49281426721683602</v>
      </c>
      <c r="M10" s="17"/>
      <c r="N10" s="17">
        <v>0.26985918048847801</v>
      </c>
      <c r="O10" s="17">
        <v>0.30732617247157001</v>
      </c>
      <c r="P10" s="17">
        <v>0.32052574428784902</v>
      </c>
      <c r="Q10" s="17">
        <v>0.33054187435917598</v>
      </c>
      <c r="R10" s="17">
        <v>0.29784160926119502</v>
      </c>
      <c r="S10" s="17">
        <v>0.318832050619339</v>
      </c>
      <c r="T10" s="17">
        <v>0.317892931887157</v>
      </c>
      <c r="U10" s="17">
        <v>0.295315150056355</v>
      </c>
      <c r="V10" s="17">
        <v>0.32075302189803101</v>
      </c>
      <c r="W10" s="17">
        <v>0.40298061913345501</v>
      </c>
      <c r="X10" s="17">
        <v>0.30877191039031898</v>
      </c>
      <c r="Y10" s="17">
        <v>0.26103065636964601</v>
      </c>
      <c r="Z10" s="17"/>
      <c r="AA10" s="17">
        <v>0.30782830827516</v>
      </c>
      <c r="AB10" s="17">
        <v>0.311662733426537</v>
      </c>
      <c r="AC10" s="17">
        <v>0.31732266172785001</v>
      </c>
      <c r="AD10" s="17">
        <v>0.32076541028559902</v>
      </c>
      <c r="AE10" s="17"/>
      <c r="AF10" s="17">
        <v>0.341991259779163</v>
      </c>
    </row>
    <row r="11" spans="2:32" x14ac:dyDescent="0.2">
      <c r="B11" s="18" t="s">
        <v>92</v>
      </c>
      <c r="C11" s="19">
        <v>2.11508100058782E-2</v>
      </c>
      <c r="D11" s="19">
        <v>1.9421148805282701E-2</v>
      </c>
      <c r="E11" s="19">
        <v>2.3029393317043199E-2</v>
      </c>
      <c r="F11" s="19"/>
      <c r="G11" s="19">
        <v>3.58016570299357E-2</v>
      </c>
      <c r="H11" s="19">
        <v>2.3790438712549902E-2</v>
      </c>
      <c r="I11" s="19">
        <v>1.6779375193905401E-2</v>
      </c>
      <c r="J11" s="19">
        <v>1.9908130638640099E-2</v>
      </c>
      <c r="K11" s="19">
        <v>1.4897660398303E-2</v>
      </c>
      <c r="L11" s="19">
        <v>1.8413324536841899E-2</v>
      </c>
      <c r="M11" s="19"/>
      <c r="N11" s="19">
        <v>1.2236441368236499E-2</v>
      </c>
      <c r="O11" s="19">
        <v>1.53399377150766E-2</v>
      </c>
      <c r="P11" s="19">
        <v>2.5231721315728001E-2</v>
      </c>
      <c r="Q11" s="19">
        <v>4.64614552321541E-2</v>
      </c>
      <c r="R11" s="19">
        <v>2.53987283042191E-2</v>
      </c>
      <c r="S11" s="19">
        <v>1.8829867769543401E-2</v>
      </c>
      <c r="T11" s="19">
        <v>2.27995655859137E-2</v>
      </c>
      <c r="U11" s="19">
        <v>3.8891095808620497E-2</v>
      </c>
      <c r="V11" s="19">
        <v>1.7627298743429699E-2</v>
      </c>
      <c r="W11" s="19">
        <v>2.4389517424570201E-2</v>
      </c>
      <c r="X11" s="19">
        <v>5.8919036961129498E-3</v>
      </c>
      <c r="Y11" s="19">
        <v>0</v>
      </c>
      <c r="Z11" s="19"/>
      <c r="AA11" s="19">
        <v>1.1736804296795999E-2</v>
      </c>
      <c r="AB11" s="19">
        <v>2.30810904562113E-2</v>
      </c>
      <c r="AC11" s="19">
        <v>1.07648481412808E-2</v>
      </c>
      <c r="AD11" s="19">
        <v>3.91855463329248E-2</v>
      </c>
      <c r="AE11" s="19"/>
      <c r="AF11" s="19">
        <v>2.35634262736024E-2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253</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240</v>
      </c>
      <c r="C9" s="17">
        <v>0.55234327652237702</v>
      </c>
      <c r="D9" s="17">
        <v>0.51129921117740296</v>
      </c>
      <c r="E9" s="17">
        <v>0.59345222070024395</v>
      </c>
      <c r="F9" s="17"/>
      <c r="G9" s="17">
        <v>0.82096331759143504</v>
      </c>
      <c r="H9" s="17">
        <v>0.76837201468936001</v>
      </c>
      <c r="I9" s="17">
        <v>0.63136120677822705</v>
      </c>
      <c r="J9" s="17">
        <v>0.469631628471116</v>
      </c>
      <c r="K9" s="17">
        <v>0.39838778765536398</v>
      </c>
      <c r="L9" s="17">
        <v>0.29966784161441501</v>
      </c>
      <c r="M9" s="17"/>
      <c r="N9" s="17">
        <v>0.68400995599493097</v>
      </c>
      <c r="O9" s="17">
        <v>0.53181287362986596</v>
      </c>
      <c r="P9" s="17">
        <v>0.49195619027788801</v>
      </c>
      <c r="Q9" s="17">
        <v>0.52078834489233405</v>
      </c>
      <c r="R9" s="17">
        <v>0.51241171245121497</v>
      </c>
      <c r="S9" s="17">
        <v>0.612764998122585</v>
      </c>
      <c r="T9" s="17">
        <v>0.49634959527490302</v>
      </c>
      <c r="U9" s="17">
        <v>0.51802450477484896</v>
      </c>
      <c r="V9" s="17">
        <v>0.55583916298059899</v>
      </c>
      <c r="W9" s="17">
        <v>0.50933027491455796</v>
      </c>
      <c r="X9" s="17">
        <v>0.53339053523975899</v>
      </c>
      <c r="Y9" s="17">
        <v>0.54458758595422097</v>
      </c>
      <c r="Z9" s="17"/>
      <c r="AA9" s="17">
        <v>0.57790631766661704</v>
      </c>
      <c r="AB9" s="17">
        <v>0.54212049646539195</v>
      </c>
      <c r="AC9" s="17">
        <v>0.57682390506608205</v>
      </c>
      <c r="AD9" s="17">
        <v>0.50974579196214997</v>
      </c>
      <c r="AE9" s="17"/>
      <c r="AF9" s="17">
        <v>0.52762949240117396</v>
      </c>
    </row>
    <row r="10" spans="2:32" x14ac:dyDescent="0.2">
      <c r="B10" s="18" t="s">
        <v>241</v>
      </c>
      <c r="C10" s="17">
        <v>0.43147109317967502</v>
      </c>
      <c r="D10" s="17">
        <v>0.470237889176784</v>
      </c>
      <c r="E10" s="17">
        <v>0.392597423002151</v>
      </c>
      <c r="F10" s="17"/>
      <c r="G10" s="17">
        <v>0.153114121561858</v>
      </c>
      <c r="H10" s="17">
        <v>0.20783206995468101</v>
      </c>
      <c r="I10" s="17">
        <v>0.35765819749560002</v>
      </c>
      <c r="J10" s="17">
        <v>0.5152931959971</v>
      </c>
      <c r="K10" s="17">
        <v>0.59212711887984204</v>
      </c>
      <c r="L10" s="17">
        <v>0.68692029950310196</v>
      </c>
      <c r="M10" s="17"/>
      <c r="N10" s="17">
        <v>0.30858619214027699</v>
      </c>
      <c r="O10" s="17">
        <v>0.446460160854454</v>
      </c>
      <c r="P10" s="17">
        <v>0.49364373225730501</v>
      </c>
      <c r="Q10" s="17">
        <v>0.46043367118746398</v>
      </c>
      <c r="R10" s="17">
        <v>0.46378944144589601</v>
      </c>
      <c r="S10" s="17">
        <v>0.36809997631883801</v>
      </c>
      <c r="T10" s="17">
        <v>0.45523840293433898</v>
      </c>
      <c r="U10" s="17">
        <v>0.47412079388931799</v>
      </c>
      <c r="V10" s="17">
        <v>0.43411785188916802</v>
      </c>
      <c r="W10" s="17">
        <v>0.48552248884028998</v>
      </c>
      <c r="X10" s="17">
        <v>0.45810697987252202</v>
      </c>
      <c r="Y10" s="17">
        <v>0.45541241404577898</v>
      </c>
      <c r="Z10" s="17"/>
      <c r="AA10" s="17">
        <v>0.403970441811207</v>
      </c>
      <c r="AB10" s="17">
        <v>0.44991847718824701</v>
      </c>
      <c r="AC10" s="17">
        <v>0.414722909931247</v>
      </c>
      <c r="AD10" s="17">
        <v>0.46023988933279097</v>
      </c>
      <c r="AE10" s="17"/>
      <c r="AF10" s="17">
        <v>0.45472092973443801</v>
      </c>
    </row>
    <row r="11" spans="2:32" x14ac:dyDescent="0.2">
      <c r="B11" s="18" t="s">
        <v>92</v>
      </c>
      <c r="C11" s="19">
        <v>1.6185630297947898E-2</v>
      </c>
      <c r="D11" s="19">
        <v>1.8462899645813099E-2</v>
      </c>
      <c r="E11" s="19">
        <v>1.39503562976053E-2</v>
      </c>
      <c r="F11" s="19"/>
      <c r="G11" s="19">
        <v>2.5922560846706501E-2</v>
      </c>
      <c r="H11" s="19">
        <v>2.3795915355958701E-2</v>
      </c>
      <c r="I11" s="19">
        <v>1.0980595726172999E-2</v>
      </c>
      <c r="J11" s="19">
        <v>1.50751755317846E-2</v>
      </c>
      <c r="K11" s="19">
        <v>9.4850934647934104E-3</v>
      </c>
      <c r="L11" s="19">
        <v>1.34118588824832E-2</v>
      </c>
      <c r="M11" s="19"/>
      <c r="N11" s="19">
        <v>7.4038518647924004E-3</v>
      </c>
      <c r="O11" s="19">
        <v>2.1726965515679701E-2</v>
      </c>
      <c r="P11" s="19">
        <v>1.44000774648075E-2</v>
      </c>
      <c r="Q11" s="19">
        <v>1.87779839202015E-2</v>
      </c>
      <c r="R11" s="19">
        <v>2.3798846102889001E-2</v>
      </c>
      <c r="S11" s="19">
        <v>1.9135025558577198E-2</v>
      </c>
      <c r="T11" s="19">
        <v>4.8412001790757997E-2</v>
      </c>
      <c r="U11" s="19">
        <v>7.8547013358325497E-3</v>
      </c>
      <c r="V11" s="19">
        <v>1.00429851302337E-2</v>
      </c>
      <c r="W11" s="19">
        <v>5.1472362451516901E-3</v>
      </c>
      <c r="X11" s="19">
        <v>8.5024848877195795E-3</v>
      </c>
      <c r="Y11" s="19">
        <v>0</v>
      </c>
      <c r="Z11" s="19"/>
      <c r="AA11" s="19">
        <v>1.81232405221762E-2</v>
      </c>
      <c r="AB11" s="19">
        <v>7.9610263463613992E-3</v>
      </c>
      <c r="AC11" s="19">
        <v>8.4531850026709106E-3</v>
      </c>
      <c r="AD11" s="19">
        <v>3.00143187050591E-2</v>
      </c>
      <c r="AE11" s="19"/>
      <c r="AF11" s="19">
        <v>1.7649577864388599E-2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AF17"/>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69</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2262</v>
      </c>
      <c r="D7" s="10">
        <v>1111</v>
      </c>
      <c r="E7" s="10">
        <v>1144</v>
      </c>
      <c r="F7" s="10"/>
      <c r="G7" s="10">
        <v>225</v>
      </c>
      <c r="H7" s="10">
        <v>469</v>
      </c>
      <c r="I7" s="10">
        <v>613</v>
      </c>
      <c r="J7" s="10">
        <v>556</v>
      </c>
      <c r="K7" s="10">
        <v>310</v>
      </c>
      <c r="L7" s="10">
        <v>89</v>
      </c>
      <c r="M7" s="10"/>
      <c r="N7" s="10">
        <v>344</v>
      </c>
      <c r="O7" s="10">
        <v>317</v>
      </c>
      <c r="P7" s="10">
        <v>196</v>
      </c>
      <c r="Q7" s="10">
        <v>197</v>
      </c>
      <c r="R7" s="10">
        <v>168</v>
      </c>
      <c r="S7" s="10">
        <v>226</v>
      </c>
      <c r="T7" s="10">
        <v>166</v>
      </c>
      <c r="U7" s="10">
        <v>83</v>
      </c>
      <c r="V7" s="10">
        <v>243</v>
      </c>
      <c r="W7" s="10">
        <v>174</v>
      </c>
      <c r="X7" s="10">
        <v>96</v>
      </c>
      <c r="Y7" s="10">
        <v>52</v>
      </c>
      <c r="Z7" s="10"/>
      <c r="AA7" s="10">
        <v>671</v>
      </c>
      <c r="AB7" s="10">
        <v>724</v>
      </c>
      <c r="AC7" s="10">
        <v>444</v>
      </c>
      <c r="AD7" s="10">
        <v>420</v>
      </c>
      <c r="AE7" s="10"/>
      <c r="AF7" s="10">
        <v>265</v>
      </c>
    </row>
    <row r="8" spans="2:32" ht="30" customHeight="1" x14ac:dyDescent="0.2">
      <c r="B8" s="11" t="s">
        <v>20</v>
      </c>
      <c r="C8" s="11">
        <v>2372</v>
      </c>
      <c r="D8" s="11">
        <v>1231</v>
      </c>
      <c r="E8" s="11">
        <v>1134</v>
      </c>
      <c r="F8" s="11"/>
      <c r="G8" s="11">
        <v>294</v>
      </c>
      <c r="H8" s="11">
        <v>569</v>
      </c>
      <c r="I8" s="11">
        <v>595</v>
      </c>
      <c r="J8" s="11">
        <v>540</v>
      </c>
      <c r="K8" s="11">
        <v>291</v>
      </c>
      <c r="L8" s="11">
        <v>83</v>
      </c>
      <c r="M8" s="11"/>
      <c r="N8" s="11">
        <v>393</v>
      </c>
      <c r="O8" s="11">
        <v>310</v>
      </c>
      <c r="P8" s="11">
        <v>190</v>
      </c>
      <c r="Q8" s="11">
        <v>194</v>
      </c>
      <c r="R8" s="11">
        <v>162</v>
      </c>
      <c r="S8" s="11">
        <v>223</v>
      </c>
      <c r="T8" s="11">
        <v>165</v>
      </c>
      <c r="U8" s="11">
        <v>87</v>
      </c>
      <c r="V8" s="11">
        <v>246</v>
      </c>
      <c r="W8" s="11">
        <v>213</v>
      </c>
      <c r="X8" s="11">
        <v>107</v>
      </c>
      <c r="Y8" s="11">
        <v>82</v>
      </c>
      <c r="Z8" s="11"/>
      <c r="AA8" s="11">
        <v>637</v>
      </c>
      <c r="AB8" s="11">
        <v>663</v>
      </c>
      <c r="AC8" s="11">
        <v>577</v>
      </c>
      <c r="AD8" s="11">
        <v>493</v>
      </c>
      <c r="AE8" s="11"/>
      <c r="AF8" s="11">
        <v>274</v>
      </c>
    </row>
    <row r="9" spans="2:32" ht="27.75" x14ac:dyDescent="0.2">
      <c r="B9" s="18" t="s">
        <v>65</v>
      </c>
      <c r="C9" s="17">
        <v>0.13441907341144199</v>
      </c>
      <c r="D9" s="17">
        <v>0.131982937431456</v>
      </c>
      <c r="E9" s="17">
        <v>0.13539787304937201</v>
      </c>
      <c r="F9" s="17"/>
      <c r="G9" s="17">
        <v>0.111067105323023</v>
      </c>
      <c r="H9" s="17">
        <v>0.12508445991296299</v>
      </c>
      <c r="I9" s="17">
        <v>0.13085994353543301</v>
      </c>
      <c r="J9" s="17">
        <v>0.13024704940058299</v>
      </c>
      <c r="K9" s="17">
        <v>0.17160000367296299</v>
      </c>
      <c r="L9" s="17">
        <v>0.20336280660727399</v>
      </c>
      <c r="M9" s="17"/>
      <c r="N9" s="17">
        <v>0.11769060739015801</v>
      </c>
      <c r="O9" s="17">
        <v>0.15441563587677701</v>
      </c>
      <c r="P9" s="17">
        <v>0.11451169760296299</v>
      </c>
      <c r="Q9" s="17">
        <v>0.142208318459146</v>
      </c>
      <c r="R9" s="17">
        <v>0.16450127238818901</v>
      </c>
      <c r="S9" s="17">
        <v>0.13114841269185301</v>
      </c>
      <c r="T9" s="17">
        <v>0.16103462886615399</v>
      </c>
      <c r="U9" s="17">
        <v>0.12685859898040899</v>
      </c>
      <c r="V9" s="17">
        <v>0.129363658824107</v>
      </c>
      <c r="W9" s="17">
        <v>0.146939869497688</v>
      </c>
      <c r="X9" s="17">
        <v>8.9075791271739396E-2</v>
      </c>
      <c r="Y9" s="17">
        <v>0.112366560596288</v>
      </c>
      <c r="Z9" s="17"/>
      <c r="AA9" s="17">
        <v>0.16177142792010701</v>
      </c>
      <c r="AB9" s="17">
        <v>0.17064475125085801</v>
      </c>
      <c r="AC9" s="17">
        <v>0.109655268518835</v>
      </c>
      <c r="AD9" s="17">
        <v>7.8509436094333598E-2</v>
      </c>
      <c r="AE9" s="17"/>
      <c r="AF9" s="17">
        <v>0.20646405135065801</v>
      </c>
    </row>
    <row r="10" spans="2:32" ht="41.25" x14ac:dyDescent="0.2">
      <c r="B10" s="18" t="s">
        <v>66</v>
      </c>
      <c r="C10" s="17">
        <v>0.61818260297681205</v>
      </c>
      <c r="D10" s="17">
        <v>0.59512378465569105</v>
      </c>
      <c r="E10" s="17">
        <v>0.64420125536614004</v>
      </c>
      <c r="F10" s="17"/>
      <c r="G10" s="17">
        <v>0.697118786336688</v>
      </c>
      <c r="H10" s="17">
        <v>0.57278278274822703</v>
      </c>
      <c r="I10" s="17">
        <v>0.61110951567678595</v>
      </c>
      <c r="J10" s="17">
        <v>0.61997040059200204</v>
      </c>
      <c r="K10" s="17">
        <v>0.63044031432159897</v>
      </c>
      <c r="L10" s="17">
        <v>0.64609410523868505</v>
      </c>
      <c r="M10" s="17"/>
      <c r="N10" s="17">
        <v>0.52726121940137005</v>
      </c>
      <c r="O10" s="17">
        <v>0.592187456522417</v>
      </c>
      <c r="P10" s="17">
        <v>0.64359915574040605</v>
      </c>
      <c r="Q10" s="17">
        <v>0.64146841694682399</v>
      </c>
      <c r="R10" s="17">
        <v>0.61451586814708603</v>
      </c>
      <c r="S10" s="17">
        <v>0.654148027632806</v>
      </c>
      <c r="T10" s="17">
        <v>0.60315260619680899</v>
      </c>
      <c r="U10" s="17">
        <v>0.710852123939961</v>
      </c>
      <c r="V10" s="17">
        <v>0.61396353292422301</v>
      </c>
      <c r="W10" s="17">
        <v>0.64296540439404704</v>
      </c>
      <c r="X10" s="17">
        <v>0.75908136872338905</v>
      </c>
      <c r="Y10" s="17">
        <v>0.64353759708222802</v>
      </c>
      <c r="Z10" s="17"/>
      <c r="AA10" s="17">
        <v>0.42496612431354602</v>
      </c>
      <c r="AB10" s="17">
        <v>0.51959673830205699</v>
      </c>
      <c r="AC10" s="17">
        <v>0.75403673191280096</v>
      </c>
      <c r="AD10" s="17">
        <v>0.84547403352735895</v>
      </c>
      <c r="AE10" s="17"/>
      <c r="AF10" s="17">
        <v>0.59733149463089397</v>
      </c>
    </row>
    <row r="11" spans="2:32" ht="41.25" x14ac:dyDescent="0.2">
      <c r="B11" s="18" t="s">
        <v>67</v>
      </c>
      <c r="C11" s="17">
        <v>0.24091060701742301</v>
      </c>
      <c r="D11" s="17">
        <v>0.26578432326134799</v>
      </c>
      <c r="E11" s="17">
        <v>0.214547951362099</v>
      </c>
      <c r="F11" s="17"/>
      <c r="G11" s="17">
        <v>0.19181410834029</v>
      </c>
      <c r="H11" s="17">
        <v>0.29450417428422698</v>
      </c>
      <c r="I11" s="17">
        <v>0.249360897063999</v>
      </c>
      <c r="J11" s="17">
        <v>0.246155756524575</v>
      </c>
      <c r="K11" s="17">
        <v>0.18713229044325899</v>
      </c>
      <c r="L11" s="17">
        <v>0.14117348645904099</v>
      </c>
      <c r="M11" s="17"/>
      <c r="N11" s="17">
        <v>0.34828770372172102</v>
      </c>
      <c r="O11" s="17">
        <v>0.242205399057595</v>
      </c>
      <c r="P11" s="17">
        <v>0.241889146656631</v>
      </c>
      <c r="Q11" s="17">
        <v>0.21051955155329199</v>
      </c>
      <c r="R11" s="17">
        <v>0.22098285946472501</v>
      </c>
      <c r="S11" s="17">
        <v>0.198472012033926</v>
      </c>
      <c r="T11" s="17">
        <v>0.22978853212370001</v>
      </c>
      <c r="U11" s="17">
        <v>0.16228927707963001</v>
      </c>
      <c r="V11" s="17">
        <v>0.24721218763998601</v>
      </c>
      <c r="W11" s="17">
        <v>0.20444954423904499</v>
      </c>
      <c r="X11" s="17">
        <v>0.151842840004871</v>
      </c>
      <c r="Y11" s="17">
        <v>0.24409584232148401</v>
      </c>
      <c r="Z11" s="17"/>
      <c r="AA11" s="17">
        <v>0.41195620020720403</v>
      </c>
      <c r="AB11" s="17">
        <v>0.30732517921825803</v>
      </c>
      <c r="AC11" s="17">
        <v>0.12717380253031901</v>
      </c>
      <c r="AD11" s="17">
        <v>6.0434001314690199E-2</v>
      </c>
      <c r="AE11" s="17"/>
      <c r="AF11" s="17">
        <v>0.18467230124504699</v>
      </c>
    </row>
    <row r="12" spans="2:32" x14ac:dyDescent="0.2">
      <c r="B12" s="18" t="s">
        <v>68</v>
      </c>
      <c r="C12" s="19">
        <v>6.4877165943231499E-3</v>
      </c>
      <c r="D12" s="19">
        <v>7.1089546515046703E-3</v>
      </c>
      <c r="E12" s="19">
        <v>5.8529202223891897E-3</v>
      </c>
      <c r="F12" s="19"/>
      <c r="G12" s="19">
        <v>0</v>
      </c>
      <c r="H12" s="19">
        <v>7.6285830545830104E-3</v>
      </c>
      <c r="I12" s="19">
        <v>8.6696437237815602E-3</v>
      </c>
      <c r="J12" s="19">
        <v>3.6267934828404401E-3</v>
      </c>
      <c r="K12" s="19">
        <v>1.0827391562178299E-2</v>
      </c>
      <c r="L12" s="19">
        <v>9.3696016950009595E-3</v>
      </c>
      <c r="M12" s="19"/>
      <c r="N12" s="19">
        <v>6.7604694867511401E-3</v>
      </c>
      <c r="O12" s="19">
        <v>1.11915085432108E-2</v>
      </c>
      <c r="P12" s="19">
        <v>0</v>
      </c>
      <c r="Q12" s="19">
        <v>5.80371304073804E-3</v>
      </c>
      <c r="R12" s="19">
        <v>0</v>
      </c>
      <c r="S12" s="19">
        <v>1.6231547641414899E-2</v>
      </c>
      <c r="T12" s="19">
        <v>6.0242328133379899E-3</v>
      </c>
      <c r="U12" s="19">
        <v>0</v>
      </c>
      <c r="V12" s="19">
        <v>9.4606206116834707E-3</v>
      </c>
      <c r="W12" s="19">
        <v>5.6451818692196103E-3</v>
      </c>
      <c r="X12" s="19">
        <v>0</v>
      </c>
      <c r="Y12" s="19">
        <v>0</v>
      </c>
      <c r="Z12" s="19"/>
      <c r="AA12" s="19">
        <v>1.3062475591422899E-3</v>
      </c>
      <c r="AB12" s="19">
        <v>2.4333312288267899E-3</v>
      </c>
      <c r="AC12" s="19">
        <v>9.1341970380440004E-3</v>
      </c>
      <c r="AD12" s="19">
        <v>1.5582529063617701E-2</v>
      </c>
      <c r="AE12" s="19"/>
      <c r="AF12" s="19">
        <v>1.15321527734011E-2</v>
      </c>
    </row>
    <row r="13" spans="2:32" x14ac:dyDescent="0.2">
      <c r="B13" s="16" t="s">
        <v>70</v>
      </c>
    </row>
    <row r="14" spans="2:32" x14ac:dyDescent="0.2">
      <c r="B14" t="s">
        <v>63</v>
      </c>
    </row>
    <row r="15" spans="2:32" x14ac:dyDescent="0.2">
      <c r="B15" t="s">
        <v>64</v>
      </c>
    </row>
    <row r="17" spans="2:2" x14ac:dyDescent="0.2">
      <c r="B17"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254</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240</v>
      </c>
      <c r="C9" s="17">
        <v>0.19700858814091199</v>
      </c>
      <c r="D9" s="17">
        <v>0.20489555074756199</v>
      </c>
      <c r="E9" s="17">
        <v>0.189304717128635</v>
      </c>
      <c r="F9" s="17"/>
      <c r="G9" s="17">
        <v>0.42875730531157003</v>
      </c>
      <c r="H9" s="17">
        <v>0.36282012588781198</v>
      </c>
      <c r="I9" s="17">
        <v>0.24469530945245799</v>
      </c>
      <c r="J9" s="17">
        <v>0.11801213987407699</v>
      </c>
      <c r="K9" s="17">
        <v>6.5393507512905194E-2</v>
      </c>
      <c r="L9" s="17">
        <v>2.0986354641432E-2</v>
      </c>
      <c r="M9" s="17"/>
      <c r="N9" s="17">
        <v>0.33492457968977501</v>
      </c>
      <c r="O9" s="17">
        <v>0.183565782361121</v>
      </c>
      <c r="P9" s="17">
        <v>0.16515381352185801</v>
      </c>
      <c r="Q9" s="17">
        <v>0.14155179736638601</v>
      </c>
      <c r="R9" s="17">
        <v>0.150360784759484</v>
      </c>
      <c r="S9" s="17">
        <v>0.22837994568210199</v>
      </c>
      <c r="T9" s="17">
        <v>0.196318685518278</v>
      </c>
      <c r="U9" s="17">
        <v>0.17301166411073399</v>
      </c>
      <c r="V9" s="17">
        <v>0.171913162645836</v>
      </c>
      <c r="W9" s="17">
        <v>0.16416262230763001</v>
      </c>
      <c r="X9" s="17">
        <v>0.168213496728783</v>
      </c>
      <c r="Y9" s="17">
        <v>0.15199835350216601</v>
      </c>
      <c r="Z9" s="17"/>
      <c r="AA9" s="17">
        <v>0.21322455679808699</v>
      </c>
      <c r="AB9" s="17">
        <v>0.201917456256415</v>
      </c>
      <c r="AC9" s="17">
        <v>0.17359654341260999</v>
      </c>
      <c r="AD9" s="17">
        <v>0.194779811638156</v>
      </c>
      <c r="AE9" s="17"/>
      <c r="AF9" s="17">
        <v>0.17905047377551001</v>
      </c>
    </row>
    <row r="10" spans="2:32" x14ac:dyDescent="0.2">
      <c r="B10" s="18" t="s">
        <v>241</v>
      </c>
      <c r="C10" s="17">
        <v>0.76842703602586704</v>
      </c>
      <c r="D10" s="17">
        <v>0.758712574748173</v>
      </c>
      <c r="E10" s="17">
        <v>0.77780805538897801</v>
      </c>
      <c r="F10" s="17"/>
      <c r="G10" s="17">
        <v>0.50876126449762005</v>
      </c>
      <c r="H10" s="17">
        <v>0.59456307666488395</v>
      </c>
      <c r="I10" s="17">
        <v>0.72750422216824795</v>
      </c>
      <c r="J10" s="17">
        <v>0.83758688009343396</v>
      </c>
      <c r="K10" s="17">
        <v>0.92079013057954895</v>
      </c>
      <c r="L10" s="17">
        <v>0.95824310286393699</v>
      </c>
      <c r="M10" s="17"/>
      <c r="N10" s="17">
        <v>0.62381477540851205</v>
      </c>
      <c r="O10" s="17">
        <v>0.800061335540451</v>
      </c>
      <c r="P10" s="17">
        <v>0.800925367396216</v>
      </c>
      <c r="Q10" s="17">
        <v>0.81656299785247</v>
      </c>
      <c r="R10" s="17">
        <v>0.82567929417598895</v>
      </c>
      <c r="S10" s="17">
        <v>0.73443796772048098</v>
      </c>
      <c r="T10" s="17">
        <v>0.74721427293407805</v>
      </c>
      <c r="U10" s="17">
        <v>0.78738596285172502</v>
      </c>
      <c r="V10" s="17">
        <v>0.78879798962110204</v>
      </c>
      <c r="W10" s="17">
        <v>0.79073144528519401</v>
      </c>
      <c r="X10" s="17">
        <v>0.82460273252663896</v>
      </c>
      <c r="Y10" s="17">
        <v>0.83388845085608798</v>
      </c>
      <c r="Z10" s="17"/>
      <c r="AA10" s="17">
        <v>0.74588874161340901</v>
      </c>
      <c r="AB10" s="17">
        <v>0.77076748525620498</v>
      </c>
      <c r="AC10" s="17">
        <v>0.80766752844004097</v>
      </c>
      <c r="AD10" s="17">
        <v>0.75555095250790505</v>
      </c>
      <c r="AE10" s="17"/>
      <c r="AF10" s="17">
        <v>0.78712082747691203</v>
      </c>
    </row>
    <row r="11" spans="2:32" x14ac:dyDescent="0.2">
      <c r="B11" s="18" t="s">
        <v>92</v>
      </c>
      <c r="C11" s="19">
        <v>3.4564375833220903E-2</v>
      </c>
      <c r="D11" s="19">
        <v>3.6391874504265398E-2</v>
      </c>
      <c r="E11" s="19">
        <v>3.2887227482386802E-2</v>
      </c>
      <c r="F11" s="19"/>
      <c r="G11" s="19">
        <v>6.2481430190809699E-2</v>
      </c>
      <c r="H11" s="19">
        <v>4.2616797447304698E-2</v>
      </c>
      <c r="I11" s="19">
        <v>2.7800468379294101E-2</v>
      </c>
      <c r="J11" s="19">
        <v>4.4400980032488303E-2</v>
      </c>
      <c r="K11" s="19">
        <v>1.38163619075461E-2</v>
      </c>
      <c r="L11" s="19">
        <v>2.07705424946307E-2</v>
      </c>
      <c r="M11" s="19"/>
      <c r="N11" s="19">
        <v>4.1260644901713203E-2</v>
      </c>
      <c r="O11" s="19">
        <v>1.63728820984279E-2</v>
      </c>
      <c r="P11" s="19">
        <v>3.39208190819262E-2</v>
      </c>
      <c r="Q11" s="19">
        <v>4.1885204781143701E-2</v>
      </c>
      <c r="R11" s="19">
        <v>2.39599210645269E-2</v>
      </c>
      <c r="S11" s="19">
        <v>3.7182086597416703E-2</v>
      </c>
      <c r="T11" s="19">
        <v>5.64670415476436E-2</v>
      </c>
      <c r="U11" s="19">
        <v>3.9602373037541001E-2</v>
      </c>
      <c r="V11" s="19">
        <v>3.9288847733061301E-2</v>
      </c>
      <c r="W11" s="19">
        <v>4.5105932407175503E-2</v>
      </c>
      <c r="X11" s="19">
        <v>7.1837707445776104E-3</v>
      </c>
      <c r="Y11" s="19">
        <v>1.41131956417456E-2</v>
      </c>
      <c r="Z11" s="19"/>
      <c r="AA11" s="19">
        <v>4.0886701588504201E-2</v>
      </c>
      <c r="AB11" s="19">
        <v>2.7315058487379799E-2</v>
      </c>
      <c r="AC11" s="19">
        <v>1.8735928147348601E-2</v>
      </c>
      <c r="AD11" s="19">
        <v>4.9669235853939002E-2</v>
      </c>
      <c r="AE11" s="19"/>
      <c r="AF11" s="19">
        <v>3.3828698747577803E-2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255</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240</v>
      </c>
      <c r="C9" s="17">
        <v>0.76588652821876801</v>
      </c>
      <c r="D9" s="17">
        <v>0.75521036126752705</v>
      </c>
      <c r="E9" s="17">
        <v>0.77729018531136496</v>
      </c>
      <c r="F9" s="17"/>
      <c r="G9" s="17">
        <v>0.89393275684120499</v>
      </c>
      <c r="H9" s="17">
        <v>0.87690568025596405</v>
      </c>
      <c r="I9" s="17">
        <v>0.83160528770318198</v>
      </c>
      <c r="J9" s="17">
        <v>0.73611306601647197</v>
      </c>
      <c r="K9" s="17">
        <v>0.67292609034517503</v>
      </c>
      <c r="L9" s="17">
        <v>0.61949010996688803</v>
      </c>
      <c r="M9" s="17"/>
      <c r="N9" s="17">
        <v>0.77697523523600398</v>
      </c>
      <c r="O9" s="17">
        <v>0.72725322579903195</v>
      </c>
      <c r="P9" s="17">
        <v>0.73681466986015498</v>
      </c>
      <c r="Q9" s="17">
        <v>0.78498094080193903</v>
      </c>
      <c r="R9" s="17">
        <v>0.78617133795246197</v>
      </c>
      <c r="S9" s="17">
        <v>0.82662157840948702</v>
      </c>
      <c r="T9" s="17">
        <v>0.75446456418920804</v>
      </c>
      <c r="U9" s="17">
        <v>0.75359745260912803</v>
      </c>
      <c r="V9" s="17">
        <v>0.80460520947779401</v>
      </c>
      <c r="W9" s="17">
        <v>0.76337536782354898</v>
      </c>
      <c r="X9" s="17">
        <v>0.74799522413821695</v>
      </c>
      <c r="Y9" s="17">
        <v>0.65478538315241097</v>
      </c>
      <c r="Z9" s="17"/>
      <c r="AA9" s="17">
        <v>0.79617354954654496</v>
      </c>
      <c r="AB9" s="17">
        <v>0.756818070482703</v>
      </c>
      <c r="AC9" s="17">
        <v>0.74841194241715203</v>
      </c>
      <c r="AD9" s="17">
        <v>0.75627560287528295</v>
      </c>
      <c r="AE9" s="17"/>
      <c r="AF9" s="17">
        <v>0.77005301068176102</v>
      </c>
    </row>
    <row r="10" spans="2:32" x14ac:dyDescent="0.2">
      <c r="B10" s="18" t="s">
        <v>241</v>
      </c>
      <c r="C10" s="17">
        <v>0.210408713729691</v>
      </c>
      <c r="D10" s="17">
        <v>0.22103577127219401</v>
      </c>
      <c r="E10" s="17">
        <v>0.19978691245417801</v>
      </c>
      <c r="F10" s="17"/>
      <c r="G10" s="17">
        <v>9.1933786658226102E-2</v>
      </c>
      <c r="H10" s="17">
        <v>9.9318173744525798E-2</v>
      </c>
      <c r="I10" s="17">
        <v>0.14731257956134</v>
      </c>
      <c r="J10" s="17">
        <v>0.24242611323968699</v>
      </c>
      <c r="K10" s="17">
        <v>0.30033748067931398</v>
      </c>
      <c r="L10" s="17">
        <v>0.34822197300403901</v>
      </c>
      <c r="M10" s="17"/>
      <c r="N10" s="17">
        <v>0.18503243050988699</v>
      </c>
      <c r="O10" s="17">
        <v>0.24222948601123001</v>
      </c>
      <c r="P10" s="17">
        <v>0.24280023018987701</v>
      </c>
      <c r="Q10" s="17">
        <v>0.19574342843784501</v>
      </c>
      <c r="R10" s="17">
        <v>0.20052288373999599</v>
      </c>
      <c r="S10" s="17">
        <v>0.14614569374433201</v>
      </c>
      <c r="T10" s="17">
        <v>0.21353112298032501</v>
      </c>
      <c r="U10" s="17">
        <v>0.210892880632748</v>
      </c>
      <c r="V10" s="17">
        <v>0.18513780125144</v>
      </c>
      <c r="W10" s="17">
        <v>0.21098717199250999</v>
      </c>
      <c r="X10" s="17">
        <v>0.24611287216566999</v>
      </c>
      <c r="Y10" s="17">
        <v>0.34521461684758897</v>
      </c>
      <c r="Z10" s="17"/>
      <c r="AA10" s="17">
        <v>0.190897139618462</v>
      </c>
      <c r="AB10" s="17">
        <v>0.221200231306075</v>
      </c>
      <c r="AC10" s="17">
        <v>0.22512624419230801</v>
      </c>
      <c r="AD10" s="17">
        <v>0.20793702758711699</v>
      </c>
      <c r="AE10" s="17"/>
      <c r="AF10" s="17">
        <v>0.20743199101971199</v>
      </c>
    </row>
    <row r="11" spans="2:32" x14ac:dyDescent="0.2">
      <c r="B11" s="18" t="s">
        <v>92</v>
      </c>
      <c r="C11" s="19">
        <v>2.3704758051541201E-2</v>
      </c>
      <c r="D11" s="19">
        <v>2.3753867460279399E-2</v>
      </c>
      <c r="E11" s="19">
        <v>2.29229022344575E-2</v>
      </c>
      <c r="F11" s="19"/>
      <c r="G11" s="19">
        <v>1.41334565005687E-2</v>
      </c>
      <c r="H11" s="19">
        <v>2.3776145999510601E-2</v>
      </c>
      <c r="I11" s="19">
        <v>2.10821327354777E-2</v>
      </c>
      <c r="J11" s="19">
        <v>2.14608207438403E-2</v>
      </c>
      <c r="K11" s="19">
        <v>2.6736428975510401E-2</v>
      </c>
      <c r="L11" s="19">
        <v>3.2287917029073201E-2</v>
      </c>
      <c r="M11" s="19"/>
      <c r="N11" s="19">
        <v>3.7992334254108702E-2</v>
      </c>
      <c r="O11" s="19">
        <v>3.0517288189738E-2</v>
      </c>
      <c r="P11" s="19">
        <v>2.0385099949968399E-2</v>
      </c>
      <c r="Q11" s="19">
        <v>1.9275630760215701E-2</v>
      </c>
      <c r="R11" s="19">
        <v>1.3305778307542499E-2</v>
      </c>
      <c r="S11" s="19">
        <v>2.7232727846180398E-2</v>
      </c>
      <c r="T11" s="19">
        <v>3.2004312830466397E-2</v>
      </c>
      <c r="U11" s="19">
        <v>3.5509666758123802E-2</v>
      </c>
      <c r="V11" s="19">
        <v>1.0256989270766599E-2</v>
      </c>
      <c r="W11" s="19">
        <v>2.56374601839413E-2</v>
      </c>
      <c r="X11" s="19">
        <v>5.8919036961129498E-3</v>
      </c>
      <c r="Y11" s="19">
        <v>0</v>
      </c>
      <c r="Z11" s="19"/>
      <c r="AA11" s="19">
        <v>1.2929310834992901E-2</v>
      </c>
      <c r="AB11" s="19">
        <v>2.1981698211221801E-2</v>
      </c>
      <c r="AC11" s="19">
        <v>2.6461813390539799E-2</v>
      </c>
      <c r="AD11" s="19">
        <v>3.5787369537599999E-2</v>
      </c>
      <c r="AE11" s="19"/>
      <c r="AF11" s="19">
        <v>2.2514998298526798E-2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256</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240</v>
      </c>
      <c r="C9" s="17">
        <v>0.38555727301262499</v>
      </c>
      <c r="D9" s="17">
        <v>0.38155062161408299</v>
      </c>
      <c r="E9" s="17">
        <v>0.38949077310255997</v>
      </c>
      <c r="F9" s="17"/>
      <c r="G9" s="17">
        <v>0.72924459523346996</v>
      </c>
      <c r="H9" s="17">
        <v>0.65583509420060804</v>
      </c>
      <c r="I9" s="17">
        <v>0.47932919028218102</v>
      </c>
      <c r="J9" s="17">
        <v>0.336856541497498</v>
      </c>
      <c r="K9" s="17">
        <v>0.18112946020446</v>
      </c>
      <c r="L9" s="17">
        <v>2.7639501152071699E-2</v>
      </c>
      <c r="M9" s="17"/>
      <c r="N9" s="17">
        <v>0.54628592139683996</v>
      </c>
      <c r="O9" s="17">
        <v>0.30734045698124401</v>
      </c>
      <c r="P9" s="17">
        <v>0.34960914088214901</v>
      </c>
      <c r="Q9" s="17">
        <v>0.34662742711170702</v>
      </c>
      <c r="R9" s="17">
        <v>0.35103748422674502</v>
      </c>
      <c r="S9" s="17">
        <v>0.45830144394560002</v>
      </c>
      <c r="T9" s="17">
        <v>0.358247828180496</v>
      </c>
      <c r="U9" s="17">
        <v>0.33061459111089297</v>
      </c>
      <c r="V9" s="17">
        <v>0.30521327395136599</v>
      </c>
      <c r="W9" s="17">
        <v>0.41331109552114098</v>
      </c>
      <c r="X9" s="17">
        <v>0.31007777074983001</v>
      </c>
      <c r="Y9" s="17">
        <v>0.47478045288196702</v>
      </c>
      <c r="Z9" s="17"/>
      <c r="AA9" s="17">
        <v>0.39819100013008202</v>
      </c>
      <c r="AB9" s="17">
        <v>0.376559975649154</v>
      </c>
      <c r="AC9" s="17">
        <v>0.39283014082992201</v>
      </c>
      <c r="AD9" s="17">
        <v>0.37474179905419602</v>
      </c>
      <c r="AE9" s="17"/>
      <c r="AF9" s="17">
        <v>0.30098423521780299</v>
      </c>
    </row>
    <row r="10" spans="2:32" x14ac:dyDescent="0.2">
      <c r="B10" s="18" t="s">
        <v>241</v>
      </c>
      <c r="C10" s="17">
        <v>0.59482934261439102</v>
      </c>
      <c r="D10" s="17">
        <v>0.60121255389775696</v>
      </c>
      <c r="E10" s="17">
        <v>0.58836574385608498</v>
      </c>
      <c r="F10" s="17"/>
      <c r="G10" s="17">
        <v>0.238963569853921</v>
      </c>
      <c r="H10" s="17">
        <v>0.32540606552569001</v>
      </c>
      <c r="I10" s="17">
        <v>0.50456664627291503</v>
      </c>
      <c r="J10" s="17">
        <v>0.63961321865318599</v>
      </c>
      <c r="K10" s="17">
        <v>0.81021153127332202</v>
      </c>
      <c r="L10" s="17">
        <v>0.95271723314082901</v>
      </c>
      <c r="M10" s="17"/>
      <c r="N10" s="17">
        <v>0.43441196129774701</v>
      </c>
      <c r="O10" s="17">
        <v>0.68167784271723098</v>
      </c>
      <c r="P10" s="17">
        <v>0.62685008304675305</v>
      </c>
      <c r="Q10" s="17">
        <v>0.62957029852864199</v>
      </c>
      <c r="R10" s="17">
        <v>0.64000206714547103</v>
      </c>
      <c r="S10" s="17">
        <v>0.51885993194303803</v>
      </c>
      <c r="T10" s="17">
        <v>0.60981389035192701</v>
      </c>
      <c r="U10" s="17">
        <v>0.64927781484585501</v>
      </c>
      <c r="V10" s="17">
        <v>0.68500126376696702</v>
      </c>
      <c r="W10" s="17">
        <v>0.57445401275050301</v>
      </c>
      <c r="X10" s="17">
        <v>0.65359043746381495</v>
      </c>
      <c r="Y10" s="17">
        <v>0.486503068521561</v>
      </c>
      <c r="Z10" s="17"/>
      <c r="AA10" s="17">
        <v>0.58170736599844997</v>
      </c>
      <c r="AB10" s="17">
        <v>0.61552921624019497</v>
      </c>
      <c r="AC10" s="17">
        <v>0.58971890721522602</v>
      </c>
      <c r="AD10" s="17">
        <v>0.59119221635355901</v>
      </c>
      <c r="AE10" s="17"/>
      <c r="AF10" s="17">
        <v>0.67337366328716997</v>
      </c>
    </row>
    <row r="11" spans="2:32" x14ac:dyDescent="0.2">
      <c r="B11" s="18" t="s">
        <v>92</v>
      </c>
      <c r="C11" s="19">
        <v>1.9613384372984301E-2</v>
      </c>
      <c r="D11" s="19">
        <v>1.723682448816E-2</v>
      </c>
      <c r="E11" s="19">
        <v>2.2143483041355501E-2</v>
      </c>
      <c r="F11" s="19"/>
      <c r="G11" s="19">
        <v>3.1791834912609299E-2</v>
      </c>
      <c r="H11" s="19">
        <v>1.87588402737019E-2</v>
      </c>
      <c r="I11" s="19">
        <v>1.6104163444904399E-2</v>
      </c>
      <c r="J11" s="19">
        <v>2.35302398493164E-2</v>
      </c>
      <c r="K11" s="19">
        <v>8.6590085222185195E-3</v>
      </c>
      <c r="L11" s="19">
        <v>1.9643265707099698E-2</v>
      </c>
      <c r="M11" s="19"/>
      <c r="N11" s="19">
        <v>1.9302117305413102E-2</v>
      </c>
      <c r="O11" s="19">
        <v>1.0981700301525199E-2</v>
      </c>
      <c r="P11" s="19">
        <v>2.35407760710972E-2</v>
      </c>
      <c r="Q11" s="19">
        <v>2.3802274359650901E-2</v>
      </c>
      <c r="R11" s="19">
        <v>8.9604486277840498E-3</v>
      </c>
      <c r="S11" s="19">
        <v>2.28386241113613E-2</v>
      </c>
      <c r="T11" s="19">
        <v>3.1938281467577698E-2</v>
      </c>
      <c r="U11" s="19">
        <v>2.01075940432522E-2</v>
      </c>
      <c r="V11" s="19">
        <v>9.7854622816674793E-3</v>
      </c>
      <c r="W11" s="19">
        <v>1.2234891728356101E-2</v>
      </c>
      <c r="X11" s="19">
        <v>3.6331791786355198E-2</v>
      </c>
      <c r="Y11" s="19">
        <v>3.8716478596472197E-2</v>
      </c>
      <c r="Z11" s="19"/>
      <c r="AA11" s="19">
        <v>2.0101633871467399E-2</v>
      </c>
      <c r="AB11" s="19">
        <v>7.9108081106509399E-3</v>
      </c>
      <c r="AC11" s="19">
        <v>1.7450951954852099E-2</v>
      </c>
      <c r="AD11" s="19">
        <v>3.4065984592244899E-2</v>
      </c>
      <c r="AE11" s="19"/>
      <c r="AF11" s="19">
        <v>2.5642101495026801E-2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2:U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21" width="20.71484375" customWidth="1"/>
  </cols>
  <sheetData>
    <row r="2" spans="2:21" ht="39.950000000000003" customHeight="1" x14ac:dyDescent="0.2">
      <c r="D2" s="30" t="s">
        <v>277</v>
      </c>
      <c r="E2" s="26"/>
      <c r="F2" s="26"/>
      <c r="G2" s="26"/>
      <c r="H2" s="26"/>
      <c r="I2" s="26"/>
      <c r="J2" s="26"/>
      <c r="K2" s="26"/>
      <c r="L2" s="26"/>
      <c r="M2" s="26"/>
      <c r="N2" s="26"/>
      <c r="O2" s="26"/>
      <c r="P2" s="26"/>
      <c r="Q2" s="26"/>
      <c r="R2" s="26"/>
      <c r="S2" s="26"/>
      <c r="T2" s="26"/>
      <c r="U2" s="26"/>
    </row>
    <row r="6" spans="2:21" ht="50.1" customHeight="1" x14ac:dyDescent="0.2">
      <c r="B6" s="20" t="s">
        <v>15</v>
      </c>
      <c r="C6" s="20" t="s">
        <v>257</v>
      </c>
      <c r="D6" s="20" t="s">
        <v>258</v>
      </c>
      <c r="E6" s="20" t="s">
        <v>259</v>
      </c>
      <c r="F6" s="20" t="s">
        <v>260</v>
      </c>
      <c r="G6" s="20" t="s">
        <v>261</v>
      </c>
      <c r="H6" s="20" t="s">
        <v>262</v>
      </c>
      <c r="I6" s="20" t="s">
        <v>263</v>
      </c>
      <c r="J6" s="20" t="s">
        <v>264</v>
      </c>
      <c r="K6" s="20" t="s">
        <v>265</v>
      </c>
      <c r="L6" s="20" t="s">
        <v>266</v>
      </c>
      <c r="M6" s="20" t="s">
        <v>267</v>
      </c>
      <c r="N6" s="20" t="s">
        <v>268</v>
      </c>
      <c r="O6" s="20" t="s">
        <v>269</v>
      </c>
      <c r="P6" s="20" t="s">
        <v>270</v>
      </c>
      <c r="Q6" s="20" t="s">
        <v>271</v>
      </c>
      <c r="R6" s="20" t="s">
        <v>272</v>
      </c>
      <c r="S6" s="20" t="s">
        <v>273</v>
      </c>
      <c r="T6" s="20" t="s">
        <v>274</v>
      </c>
    </row>
    <row r="7" spans="2:21" ht="27.75" x14ac:dyDescent="0.2">
      <c r="B7" s="18" t="s">
        <v>275</v>
      </c>
      <c r="C7" s="17">
        <v>0.382916415501456</v>
      </c>
      <c r="D7" s="17">
        <v>0.36375011937002499</v>
      </c>
      <c r="E7" s="17">
        <v>0.29317530155627303</v>
      </c>
      <c r="F7" s="17">
        <v>0.50953632753603395</v>
      </c>
      <c r="G7" s="17">
        <v>0.23950860059302101</v>
      </c>
      <c r="H7" s="17">
        <v>0.25293393019529897</v>
      </c>
      <c r="I7" s="17">
        <v>0.50584208658395802</v>
      </c>
      <c r="J7" s="17">
        <v>0.48628808577882898</v>
      </c>
      <c r="K7" s="17">
        <v>0.34954787793348902</v>
      </c>
      <c r="L7" s="17">
        <v>0.44933123667661201</v>
      </c>
      <c r="M7" s="17">
        <v>0.41307920764620698</v>
      </c>
      <c r="N7" s="17">
        <v>0.649636570195537</v>
      </c>
      <c r="O7" s="17">
        <v>0.61235098687584</v>
      </c>
      <c r="P7" s="17">
        <v>0.24557200882156499</v>
      </c>
      <c r="Q7" s="17">
        <v>0.60147017041355799</v>
      </c>
      <c r="R7" s="17">
        <v>0.43100787836499899</v>
      </c>
      <c r="S7" s="17">
        <v>0.39273043475922498</v>
      </c>
      <c r="T7" s="17">
        <v>0.215643342358078</v>
      </c>
    </row>
    <row r="8" spans="2:21" ht="27.75" x14ac:dyDescent="0.2">
      <c r="B8" s="18" t="s">
        <v>276</v>
      </c>
      <c r="C8" s="17">
        <v>0.59113877849163898</v>
      </c>
      <c r="D8" s="17">
        <v>0.61534375273472597</v>
      </c>
      <c r="E8" s="17">
        <v>0.67952665812953505</v>
      </c>
      <c r="F8" s="17">
        <v>0.47173800675598798</v>
      </c>
      <c r="G8" s="17">
        <v>0.73961918551192896</v>
      </c>
      <c r="H8" s="17">
        <v>0.73154863749104804</v>
      </c>
      <c r="I8" s="17">
        <v>0.47015512009020799</v>
      </c>
      <c r="J8" s="17">
        <v>0.488999405489981</v>
      </c>
      <c r="K8" s="17">
        <v>0.61400809743894302</v>
      </c>
      <c r="L8" s="17">
        <v>0.53004236178279596</v>
      </c>
      <c r="M8" s="17">
        <v>0.56322843291154601</v>
      </c>
      <c r="N8" s="17">
        <v>0.33287758319951</v>
      </c>
      <c r="O8" s="17">
        <v>0.36846267287283502</v>
      </c>
      <c r="P8" s="17">
        <v>0.73075738473301299</v>
      </c>
      <c r="Q8" s="17">
        <v>0.379602183951115</v>
      </c>
      <c r="R8" s="17">
        <v>0.54170980731860396</v>
      </c>
      <c r="S8" s="17">
        <v>0.58538161995941695</v>
      </c>
      <c r="T8" s="17">
        <v>0.75907045618262803</v>
      </c>
    </row>
    <row r="9" spans="2:21" x14ac:dyDescent="0.2">
      <c r="B9" s="18" t="s">
        <v>92</v>
      </c>
      <c r="C9" s="17">
        <v>2.59448060069053E-2</v>
      </c>
      <c r="D9" s="17">
        <v>2.09061278952495E-2</v>
      </c>
      <c r="E9" s="17">
        <v>2.7298040314191498E-2</v>
      </c>
      <c r="F9" s="17">
        <v>1.8725665707978002E-2</v>
      </c>
      <c r="G9" s="17">
        <v>2.0872213895049299E-2</v>
      </c>
      <c r="H9" s="17">
        <v>1.55174323136537E-2</v>
      </c>
      <c r="I9" s="17">
        <v>2.4002793325833601E-2</v>
      </c>
      <c r="J9" s="17">
        <v>2.4712508731190502E-2</v>
      </c>
      <c r="K9" s="17">
        <v>3.6444024627567899E-2</v>
      </c>
      <c r="L9" s="17">
        <v>2.0626401540592702E-2</v>
      </c>
      <c r="M9" s="17">
        <v>2.36923594422466E-2</v>
      </c>
      <c r="N9" s="17">
        <v>1.74858466049535E-2</v>
      </c>
      <c r="O9" s="17">
        <v>1.9186340251324999E-2</v>
      </c>
      <c r="P9" s="17">
        <v>2.3670606445421901E-2</v>
      </c>
      <c r="Q9" s="17">
        <v>1.8927645635326701E-2</v>
      </c>
      <c r="R9" s="17">
        <v>2.72823143163968E-2</v>
      </c>
      <c r="S9" s="17">
        <v>2.18879452813583E-2</v>
      </c>
      <c r="T9" s="17">
        <v>2.5286201459294898E-2</v>
      </c>
    </row>
    <row r="10" spans="2:21" x14ac:dyDescent="0.2">
      <c r="B10" s="16" t="s">
        <v>225</v>
      </c>
      <c r="C10" s="16"/>
      <c r="D10" s="16"/>
      <c r="E10" s="16"/>
      <c r="F10" s="16"/>
      <c r="G10" s="16"/>
      <c r="H10" s="16"/>
      <c r="I10" s="16"/>
      <c r="J10" s="16"/>
      <c r="K10" s="16"/>
      <c r="L10" s="16"/>
      <c r="M10" s="16"/>
      <c r="N10" s="16"/>
      <c r="O10" s="16"/>
      <c r="P10" s="16"/>
      <c r="Q10" s="16"/>
      <c r="R10" s="16"/>
      <c r="S10" s="16"/>
      <c r="T10" s="16"/>
    </row>
    <row r="11" spans="2:21" x14ac:dyDescent="0.2">
      <c r="B11" t="s">
        <v>63</v>
      </c>
    </row>
    <row r="12" spans="2:21" x14ac:dyDescent="0.2">
      <c r="B12" t="s">
        <v>64</v>
      </c>
    </row>
    <row r="16" spans="2:21" x14ac:dyDescent="0.2">
      <c r="B16" s="8" t="str">
        <f>HYPERLINK("#'Contents'!A1", "Return to Contents")</f>
        <v>Return to Contents</v>
      </c>
    </row>
  </sheetData>
  <mergeCells count="1">
    <mergeCell ref="D2:U2"/>
  </mergeCells>
  <pageMargins left="0.7" right="0.7" top="0.75" bottom="0.75" header="0.3" footer="0.3"/>
  <pageSetup paperSize="9" orientation="portrait" horizontalDpi="300" verticalDpi="300"/>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278</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ht="27.75" x14ac:dyDescent="0.2">
      <c r="B9" s="18" t="s">
        <v>275</v>
      </c>
      <c r="C9" s="17">
        <v>0.382916415501456</v>
      </c>
      <c r="D9" s="17">
        <v>0.40148686090217101</v>
      </c>
      <c r="E9" s="17">
        <v>0.36381672920248398</v>
      </c>
      <c r="F9" s="17"/>
      <c r="G9" s="17">
        <v>0.60143144344497601</v>
      </c>
      <c r="H9" s="17">
        <v>0.56258496389976598</v>
      </c>
      <c r="I9" s="17">
        <v>0.44837596842314797</v>
      </c>
      <c r="J9" s="17">
        <v>0.312111281047107</v>
      </c>
      <c r="K9" s="17">
        <v>0.25290434589218103</v>
      </c>
      <c r="L9" s="17">
        <v>0.17962688797242099</v>
      </c>
      <c r="M9" s="17"/>
      <c r="N9" s="17">
        <v>0.492826235921697</v>
      </c>
      <c r="O9" s="17">
        <v>0.36540726294312498</v>
      </c>
      <c r="P9" s="17">
        <v>0.391876832819954</v>
      </c>
      <c r="Q9" s="17">
        <v>0.34956663005476601</v>
      </c>
      <c r="R9" s="17">
        <v>0.32040362584390297</v>
      </c>
      <c r="S9" s="17">
        <v>0.39796643613774602</v>
      </c>
      <c r="T9" s="17">
        <v>0.37480976417554701</v>
      </c>
      <c r="U9" s="17">
        <v>0.35530713742986297</v>
      </c>
      <c r="V9" s="17">
        <v>0.40366072941990599</v>
      </c>
      <c r="W9" s="17">
        <v>0.34125191822653</v>
      </c>
      <c r="X9" s="17">
        <v>0.29125199012296199</v>
      </c>
      <c r="Y9" s="17">
        <v>0.389288844372981</v>
      </c>
      <c r="Z9" s="17"/>
      <c r="AA9" s="17">
        <v>0.44165647832423</v>
      </c>
      <c r="AB9" s="17">
        <v>0.34286741135779802</v>
      </c>
      <c r="AC9" s="17">
        <v>0.41630253374813198</v>
      </c>
      <c r="AD9" s="17">
        <v>0.33415551528849302</v>
      </c>
      <c r="AE9" s="17"/>
      <c r="AF9" s="17">
        <v>0.348077304313752</v>
      </c>
    </row>
    <row r="10" spans="2:32" ht="27.75" x14ac:dyDescent="0.2">
      <c r="B10" s="18" t="s">
        <v>276</v>
      </c>
      <c r="C10" s="17">
        <v>0.59113877849163898</v>
      </c>
      <c r="D10" s="17">
        <v>0.57278377253619694</v>
      </c>
      <c r="E10" s="17">
        <v>0.60987844729625196</v>
      </c>
      <c r="F10" s="17"/>
      <c r="G10" s="17">
        <v>0.36363057749723499</v>
      </c>
      <c r="H10" s="17">
        <v>0.40210792081235502</v>
      </c>
      <c r="I10" s="17">
        <v>0.51961010521665696</v>
      </c>
      <c r="J10" s="17">
        <v>0.66887208386558406</v>
      </c>
      <c r="K10" s="17">
        <v>0.73505671840983899</v>
      </c>
      <c r="L10" s="17">
        <v>0.79750815633351002</v>
      </c>
      <c r="M10" s="17"/>
      <c r="N10" s="17">
        <v>0.47158126749409701</v>
      </c>
      <c r="O10" s="17">
        <v>0.60662788508888099</v>
      </c>
      <c r="P10" s="17">
        <v>0.59537868152014195</v>
      </c>
      <c r="Q10" s="17">
        <v>0.60592091131700399</v>
      </c>
      <c r="R10" s="17">
        <v>0.66264237728167097</v>
      </c>
      <c r="S10" s="17">
        <v>0.56892525983541298</v>
      </c>
      <c r="T10" s="17">
        <v>0.60577537700857798</v>
      </c>
      <c r="U10" s="17">
        <v>0.63645961158486197</v>
      </c>
      <c r="V10" s="17">
        <v>0.57423358842508798</v>
      </c>
      <c r="W10" s="17">
        <v>0.63532766906064997</v>
      </c>
      <c r="X10" s="17">
        <v>0.69268108208948098</v>
      </c>
      <c r="Y10" s="17">
        <v>0.58360697353350699</v>
      </c>
      <c r="Z10" s="17"/>
      <c r="AA10" s="17">
        <v>0.54249792309540601</v>
      </c>
      <c r="AB10" s="17">
        <v>0.63016083476048301</v>
      </c>
      <c r="AC10" s="17">
        <v>0.56299206988361195</v>
      </c>
      <c r="AD10" s="17">
        <v>0.624551951797501</v>
      </c>
      <c r="AE10" s="17"/>
      <c r="AF10" s="17">
        <v>0.61636902894204204</v>
      </c>
    </row>
    <row r="11" spans="2:32" x14ac:dyDescent="0.2">
      <c r="B11" s="18" t="s">
        <v>92</v>
      </c>
      <c r="C11" s="19">
        <v>2.59448060069053E-2</v>
      </c>
      <c r="D11" s="19">
        <v>2.5729366561632501E-2</v>
      </c>
      <c r="E11" s="19">
        <v>2.6304823501264701E-2</v>
      </c>
      <c r="F11" s="19"/>
      <c r="G11" s="19">
        <v>3.4937979057788497E-2</v>
      </c>
      <c r="H11" s="19">
        <v>3.5307115287879297E-2</v>
      </c>
      <c r="I11" s="19">
        <v>3.2013926360195302E-2</v>
      </c>
      <c r="J11" s="19">
        <v>1.9016635087308401E-2</v>
      </c>
      <c r="K11" s="19">
        <v>1.20389356979801E-2</v>
      </c>
      <c r="L11" s="19">
        <v>2.28649556940691E-2</v>
      </c>
      <c r="M11" s="19"/>
      <c r="N11" s="19">
        <v>3.5592496584205699E-2</v>
      </c>
      <c r="O11" s="19">
        <v>2.7964851967994E-2</v>
      </c>
      <c r="P11" s="19">
        <v>1.27444856599036E-2</v>
      </c>
      <c r="Q11" s="19">
        <v>4.4512458628230799E-2</v>
      </c>
      <c r="R11" s="19">
        <v>1.69539968744255E-2</v>
      </c>
      <c r="S11" s="19">
        <v>3.31083040268405E-2</v>
      </c>
      <c r="T11" s="19">
        <v>1.9414858815874899E-2</v>
      </c>
      <c r="U11" s="19">
        <v>8.2332509852744203E-3</v>
      </c>
      <c r="V11" s="19">
        <v>2.21056821550061E-2</v>
      </c>
      <c r="W11" s="19">
        <v>2.3420412712820301E-2</v>
      </c>
      <c r="X11" s="19">
        <v>1.6066927787556601E-2</v>
      </c>
      <c r="Y11" s="19">
        <v>2.71041820935123E-2</v>
      </c>
      <c r="Z11" s="19"/>
      <c r="AA11" s="19">
        <v>1.5845598580364099E-2</v>
      </c>
      <c r="AB11" s="19">
        <v>2.6971753881719102E-2</v>
      </c>
      <c r="AC11" s="19">
        <v>2.0705396368255899E-2</v>
      </c>
      <c r="AD11" s="19">
        <v>4.12925329140061E-2</v>
      </c>
      <c r="AE11" s="19"/>
      <c r="AF11" s="19">
        <v>3.5553666744206597E-2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279</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1514</v>
      </c>
      <c r="D7" s="10">
        <v>773</v>
      </c>
      <c r="E7" s="10">
        <v>739</v>
      </c>
      <c r="F7" s="10"/>
      <c r="G7" s="10">
        <v>142</v>
      </c>
      <c r="H7" s="10">
        <v>308</v>
      </c>
      <c r="I7" s="10">
        <v>415</v>
      </c>
      <c r="J7" s="10">
        <v>389</v>
      </c>
      <c r="K7" s="10">
        <v>209</v>
      </c>
      <c r="L7" s="10">
        <v>51</v>
      </c>
      <c r="M7" s="10"/>
      <c r="N7" s="10">
        <v>237</v>
      </c>
      <c r="O7" s="10">
        <v>202</v>
      </c>
      <c r="P7" s="10">
        <v>141</v>
      </c>
      <c r="Q7" s="10">
        <v>139</v>
      </c>
      <c r="R7" s="10">
        <v>106</v>
      </c>
      <c r="S7" s="10">
        <v>149</v>
      </c>
      <c r="T7" s="10">
        <v>114</v>
      </c>
      <c r="U7" s="10">
        <v>50</v>
      </c>
      <c r="V7" s="10">
        <v>146</v>
      </c>
      <c r="W7" s="10">
        <v>121</v>
      </c>
      <c r="X7" s="10">
        <v>68</v>
      </c>
      <c r="Y7" s="10">
        <v>41</v>
      </c>
      <c r="Z7" s="10"/>
      <c r="AA7" s="10">
        <v>466</v>
      </c>
      <c r="AB7" s="10">
        <v>485</v>
      </c>
      <c r="AC7" s="10">
        <v>290</v>
      </c>
      <c r="AD7" s="10">
        <v>272</v>
      </c>
      <c r="AE7" s="10"/>
      <c r="AF7" s="10">
        <v>176</v>
      </c>
    </row>
    <row r="8" spans="2:32" ht="30" customHeight="1" x14ac:dyDescent="0.2">
      <c r="B8" s="11" t="s">
        <v>20</v>
      </c>
      <c r="C8" s="11">
        <v>1581</v>
      </c>
      <c r="D8" s="11">
        <v>845</v>
      </c>
      <c r="E8" s="11">
        <v>734</v>
      </c>
      <c r="F8" s="11"/>
      <c r="G8" s="11">
        <v>186</v>
      </c>
      <c r="H8" s="11">
        <v>371</v>
      </c>
      <c r="I8" s="11">
        <v>399</v>
      </c>
      <c r="J8" s="11">
        <v>378</v>
      </c>
      <c r="K8" s="11">
        <v>199</v>
      </c>
      <c r="L8" s="11">
        <v>48</v>
      </c>
      <c r="M8" s="11"/>
      <c r="N8" s="11">
        <v>266</v>
      </c>
      <c r="O8" s="11">
        <v>197</v>
      </c>
      <c r="P8" s="11">
        <v>136</v>
      </c>
      <c r="Q8" s="11">
        <v>135</v>
      </c>
      <c r="R8" s="11">
        <v>103</v>
      </c>
      <c r="S8" s="11">
        <v>145</v>
      </c>
      <c r="T8" s="11">
        <v>112</v>
      </c>
      <c r="U8" s="11">
        <v>52</v>
      </c>
      <c r="V8" s="11">
        <v>146</v>
      </c>
      <c r="W8" s="11">
        <v>149</v>
      </c>
      <c r="X8" s="11">
        <v>74</v>
      </c>
      <c r="Y8" s="11">
        <v>66</v>
      </c>
      <c r="Z8" s="11"/>
      <c r="AA8" s="11">
        <v>439</v>
      </c>
      <c r="AB8" s="11">
        <v>451</v>
      </c>
      <c r="AC8" s="11">
        <v>374</v>
      </c>
      <c r="AD8" s="11">
        <v>316</v>
      </c>
      <c r="AE8" s="11"/>
      <c r="AF8" s="11">
        <v>183</v>
      </c>
    </row>
    <row r="9" spans="2:32" ht="27.75" x14ac:dyDescent="0.2">
      <c r="B9" s="18" t="s">
        <v>275</v>
      </c>
      <c r="C9" s="17">
        <v>0.36375011937002499</v>
      </c>
      <c r="D9" s="17">
        <v>0.39972008769662598</v>
      </c>
      <c r="E9" s="17">
        <v>0.32327250347098102</v>
      </c>
      <c r="F9" s="17"/>
      <c r="G9" s="17">
        <v>0.52439865786003403</v>
      </c>
      <c r="H9" s="17">
        <v>0.45475665347436001</v>
      </c>
      <c r="I9" s="17">
        <v>0.38864574195228402</v>
      </c>
      <c r="J9" s="17">
        <v>0.288723889530485</v>
      </c>
      <c r="K9" s="17">
        <v>0.20883250368224299</v>
      </c>
      <c r="L9" s="17">
        <v>6.2296478708989703E-2</v>
      </c>
      <c r="M9" s="17"/>
      <c r="N9" s="17">
        <v>0.47768959874438199</v>
      </c>
      <c r="O9" s="17">
        <v>0.35396548521972199</v>
      </c>
      <c r="P9" s="17">
        <v>0.32286672520614401</v>
      </c>
      <c r="Q9" s="17">
        <v>0.35208226221455502</v>
      </c>
      <c r="R9" s="17">
        <v>0.29633454389518898</v>
      </c>
      <c r="S9" s="17">
        <v>0.374616106784185</v>
      </c>
      <c r="T9" s="17">
        <v>0.36360537694619</v>
      </c>
      <c r="U9" s="17">
        <v>0.34869943216657001</v>
      </c>
      <c r="V9" s="17">
        <v>0.35894871794098798</v>
      </c>
      <c r="W9" s="17">
        <v>0.31826633664311399</v>
      </c>
      <c r="X9" s="17">
        <v>0.30623921415806099</v>
      </c>
      <c r="Y9" s="17">
        <v>0.31294477046154601</v>
      </c>
      <c r="Z9" s="17"/>
      <c r="AA9" s="17">
        <v>0.47544451529258103</v>
      </c>
      <c r="AB9" s="17">
        <v>0.32607084148177501</v>
      </c>
      <c r="AC9" s="17">
        <v>0.341304121948173</v>
      </c>
      <c r="AD9" s="17">
        <v>0.28744837986308303</v>
      </c>
      <c r="AE9" s="17"/>
      <c r="AF9" s="17">
        <v>0.35906811040334802</v>
      </c>
    </row>
    <row r="10" spans="2:32" ht="27.75" x14ac:dyDescent="0.2">
      <c r="B10" s="18" t="s">
        <v>276</v>
      </c>
      <c r="C10" s="17">
        <v>0.61534375273472597</v>
      </c>
      <c r="D10" s="17">
        <v>0.58025826382868995</v>
      </c>
      <c r="E10" s="17">
        <v>0.65474877549027999</v>
      </c>
      <c r="F10" s="17"/>
      <c r="G10" s="17">
        <v>0.449095512567672</v>
      </c>
      <c r="H10" s="17">
        <v>0.50630834447921902</v>
      </c>
      <c r="I10" s="17">
        <v>0.59441971524511095</v>
      </c>
      <c r="J10" s="17">
        <v>0.69522921516425695</v>
      </c>
      <c r="K10" s="17">
        <v>0.79116749631775696</v>
      </c>
      <c r="L10" s="17">
        <v>0.91991953214689104</v>
      </c>
      <c r="M10" s="17"/>
      <c r="N10" s="17">
        <v>0.50674684887256705</v>
      </c>
      <c r="O10" s="17">
        <v>0.62757241858746404</v>
      </c>
      <c r="P10" s="17">
        <v>0.65479120242978595</v>
      </c>
      <c r="Q10" s="17">
        <v>0.58151129931377599</v>
      </c>
      <c r="R10" s="17">
        <v>0.69244122852805501</v>
      </c>
      <c r="S10" s="17">
        <v>0.589128178679034</v>
      </c>
      <c r="T10" s="17">
        <v>0.62045602199983996</v>
      </c>
      <c r="U10" s="17">
        <v>0.63469040754856298</v>
      </c>
      <c r="V10" s="17">
        <v>0.62087566934609795</v>
      </c>
      <c r="W10" s="17">
        <v>0.67310577977026997</v>
      </c>
      <c r="X10" s="17">
        <v>0.69376078584193901</v>
      </c>
      <c r="Y10" s="17">
        <v>0.68705522953845399</v>
      </c>
      <c r="Z10" s="17"/>
      <c r="AA10" s="17">
        <v>0.50428246802690502</v>
      </c>
      <c r="AB10" s="17">
        <v>0.65051679804701001</v>
      </c>
      <c r="AC10" s="17">
        <v>0.64723543212673496</v>
      </c>
      <c r="AD10" s="17">
        <v>0.68310630035546405</v>
      </c>
      <c r="AE10" s="17"/>
      <c r="AF10" s="17">
        <v>0.62297728625313598</v>
      </c>
    </row>
    <row r="11" spans="2:32" x14ac:dyDescent="0.2">
      <c r="B11" s="18" t="s">
        <v>92</v>
      </c>
      <c r="C11" s="19">
        <v>2.09061278952495E-2</v>
      </c>
      <c r="D11" s="19">
        <v>2.0021648474683601E-2</v>
      </c>
      <c r="E11" s="19">
        <v>2.1978721038738901E-2</v>
      </c>
      <c r="F11" s="19"/>
      <c r="G11" s="19">
        <v>2.65058295722942E-2</v>
      </c>
      <c r="H11" s="19">
        <v>3.8935002046421002E-2</v>
      </c>
      <c r="I11" s="19">
        <v>1.6934542802605299E-2</v>
      </c>
      <c r="J11" s="19">
        <v>1.6046895305257599E-2</v>
      </c>
      <c r="K11" s="19">
        <v>0</v>
      </c>
      <c r="L11" s="19">
        <v>1.77839891441193E-2</v>
      </c>
      <c r="M11" s="19"/>
      <c r="N11" s="19">
        <v>1.5563552383050801E-2</v>
      </c>
      <c r="O11" s="19">
        <v>1.84620961928137E-2</v>
      </c>
      <c r="P11" s="19">
        <v>2.2342072364070702E-2</v>
      </c>
      <c r="Q11" s="19">
        <v>6.6406438471669799E-2</v>
      </c>
      <c r="R11" s="19">
        <v>1.1224227576755799E-2</v>
      </c>
      <c r="S11" s="19">
        <v>3.62557145367811E-2</v>
      </c>
      <c r="T11" s="19">
        <v>1.59386010539696E-2</v>
      </c>
      <c r="U11" s="19">
        <v>1.6610160284866698E-2</v>
      </c>
      <c r="V11" s="19">
        <v>2.01756127129138E-2</v>
      </c>
      <c r="W11" s="19">
        <v>8.6278835866157796E-3</v>
      </c>
      <c r="X11" s="19">
        <v>0</v>
      </c>
      <c r="Y11" s="19">
        <v>0</v>
      </c>
      <c r="Z11" s="19"/>
      <c r="AA11" s="19">
        <v>2.0273016680513099E-2</v>
      </c>
      <c r="AB11" s="19">
        <v>2.3412360471215699E-2</v>
      </c>
      <c r="AC11" s="19">
        <v>1.14604459250927E-2</v>
      </c>
      <c r="AD11" s="19">
        <v>2.9445319781452602E-2</v>
      </c>
      <c r="AE11" s="19"/>
      <c r="AF11" s="19">
        <v>1.7954603343516E-2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280</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1514</v>
      </c>
      <c r="D7" s="10">
        <v>773</v>
      </c>
      <c r="E7" s="10">
        <v>739</v>
      </c>
      <c r="F7" s="10"/>
      <c r="G7" s="10">
        <v>142</v>
      </c>
      <c r="H7" s="10">
        <v>308</v>
      </c>
      <c r="I7" s="10">
        <v>415</v>
      </c>
      <c r="J7" s="10">
        <v>389</v>
      </c>
      <c r="K7" s="10">
        <v>209</v>
      </c>
      <c r="L7" s="10">
        <v>51</v>
      </c>
      <c r="M7" s="10"/>
      <c r="N7" s="10">
        <v>237</v>
      </c>
      <c r="O7" s="10">
        <v>202</v>
      </c>
      <c r="P7" s="10">
        <v>141</v>
      </c>
      <c r="Q7" s="10">
        <v>139</v>
      </c>
      <c r="R7" s="10">
        <v>106</v>
      </c>
      <c r="S7" s="10">
        <v>149</v>
      </c>
      <c r="T7" s="10">
        <v>114</v>
      </c>
      <c r="U7" s="10">
        <v>50</v>
      </c>
      <c r="V7" s="10">
        <v>146</v>
      </c>
      <c r="W7" s="10">
        <v>121</v>
      </c>
      <c r="X7" s="10">
        <v>68</v>
      </c>
      <c r="Y7" s="10">
        <v>41</v>
      </c>
      <c r="Z7" s="10"/>
      <c r="AA7" s="10">
        <v>466</v>
      </c>
      <c r="AB7" s="10">
        <v>485</v>
      </c>
      <c r="AC7" s="10">
        <v>290</v>
      </c>
      <c r="AD7" s="10">
        <v>272</v>
      </c>
      <c r="AE7" s="10"/>
      <c r="AF7" s="10">
        <v>176</v>
      </c>
    </row>
    <row r="8" spans="2:32" ht="30" customHeight="1" x14ac:dyDescent="0.2">
      <c r="B8" s="11" t="s">
        <v>20</v>
      </c>
      <c r="C8" s="11">
        <v>1581</v>
      </c>
      <c r="D8" s="11">
        <v>845</v>
      </c>
      <c r="E8" s="11">
        <v>734</v>
      </c>
      <c r="F8" s="11"/>
      <c r="G8" s="11">
        <v>186</v>
      </c>
      <c r="H8" s="11">
        <v>371</v>
      </c>
      <c r="I8" s="11">
        <v>399</v>
      </c>
      <c r="J8" s="11">
        <v>378</v>
      </c>
      <c r="K8" s="11">
        <v>199</v>
      </c>
      <c r="L8" s="11">
        <v>48</v>
      </c>
      <c r="M8" s="11"/>
      <c r="N8" s="11">
        <v>266</v>
      </c>
      <c r="O8" s="11">
        <v>197</v>
      </c>
      <c r="P8" s="11">
        <v>136</v>
      </c>
      <c r="Q8" s="11">
        <v>135</v>
      </c>
      <c r="R8" s="11">
        <v>103</v>
      </c>
      <c r="S8" s="11">
        <v>145</v>
      </c>
      <c r="T8" s="11">
        <v>112</v>
      </c>
      <c r="U8" s="11">
        <v>52</v>
      </c>
      <c r="V8" s="11">
        <v>146</v>
      </c>
      <c r="W8" s="11">
        <v>149</v>
      </c>
      <c r="X8" s="11">
        <v>74</v>
      </c>
      <c r="Y8" s="11">
        <v>66</v>
      </c>
      <c r="Z8" s="11"/>
      <c r="AA8" s="11">
        <v>439</v>
      </c>
      <c r="AB8" s="11">
        <v>451</v>
      </c>
      <c r="AC8" s="11">
        <v>374</v>
      </c>
      <c r="AD8" s="11">
        <v>316</v>
      </c>
      <c r="AE8" s="11"/>
      <c r="AF8" s="11">
        <v>183</v>
      </c>
    </row>
    <row r="9" spans="2:32" ht="27.75" x14ac:dyDescent="0.2">
      <c r="B9" s="18" t="s">
        <v>275</v>
      </c>
      <c r="C9" s="17">
        <v>0.29317530155627303</v>
      </c>
      <c r="D9" s="17">
        <v>0.31495642297330001</v>
      </c>
      <c r="E9" s="17">
        <v>0.26756691728640197</v>
      </c>
      <c r="F9" s="17"/>
      <c r="G9" s="17">
        <v>0.46126267545454103</v>
      </c>
      <c r="H9" s="17">
        <v>0.40088807756773498</v>
      </c>
      <c r="I9" s="17">
        <v>0.30967267988488101</v>
      </c>
      <c r="J9" s="17">
        <v>0.20234852962920599</v>
      </c>
      <c r="K9" s="17">
        <v>0.139732121467146</v>
      </c>
      <c r="L9" s="17">
        <v>2.2336135177887399E-2</v>
      </c>
      <c r="M9" s="17"/>
      <c r="N9" s="17">
        <v>0.38172944384308199</v>
      </c>
      <c r="O9" s="17">
        <v>0.28983244026910099</v>
      </c>
      <c r="P9" s="17">
        <v>0.31254600901519197</v>
      </c>
      <c r="Q9" s="17">
        <v>0.201355639460048</v>
      </c>
      <c r="R9" s="17">
        <v>0.22301789108318401</v>
      </c>
      <c r="S9" s="17">
        <v>0.32021586826979598</v>
      </c>
      <c r="T9" s="17">
        <v>0.31908886085646099</v>
      </c>
      <c r="U9" s="17">
        <v>0.25280393453182298</v>
      </c>
      <c r="V9" s="17">
        <v>0.31292070927325799</v>
      </c>
      <c r="W9" s="17">
        <v>0.231471274527103</v>
      </c>
      <c r="X9" s="17">
        <v>0.26855576648506801</v>
      </c>
      <c r="Y9" s="17">
        <v>0.25484629072439602</v>
      </c>
      <c r="Z9" s="17"/>
      <c r="AA9" s="17">
        <v>0.38833105389057998</v>
      </c>
      <c r="AB9" s="17">
        <v>0.255746847746538</v>
      </c>
      <c r="AC9" s="17">
        <v>0.276171397763181</v>
      </c>
      <c r="AD9" s="17">
        <v>0.23542526518892901</v>
      </c>
      <c r="AE9" s="17"/>
      <c r="AF9" s="17">
        <v>0.30443360384123902</v>
      </c>
    </row>
    <row r="10" spans="2:32" ht="27.75" x14ac:dyDescent="0.2">
      <c r="B10" s="18" t="s">
        <v>276</v>
      </c>
      <c r="C10" s="17">
        <v>0.67952665812953505</v>
      </c>
      <c r="D10" s="17">
        <v>0.65283900928587202</v>
      </c>
      <c r="E10" s="17">
        <v>0.71071421965147497</v>
      </c>
      <c r="F10" s="17"/>
      <c r="G10" s="17">
        <v>0.50181514263902904</v>
      </c>
      <c r="H10" s="17">
        <v>0.56901973240010695</v>
      </c>
      <c r="I10" s="17">
        <v>0.65903407694916205</v>
      </c>
      <c r="J10" s="17">
        <v>0.77701694585213998</v>
      </c>
      <c r="K10" s="17">
        <v>0.83596338420250904</v>
      </c>
      <c r="L10" s="17">
        <v>0.97766386482211298</v>
      </c>
      <c r="M10" s="17"/>
      <c r="N10" s="17">
        <v>0.58133542129615601</v>
      </c>
      <c r="O10" s="17">
        <v>0.68359487877227798</v>
      </c>
      <c r="P10" s="17">
        <v>0.68055401816538297</v>
      </c>
      <c r="Q10" s="17">
        <v>0.73088859867241296</v>
      </c>
      <c r="R10" s="17">
        <v>0.76354289479180903</v>
      </c>
      <c r="S10" s="17">
        <v>0.65052118773161205</v>
      </c>
      <c r="T10" s="17">
        <v>0.62506100024896805</v>
      </c>
      <c r="U10" s="17">
        <v>0.74719606546817696</v>
      </c>
      <c r="V10" s="17">
        <v>0.68105313820475799</v>
      </c>
      <c r="W10" s="17">
        <v>0.73307354131600599</v>
      </c>
      <c r="X10" s="17">
        <v>0.73144423351493204</v>
      </c>
      <c r="Y10" s="17">
        <v>0.74515370927560398</v>
      </c>
      <c r="Z10" s="17"/>
      <c r="AA10" s="17">
        <v>0.58571446389153603</v>
      </c>
      <c r="AB10" s="17">
        <v>0.71734193707976202</v>
      </c>
      <c r="AC10" s="17">
        <v>0.70542063984648795</v>
      </c>
      <c r="AD10" s="17">
        <v>0.72427362039002696</v>
      </c>
      <c r="AE10" s="17"/>
      <c r="AF10" s="17">
        <v>0.65530202484629896</v>
      </c>
    </row>
    <row r="11" spans="2:32" x14ac:dyDescent="0.2">
      <c r="B11" s="18" t="s">
        <v>92</v>
      </c>
      <c r="C11" s="19">
        <v>2.7298040314191498E-2</v>
      </c>
      <c r="D11" s="19">
        <v>3.2204567740828298E-2</v>
      </c>
      <c r="E11" s="19">
        <v>2.1718863062122399E-2</v>
      </c>
      <c r="F11" s="19"/>
      <c r="G11" s="19">
        <v>3.6922181906430103E-2</v>
      </c>
      <c r="H11" s="19">
        <v>3.00921900321581E-2</v>
      </c>
      <c r="I11" s="19">
        <v>3.1293243165957101E-2</v>
      </c>
      <c r="J11" s="19">
        <v>2.0634524518654E-2</v>
      </c>
      <c r="K11" s="19">
        <v>2.43044943303449E-2</v>
      </c>
      <c r="L11" s="19">
        <v>0</v>
      </c>
      <c r="M11" s="19"/>
      <c r="N11" s="19">
        <v>3.6935134860761901E-2</v>
      </c>
      <c r="O11" s="19">
        <v>2.6572680958620899E-2</v>
      </c>
      <c r="P11" s="19">
        <v>6.8999728194252402E-3</v>
      </c>
      <c r="Q11" s="19">
        <v>6.7755761867538802E-2</v>
      </c>
      <c r="R11" s="19">
        <v>1.34392141250074E-2</v>
      </c>
      <c r="S11" s="19">
        <v>2.9262943998591799E-2</v>
      </c>
      <c r="T11" s="19">
        <v>5.58501388945713E-2</v>
      </c>
      <c r="U11" s="19">
        <v>0</v>
      </c>
      <c r="V11" s="19">
        <v>6.0261525219839802E-3</v>
      </c>
      <c r="W11" s="19">
        <v>3.5455184156891598E-2</v>
      </c>
      <c r="X11" s="19">
        <v>0</v>
      </c>
      <c r="Y11" s="19">
        <v>0</v>
      </c>
      <c r="Z11" s="19"/>
      <c r="AA11" s="19">
        <v>2.59544822178846E-2</v>
      </c>
      <c r="AB11" s="19">
        <v>2.6911215173699401E-2</v>
      </c>
      <c r="AC11" s="19">
        <v>1.84079623903316E-2</v>
      </c>
      <c r="AD11" s="19">
        <v>4.0301114421044698E-2</v>
      </c>
      <c r="AE11" s="19"/>
      <c r="AF11" s="19">
        <v>4.0264371312461897E-2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281</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1514</v>
      </c>
      <c r="D7" s="10">
        <v>773</v>
      </c>
      <c r="E7" s="10">
        <v>739</v>
      </c>
      <c r="F7" s="10"/>
      <c r="G7" s="10">
        <v>142</v>
      </c>
      <c r="H7" s="10">
        <v>308</v>
      </c>
      <c r="I7" s="10">
        <v>415</v>
      </c>
      <c r="J7" s="10">
        <v>389</v>
      </c>
      <c r="K7" s="10">
        <v>209</v>
      </c>
      <c r="L7" s="10">
        <v>51</v>
      </c>
      <c r="M7" s="10"/>
      <c r="N7" s="10">
        <v>237</v>
      </c>
      <c r="O7" s="10">
        <v>202</v>
      </c>
      <c r="P7" s="10">
        <v>141</v>
      </c>
      <c r="Q7" s="10">
        <v>139</v>
      </c>
      <c r="R7" s="10">
        <v>106</v>
      </c>
      <c r="S7" s="10">
        <v>149</v>
      </c>
      <c r="T7" s="10">
        <v>114</v>
      </c>
      <c r="U7" s="10">
        <v>50</v>
      </c>
      <c r="V7" s="10">
        <v>146</v>
      </c>
      <c r="W7" s="10">
        <v>121</v>
      </c>
      <c r="X7" s="10">
        <v>68</v>
      </c>
      <c r="Y7" s="10">
        <v>41</v>
      </c>
      <c r="Z7" s="10"/>
      <c r="AA7" s="10">
        <v>466</v>
      </c>
      <c r="AB7" s="10">
        <v>485</v>
      </c>
      <c r="AC7" s="10">
        <v>290</v>
      </c>
      <c r="AD7" s="10">
        <v>272</v>
      </c>
      <c r="AE7" s="10"/>
      <c r="AF7" s="10">
        <v>176</v>
      </c>
    </row>
    <row r="8" spans="2:32" ht="30" customHeight="1" x14ac:dyDescent="0.2">
      <c r="B8" s="11" t="s">
        <v>20</v>
      </c>
      <c r="C8" s="11">
        <v>1581</v>
      </c>
      <c r="D8" s="11">
        <v>845</v>
      </c>
      <c r="E8" s="11">
        <v>734</v>
      </c>
      <c r="F8" s="11"/>
      <c r="G8" s="11">
        <v>186</v>
      </c>
      <c r="H8" s="11">
        <v>371</v>
      </c>
      <c r="I8" s="11">
        <v>399</v>
      </c>
      <c r="J8" s="11">
        <v>378</v>
      </c>
      <c r="K8" s="11">
        <v>199</v>
      </c>
      <c r="L8" s="11">
        <v>48</v>
      </c>
      <c r="M8" s="11"/>
      <c r="N8" s="11">
        <v>266</v>
      </c>
      <c r="O8" s="11">
        <v>197</v>
      </c>
      <c r="P8" s="11">
        <v>136</v>
      </c>
      <c r="Q8" s="11">
        <v>135</v>
      </c>
      <c r="R8" s="11">
        <v>103</v>
      </c>
      <c r="S8" s="11">
        <v>145</v>
      </c>
      <c r="T8" s="11">
        <v>112</v>
      </c>
      <c r="U8" s="11">
        <v>52</v>
      </c>
      <c r="V8" s="11">
        <v>146</v>
      </c>
      <c r="W8" s="11">
        <v>149</v>
      </c>
      <c r="X8" s="11">
        <v>74</v>
      </c>
      <c r="Y8" s="11">
        <v>66</v>
      </c>
      <c r="Z8" s="11"/>
      <c r="AA8" s="11">
        <v>439</v>
      </c>
      <c r="AB8" s="11">
        <v>451</v>
      </c>
      <c r="AC8" s="11">
        <v>374</v>
      </c>
      <c r="AD8" s="11">
        <v>316</v>
      </c>
      <c r="AE8" s="11"/>
      <c r="AF8" s="11">
        <v>183</v>
      </c>
    </row>
    <row r="9" spans="2:32" ht="27.75" x14ac:dyDescent="0.2">
      <c r="B9" s="18" t="s">
        <v>275</v>
      </c>
      <c r="C9" s="17">
        <v>0.50953632753603395</v>
      </c>
      <c r="D9" s="17">
        <v>0.51647742338967995</v>
      </c>
      <c r="E9" s="17">
        <v>0.50027403505369605</v>
      </c>
      <c r="F9" s="17"/>
      <c r="G9" s="17">
        <v>0.64489487293592895</v>
      </c>
      <c r="H9" s="17">
        <v>0.61963452539142905</v>
      </c>
      <c r="I9" s="17">
        <v>0.55178446575532802</v>
      </c>
      <c r="J9" s="17">
        <v>0.41673886106860702</v>
      </c>
      <c r="K9" s="17">
        <v>0.34605675606033998</v>
      </c>
      <c r="L9" s="17">
        <v>0.18980623533570501</v>
      </c>
      <c r="M9" s="17"/>
      <c r="N9" s="17">
        <v>0.60569263371358295</v>
      </c>
      <c r="O9" s="17">
        <v>0.51457128564605703</v>
      </c>
      <c r="P9" s="17">
        <v>0.53497124785980499</v>
      </c>
      <c r="Q9" s="17">
        <v>0.486623096757826</v>
      </c>
      <c r="R9" s="17">
        <v>0.45603005554910903</v>
      </c>
      <c r="S9" s="17">
        <v>0.48707896400789902</v>
      </c>
      <c r="T9" s="17">
        <v>0.459478113034966</v>
      </c>
      <c r="U9" s="17">
        <v>0.38034477161670699</v>
      </c>
      <c r="V9" s="17">
        <v>0.51956191306150001</v>
      </c>
      <c r="W9" s="17">
        <v>0.50081146492001805</v>
      </c>
      <c r="X9" s="17">
        <v>0.44677167319567401</v>
      </c>
      <c r="Y9" s="17">
        <v>0.489295471667891</v>
      </c>
      <c r="Z9" s="17"/>
      <c r="AA9" s="17">
        <v>0.66360227186060206</v>
      </c>
      <c r="AB9" s="17">
        <v>0.49058747638328998</v>
      </c>
      <c r="AC9" s="17">
        <v>0.47158914722531298</v>
      </c>
      <c r="AD9" s="17">
        <v>0.36913838429451901</v>
      </c>
      <c r="AE9" s="17"/>
      <c r="AF9" s="17">
        <v>0.46028746224495298</v>
      </c>
    </row>
    <row r="10" spans="2:32" ht="27.75" x14ac:dyDescent="0.2">
      <c r="B10" s="18" t="s">
        <v>276</v>
      </c>
      <c r="C10" s="17">
        <v>0.47173800675598798</v>
      </c>
      <c r="D10" s="17">
        <v>0.46320898371284402</v>
      </c>
      <c r="E10" s="17">
        <v>0.48278031513769198</v>
      </c>
      <c r="F10" s="17"/>
      <c r="G10" s="17">
        <v>0.313472807600993</v>
      </c>
      <c r="H10" s="17">
        <v>0.353809106162223</v>
      </c>
      <c r="I10" s="17">
        <v>0.431885012759609</v>
      </c>
      <c r="J10" s="17">
        <v>0.57099939859272397</v>
      </c>
      <c r="K10" s="17">
        <v>0.65394324393965997</v>
      </c>
      <c r="L10" s="17">
        <v>0.792409775520176</v>
      </c>
      <c r="M10" s="17"/>
      <c r="N10" s="17">
        <v>0.38578650334746301</v>
      </c>
      <c r="O10" s="17">
        <v>0.462637557774148</v>
      </c>
      <c r="P10" s="17">
        <v>0.45280767643923497</v>
      </c>
      <c r="Q10" s="17">
        <v>0.473977174458457</v>
      </c>
      <c r="R10" s="17">
        <v>0.52470174779217105</v>
      </c>
      <c r="S10" s="17">
        <v>0.480471867791676</v>
      </c>
      <c r="T10" s="17">
        <v>0.49775475001458303</v>
      </c>
      <c r="U10" s="17">
        <v>0.61965522838329301</v>
      </c>
      <c r="V10" s="17">
        <v>0.463840055018377</v>
      </c>
      <c r="W10" s="17">
        <v>0.48588600575178098</v>
      </c>
      <c r="X10" s="17">
        <v>0.55322832680432599</v>
      </c>
      <c r="Y10" s="17">
        <v>0.510704528332109</v>
      </c>
      <c r="Z10" s="17"/>
      <c r="AA10" s="17">
        <v>0.32687909088276701</v>
      </c>
      <c r="AB10" s="17">
        <v>0.48470660558079398</v>
      </c>
      <c r="AC10" s="17">
        <v>0.52523561582701195</v>
      </c>
      <c r="AD10" s="17">
        <v>0.58943912224802097</v>
      </c>
      <c r="AE10" s="17"/>
      <c r="AF10" s="17">
        <v>0.51095093548967496</v>
      </c>
    </row>
    <row r="11" spans="2:32" x14ac:dyDescent="0.2">
      <c r="B11" s="18" t="s">
        <v>92</v>
      </c>
      <c r="C11" s="19">
        <v>1.8725665707978002E-2</v>
      </c>
      <c r="D11" s="19">
        <v>2.03135928974763E-2</v>
      </c>
      <c r="E11" s="19">
        <v>1.69456498086119E-2</v>
      </c>
      <c r="F11" s="19"/>
      <c r="G11" s="19">
        <v>4.1632319463077903E-2</v>
      </c>
      <c r="H11" s="19">
        <v>2.6556368446347699E-2</v>
      </c>
      <c r="I11" s="19">
        <v>1.6330521485063199E-2</v>
      </c>
      <c r="J11" s="19">
        <v>1.22617403386689E-2</v>
      </c>
      <c r="K11" s="19">
        <v>0</v>
      </c>
      <c r="L11" s="19">
        <v>1.77839891441193E-2</v>
      </c>
      <c r="M11" s="19"/>
      <c r="N11" s="19">
        <v>8.5208629389543107E-3</v>
      </c>
      <c r="O11" s="19">
        <v>2.2791156579794698E-2</v>
      </c>
      <c r="P11" s="19">
        <v>1.22210757009597E-2</v>
      </c>
      <c r="Q11" s="19">
        <v>3.9399728783717503E-2</v>
      </c>
      <c r="R11" s="19">
        <v>1.9268196658719799E-2</v>
      </c>
      <c r="S11" s="19">
        <v>3.2449168200425101E-2</v>
      </c>
      <c r="T11" s="19">
        <v>4.2767136950449897E-2</v>
      </c>
      <c r="U11" s="19">
        <v>0</v>
      </c>
      <c r="V11" s="19">
        <v>1.6598031920123199E-2</v>
      </c>
      <c r="W11" s="19">
        <v>1.33025293282005E-2</v>
      </c>
      <c r="X11" s="19">
        <v>0</v>
      </c>
      <c r="Y11" s="19">
        <v>0</v>
      </c>
      <c r="Z11" s="19"/>
      <c r="AA11" s="19">
        <v>9.5186372566307895E-3</v>
      </c>
      <c r="AB11" s="19">
        <v>2.47059180359155E-2</v>
      </c>
      <c r="AC11" s="19">
        <v>3.1752369476750202E-3</v>
      </c>
      <c r="AD11" s="19">
        <v>4.1422493457459401E-2</v>
      </c>
      <c r="AE11" s="19"/>
      <c r="AF11" s="19">
        <v>2.87616022653721E-2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282</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ht="27.75" x14ac:dyDescent="0.2">
      <c r="B9" s="18" t="s">
        <v>275</v>
      </c>
      <c r="C9" s="17">
        <v>0.23950860059302101</v>
      </c>
      <c r="D9" s="17">
        <v>0.25385525900757</v>
      </c>
      <c r="E9" s="17">
        <v>0.226170129951695</v>
      </c>
      <c r="F9" s="17"/>
      <c r="G9" s="17">
        <v>0.47217063294302603</v>
      </c>
      <c r="H9" s="17">
        <v>0.39131321299254401</v>
      </c>
      <c r="I9" s="17">
        <v>0.29659383527234601</v>
      </c>
      <c r="J9" s="17">
        <v>0.192297036724836</v>
      </c>
      <c r="K9" s="17">
        <v>0.105642131357814</v>
      </c>
      <c r="L9" s="17">
        <v>3.96210254839044E-2</v>
      </c>
      <c r="M9" s="17"/>
      <c r="N9" s="17">
        <v>0.37242216844155601</v>
      </c>
      <c r="O9" s="17">
        <v>0.18651651957784399</v>
      </c>
      <c r="P9" s="17">
        <v>0.215363709833234</v>
      </c>
      <c r="Q9" s="17">
        <v>0.18283505838531999</v>
      </c>
      <c r="R9" s="17">
        <v>0.22852929023086199</v>
      </c>
      <c r="S9" s="17">
        <v>0.23833097223952701</v>
      </c>
      <c r="T9" s="17">
        <v>0.24384139095233201</v>
      </c>
      <c r="U9" s="17">
        <v>0.20517890477589401</v>
      </c>
      <c r="V9" s="17">
        <v>0.2251828620396</v>
      </c>
      <c r="W9" s="17">
        <v>0.261803308616467</v>
      </c>
      <c r="X9" s="17">
        <v>0.12297270606043301</v>
      </c>
      <c r="Y9" s="17">
        <v>0.30054447278465601</v>
      </c>
      <c r="Z9" s="17"/>
      <c r="AA9" s="17">
        <v>0.28421023752368402</v>
      </c>
      <c r="AB9" s="17">
        <v>0.21136676575688501</v>
      </c>
      <c r="AC9" s="17">
        <v>0.25110640263219502</v>
      </c>
      <c r="AD9" s="17">
        <v>0.207597914394304</v>
      </c>
      <c r="AE9" s="17"/>
      <c r="AF9" s="17">
        <v>0.19978901119117001</v>
      </c>
    </row>
    <row r="10" spans="2:32" ht="27.75" x14ac:dyDescent="0.2">
      <c r="B10" s="18" t="s">
        <v>276</v>
      </c>
      <c r="C10" s="17">
        <v>0.73961918551192896</v>
      </c>
      <c r="D10" s="17">
        <v>0.72256768348605305</v>
      </c>
      <c r="E10" s="17">
        <v>0.75560371156083295</v>
      </c>
      <c r="F10" s="17"/>
      <c r="G10" s="17">
        <v>0.48246500403272902</v>
      </c>
      <c r="H10" s="17">
        <v>0.58402088876408997</v>
      </c>
      <c r="I10" s="17">
        <v>0.68432511000579799</v>
      </c>
      <c r="J10" s="17">
        <v>0.78905952038845895</v>
      </c>
      <c r="K10" s="17">
        <v>0.88491079576012399</v>
      </c>
      <c r="L10" s="17">
        <v>0.94752868912222998</v>
      </c>
      <c r="M10" s="17"/>
      <c r="N10" s="17">
        <v>0.57997420877164296</v>
      </c>
      <c r="O10" s="17">
        <v>0.79506734986050098</v>
      </c>
      <c r="P10" s="17">
        <v>0.77468098205636304</v>
      </c>
      <c r="Q10" s="17">
        <v>0.78956005720431699</v>
      </c>
      <c r="R10" s="17">
        <v>0.76763344632170705</v>
      </c>
      <c r="S10" s="17">
        <v>0.72062382631650301</v>
      </c>
      <c r="T10" s="17">
        <v>0.74042188767078898</v>
      </c>
      <c r="U10" s="17">
        <v>0.77591354264360202</v>
      </c>
      <c r="V10" s="17">
        <v>0.76951976849748405</v>
      </c>
      <c r="W10" s="17">
        <v>0.73043267903091802</v>
      </c>
      <c r="X10" s="17">
        <v>0.87702729393956702</v>
      </c>
      <c r="Y10" s="17">
        <v>0.66453346783404099</v>
      </c>
      <c r="Z10" s="17"/>
      <c r="AA10" s="17">
        <v>0.69585367119723796</v>
      </c>
      <c r="AB10" s="17">
        <v>0.76946604887554004</v>
      </c>
      <c r="AC10" s="17">
        <v>0.73529056821612804</v>
      </c>
      <c r="AD10" s="17">
        <v>0.76337951370494805</v>
      </c>
      <c r="AE10" s="17"/>
      <c r="AF10" s="17">
        <v>0.778501615677194</v>
      </c>
    </row>
    <row r="11" spans="2:32" x14ac:dyDescent="0.2">
      <c r="B11" s="18" t="s">
        <v>92</v>
      </c>
      <c r="C11" s="19">
        <v>2.0872213895049299E-2</v>
      </c>
      <c r="D11" s="19">
        <v>2.3577057506376699E-2</v>
      </c>
      <c r="E11" s="19">
        <v>1.8226158487471899E-2</v>
      </c>
      <c r="F11" s="19"/>
      <c r="G11" s="19">
        <v>4.5364363024245E-2</v>
      </c>
      <c r="H11" s="19">
        <v>2.4665898243365899E-2</v>
      </c>
      <c r="I11" s="19">
        <v>1.9081054721855999E-2</v>
      </c>
      <c r="J11" s="19">
        <v>1.8643442886705001E-2</v>
      </c>
      <c r="K11" s="19">
        <v>9.4470728820618896E-3</v>
      </c>
      <c r="L11" s="19">
        <v>1.2850285393865599E-2</v>
      </c>
      <c r="M11" s="19"/>
      <c r="N11" s="19">
        <v>4.7603622786801303E-2</v>
      </c>
      <c r="O11" s="19">
        <v>1.8416130561655E-2</v>
      </c>
      <c r="P11" s="19">
        <v>9.9553081104025408E-3</v>
      </c>
      <c r="Q11" s="19">
        <v>2.76048844103635E-2</v>
      </c>
      <c r="R11" s="19">
        <v>3.8372634474312401E-3</v>
      </c>
      <c r="S11" s="19">
        <v>4.1045201443970197E-2</v>
      </c>
      <c r="T11" s="19">
        <v>1.5736721376879099E-2</v>
      </c>
      <c r="U11" s="19">
        <v>1.89075525805039E-2</v>
      </c>
      <c r="V11" s="19">
        <v>5.2973694629159396E-3</v>
      </c>
      <c r="W11" s="19">
        <v>7.7640123526147003E-3</v>
      </c>
      <c r="X11" s="19">
        <v>0</v>
      </c>
      <c r="Y11" s="19">
        <v>3.4922059381303001E-2</v>
      </c>
      <c r="Z11" s="19"/>
      <c r="AA11" s="19">
        <v>1.9936091279077899E-2</v>
      </c>
      <c r="AB11" s="19">
        <v>1.91671853675747E-2</v>
      </c>
      <c r="AC11" s="19">
        <v>1.3603029151676899E-2</v>
      </c>
      <c r="AD11" s="19">
        <v>2.9022571900747501E-2</v>
      </c>
      <c r="AE11" s="19"/>
      <c r="AF11" s="19">
        <v>2.1709373131635599E-2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283</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ht="27.75" x14ac:dyDescent="0.2">
      <c r="B9" s="18" t="s">
        <v>275</v>
      </c>
      <c r="C9" s="17">
        <v>0.25293393019529897</v>
      </c>
      <c r="D9" s="17">
        <v>0.264555401831157</v>
      </c>
      <c r="E9" s="17">
        <v>0.242447696621888</v>
      </c>
      <c r="F9" s="17"/>
      <c r="G9" s="17">
        <v>0.56945752858630705</v>
      </c>
      <c r="H9" s="17">
        <v>0.43015519867954799</v>
      </c>
      <c r="I9" s="17">
        <v>0.31309452793084902</v>
      </c>
      <c r="J9" s="17">
        <v>0.16002914741545399</v>
      </c>
      <c r="K9" s="17">
        <v>8.3513550234664405E-2</v>
      </c>
      <c r="L9" s="17">
        <v>3.8603403488966098E-2</v>
      </c>
      <c r="M9" s="17"/>
      <c r="N9" s="17">
        <v>0.42837483378421098</v>
      </c>
      <c r="O9" s="17">
        <v>0.175273494562383</v>
      </c>
      <c r="P9" s="17">
        <v>0.24056224410282201</v>
      </c>
      <c r="Q9" s="17">
        <v>0.21917217581241499</v>
      </c>
      <c r="R9" s="17">
        <v>0.228762900176119</v>
      </c>
      <c r="S9" s="17">
        <v>0.25125329922191902</v>
      </c>
      <c r="T9" s="17">
        <v>0.25883165685916798</v>
      </c>
      <c r="U9" s="17">
        <v>0.217350684046274</v>
      </c>
      <c r="V9" s="17">
        <v>0.22160592517600899</v>
      </c>
      <c r="W9" s="17">
        <v>0.26332145157796</v>
      </c>
      <c r="X9" s="17">
        <v>0.14357230484854</v>
      </c>
      <c r="Y9" s="17">
        <v>0.23975565511944999</v>
      </c>
      <c r="Z9" s="17"/>
      <c r="AA9" s="17">
        <v>0.27673248487899199</v>
      </c>
      <c r="AB9" s="17">
        <v>0.23450358000619001</v>
      </c>
      <c r="AC9" s="17">
        <v>0.26378412489123598</v>
      </c>
      <c r="AD9" s="17">
        <v>0.23486515836705399</v>
      </c>
      <c r="AE9" s="17"/>
      <c r="AF9" s="17">
        <v>0.17506836790605801</v>
      </c>
    </row>
    <row r="10" spans="2:32" ht="27.75" x14ac:dyDescent="0.2">
      <c r="B10" s="18" t="s">
        <v>276</v>
      </c>
      <c r="C10" s="17">
        <v>0.73154863749104804</v>
      </c>
      <c r="D10" s="17">
        <v>0.71537354188094204</v>
      </c>
      <c r="E10" s="17">
        <v>0.74751554809596898</v>
      </c>
      <c r="F10" s="17"/>
      <c r="G10" s="17">
        <v>0.40209233410972001</v>
      </c>
      <c r="H10" s="17">
        <v>0.54748263914636397</v>
      </c>
      <c r="I10" s="17">
        <v>0.66661322409815704</v>
      </c>
      <c r="J10" s="17">
        <v>0.83188836809956102</v>
      </c>
      <c r="K10" s="17">
        <v>0.90966683682715199</v>
      </c>
      <c r="L10" s="17">
        <v>0.95170576394117301</v>
      </c>
      <c r="M10" s="17"/>
      <c r="N10" s="17">
        <v>0.55728557273004298</v>
      </c>
      <c r="O10" s="17">
        <v>0.80551544786706097</v>
      </c>
      <c r="P10" s="17">
        <v>0.74503767843237001</v>
      </c>
      <c r="Q10" s="17">
        <v>0.766583647834712</v>
      </c>
      <c r="R10" s="17">
        <v>0.771237099823881</v>
      </c>
      <c r="S10" s="17">
        <v>0.71612064710855405</v>
      </c>
      <c r="T10" s="17">
        <v>0.71102993192189801</v>
      </c>
      <c r="U10" s="17">
        <v>0.782649315953726</v>
      </c>
      <c r="V10" s="17">
        <v>0.76724452619498495</v>
      </c>
      <c r="W10" s="17">
        <v>0.71716793097829401</v>
      </c>
      <c r="X10" s="17">
        <v>0.84968310720451601</v>
      </c>
      <c r="Y10" s="17">
        <v>0.76024434488055004</v>
      </c>
      <c r="Z10" s="17"/>
      <c r="AA10" s="17">
        <v>0.70803075823939798</v>
      </c>
      <c r="AB10" s="17">
        <v>0.751139235706342</v>
      </c>
      <c r="AC10" s="17">
        <v>0.72188056501905296</v>
      </c>
      <c r="AD10" s="17">
        <v>0.74678199206932805</v>
      </c>
      <c r="AE10" s="17"/>
      <c r="AF10" s="17">
        <v>0.80681690307012599</v>
      </c>
    </row>
    <row r="11" spans="2:32" x14ac:dyDescent="0.2">
      <c r="B11" s="18" t="s">
        <v>92</v>
      </c>
      <c r="C11" s="19">
        <v>1.55174323136537E-2</v>
      </c>
      <c r="D11" s="19">
        <v>2.00710562879007E-2</v>
      </c>
      <c r="E11" s="19">
        <v>1.00367552821423E-2</v>
      </c>
      <c r="F11" s="19"/>
      <c r="G11" s="19">
        <v>2.8450137303973701E-2</v>
      </c>
      <c r="H11" s="19">
        <v>2.2362162174087898E-2</v>
      </c>
      <c r="I11" s="19">
        <v>2.0292247970994701E-2</v>
      </c>
      <c r="J11" s="19">
        <v>8.0824844849845708E-3</v>
      </c>
      <c r="K11" s="19">
        <v>6.8196129381831797E-3</v>
      </c>
      <c r="L11" s="19">
        <v>9.6908325698612796E-3</v>
      </c>
      <c r="M11" s="19"/>
      <c r="N11" s="19">
        <v>1.4339593485746101E-2</v>
      </c>
      <c r="O11" s="19">
        <v>1.92110575705568E-2</v>
      </c>
      <c r="P11" s="19">
        <v>1.44000774648075E-2</v>
      </c>
      <c r="Q11" s="19">
        <v>1.42441763528724E-2</v>
      </c>
      <c r="R11" s="19">
        <v>0</v>
      </c>
      <c r="S11" s="19">
        <v>3.2626053669526603E-2</v>
      </c>
      <c r="T11" s="19">
        <v>3.0138411218934201E-2</v>
      </c>
      <c r="U11" s="19">
        <v>0</v>
      </c>
      <c r="V11" s="19">
        <v>1.1149548629006001E-2</v>
      </c>
      <c r="W11" s="19">
        <v>1.9510617443745298E-2</v>
      </c>
      <c r="X11" s="19">
        <v>6.7445879469437801E-3</v>
      </c>
      <c r="Y11" s="19">
        <v>0</v>
      </c>
      <c r="Z11" s="19"/>
      <c r="AA11" s="19">
        <v>1.52367568816098E-2</v>
      </c>
      <c r="AB11" s="19">
        <v>1.4357184287468201E-2</v>
      </c>
      <c r="AC11" s="19">
        <v>1.43353100897105E-2</v>
      </c>
      <c r="AD11" s="19">
        <v>1.83528495636185E-2</v>
      </c>
      <c r="AE11" s="19"/>
      <c r="AF11" s="19">
        <v>1.81147290238153E-2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74</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1352</v>
      </c>
      <c r="D7" s="10">
        <v>635</v>
      </c>
      <c r="E7" s="10">
        <v>714</v>
      </c>
      <c r="F7" s="10"/>
      <c r="G7" s="10">
        <v>155</v>
      </c>
      <c r="H7" s="10">
        <v>261</v>
      </c>
      <c r="I7" s="10">
        <v>359</v>
      </c>
      <c r="J7" s="10">
        <v>331</v>
      </c>
      <c r="K7" s="10">
        <v>190</v>
      </c>
      <c r="L7" s="10">
        <v>56</v>
      </c>
      <c r="M7" s="10"/>
      <c r="N7" s="10">
        <v>173</v>
      </c>
      <c r="O7" s="10">
        <v>178</v>
      </c>
      <c r="P7" s="10">
        <v>122</v>
      </c>
      <c r="Q7" s="10">
        <v>123</v>
      </c>
      <c r="R7" s="10">
        <v>99</v>
      </c>
      <c r="S7" s="10">
        <v>143</v>
      </c>
      <c r="T7" s="10">
        <v>99</v>
      </c>
      <c r="U7" s="10">
        <v>56</v>
      </c>
      <c r="V7" s="10">
        <v>147</v>
      </c>
      <c r="W7" s="10">
        <v>108</v>
      </c>
      <c r="X7" s="10">
        <v>70</v>
      </c>
      <c r="Y7" s="10">
        <v>34</v>
      </c>
      <c r="Z7" s="10"/>
      <c r="AA7" s="10">
        <v>284</v>
      </c>
      <c r="AB7" s="10">
        <v>375</v>
      </c>
      <c r="AC7" s="10">
        <v>336</v>
      </c>
      <c r="AD7" s="10">
        <v>357</v>
      </c>
      <c r="AE7" s="10"/>
      <c r="AF7" s="10">
        <v>155</v>
      </c>
    </row>
    <row r="8" spans="2:32" ht="30" customHeight="1" x14ac:dyDescent="0.2">
      <c r="B8" s="11" t="s">
        <v>20</v>
      </c>
      <c r="C8" s="11">
        <v>1466</v>
      </c>
      <c r="D8" s="11">
        <v>732</v>
      </c>
      <c r="E8" s="11">
        <v>731</v>
      </c>
      <c r="F8" s="11"/>
      <c r="G8" s="11">
        <v>205</v>
      </c>
      <c r="H8" s="11">
        <v>326</v>
      </c>
      <c r="I8" s="11">
        <v>364</v>
      </c>
      <c r="J8" s="11">
        <v>334</v>
      </c>
      <c r="K8" s="11">
        <v>184</v>
      </c>
      <c r="L8" s="11">
        <v>54</v>
      </c>
      <c r="M8" s="11"/>
      <c r="N8" s="11">
        <v>207</v>
      </c>
      <c r="O8" s="11">
        <v>184</v>
      </c>
      <c r="P8" s="11">
        <v>122</v>
      </c>
      <c r="Q8" s="11">
        <v>124</v>
      </c>
      <c r="R8" s="11">
        <v>100</v>
      </c>
      <c r="S8" s="11">
        <v>146</v>
      </c>
      <c r="T8" s="11">
        <v>99</v>
      </c>
      <c r="U8" s="11">
        <v>62</v>
      </c>
      <c r="V8" s="11">
        <v>151</v>
      </c>
      <c r="W8" s="11">
        <v>137</v>
      </c>
      <c r="X8" s="11">
        <v>81</v>
      </c>
      <c r="Y8" s="11">
        <v>53</v>
      </c>
      <c r="Z8" s="11"/>
      <c r="AA8" s="11">
        <v>271</v>
      </c>
      <c r="AB8" s="11">
        <v>344</v>
      </c>
      <c r="AC8" s="11">
        <v>435</v>
      </c>
      <c r="AD8" s="11">
        <v>417</v>
      </c>
      <c r="AE8" s="11"/>
      <c r="AF8" s="11">
        <v>164</v>
      </c>
    </row>
    <row r="9" spans="2:32" ht="27.75" x14ac:dyDescent="0.2">
      <c r="B9" s="18" t="s">
        <v>71</v>
      </c>
      <c r="C9" s="17">
        <v>0.30579004316084102</v>
      </c>
      <c r="D9" s="17">
        <v>0.317811774078055</v>
      </c>
      <c r="E9" s="17">
        <v>0.29237580082739301</v>
      </c>
      <c r="F9" s="17"/>
      <c r="G9" s="17">
        <v>0.40082238458783898</v>
      </c>
      <c r="H9" s="17">
        <v>0.438124720509944</v>
      </c>
      <c r="I9" s="17">
        <v>0.26432470041491002</v>
      </c>
      <c r="J9" s="17">
        <v>0.23506450399329601</v>
      </c>
      <c r="K9" s="17">
        <v>0.20302518774119399</v>
      </c>
      <c r="L9" s="17">
        <v>0.21206981698043001</v>
      </c>
      <c r="M9" s="17"/>
      <c r="N9" s="17">
        <v>0.36441756663483499</v>
      </c>
      <c r="O9" s="17">
        <v>0.318685590586538</v>
      </c>
      <c r="P9" s="17">
        <v>0.29439241290912299</v>
      </c>
      <c r="Q9" s="17">
        <v>0.21070335622515099</v>
      </c>
      <c r="R9" s="17">
        <v>0.32012728243354699</v>
      </c>
      <c r="S9" s="17">
        <v>0.27848484821715402</v>
      </c>
      <c r="T9" s="17">
        <v>0.260775809187269</v>
      </c>
      <c r="U9" s="17">
        <v>0.39738773066369398</v>
      </c>
      <c r="V9" s="17">
        <v>0.30535324392003699</v>
      </c>
      <c r="W9" s="17">
        <v>0.329556577632171</v>
      </c>
      <c r="X9" s="17">
        <v>0.29772323250997001</v>
      </c>
      <c r="Y9" s="17">
        <v>0.25891805638431997</v>
      </c>
      <c r="Z9" s="17"/>
      <c r="AA9" s="17">
        <v>0.58204945283086496</v>
      </c>
      <c r="AB9" s="17">
        <v>0.36776618957762602</v>
      </c>
      <c r="AC9" s="17">
        <v>0.22104266739433001</v>
      </c>
      <c r="AD9" s="17">
        <v>0.16355499844596</v>
      </c>
      <c r="AE9" s="17"/>
      <c r="AF9" s="17">
        <v>0.28643641919247798</v>
      </c>
    </row>
    <row r="10" spans="2:32" ht="27.75" x14ac:dyDescent="0.2">
      <c r="B10" s="18" t="s">
        <v>72</v>
      </c>
      <c r="C10" s="17">
        <v>0.68831381302258599</v>
      </c>
      <c r="D10" s="17">
        <v>0.67554733059045102</v>
      </c>
      <c r="E10" s="17">
        <v>0.70244947978803596</v>
      </c>
      <c r="F10" s="17"/>
      <c r="G10" s="17">
        <v>0.59023012439493605</v>
      </c>
      <c r="H10" s="17">
        <v>0.55258134688015004</v>
      </c>
      <c r="I10" s="17">
        <v>0.73060602574734301</v>
      </c>
      <c r="J10" s="17">
        <v>0.76138004786707303</v>
      </c>
      <c r="K10" s="17">
        <v>0.792895170887572</v>
      </c>
      <c r="L10" s="17">
        <v>0.78793018301956996</v>
      </c>
      <c r="M10" s="17"/>
      <c r="N10" s="17">
        <v>0.63558243336516496</v>
      </c>
      <c r="O10" s="17">
        <v>0.681314409413462</v>
      </c>
      <c r="P10" s="17">
        <v>0.70560758709087701</v>
      </c>
      <c r="Q10" s="17">
        <v>0.74061376312683103</v>
      </c>
      <c r="R10" s="17">
        <v>0.67188788143139999</v>
      </c>
      <c r="S10" s="17">
        <v>0.71637898140300904</v>
      </c>
      <c r="T10" s="17">
        <v>0.73922419081273105</v>
      </c>
      <c r="U10" s="17">
        <v>0.60261226933630596</v>
      </c>
      <c r="V10" s="17">
        <v>0.68770396351506602</v>
      </c>
      <c r="W10" s="17">
        <v>0.67044342236782895</v>
      </c>
      <c r="X10" s="17">
        <v>0.70227676749002999</v>
      </c>
      <c r="Y10" s="17">
        <v>0.74108194361568003</v>
      </c>
      <c r="Z10" s="17"/>
      <c r="AA10" s="17">
        <v>0.41795054716913499</v>
      </c>
      <c r="AB10" s="17">
        <v>0.62387195537701501</v>
      </c>
      <c r="AC10" s="17">
        <v>0.772005089584057</v>
      </c>
      <c r="AD10" s="17">
        <v>0.829859705562082</v>
      </c>
      <c r="AE10" s="17"/>
      <c r="AF10" s="17">
        <v>0.71356358080752202</v>
      </c>
    </row>
    <row r="11" spans="2:32" x14ac:dyDescent="0.2">
      <c r="B11" s="18" t="s">
        <v>73</v>
      </c>
      <c r="C11" s="19">
        <v>5.89614381657222E-3</v>
      </c>
      <c r="D11" s="19">
        <v>6.6408953314941802E-3</v>
      </c>
      <c r="E11" s="19">
        <v>5.1747193845707602E-3</v>
      </c>
      <c r="F11" s="19"/>
      <c r="G11" s="19">
        <v>8.9474910172247096E-3</v>
      </c>
      <c r="H11" s="19">
        <v>9.2939326099060696E-3</v>
      </c>
      <c r="I11" s="19">
        <v>5.0692738377477696E-3</v>
      </c>
      <c r="J11" s="19">
        <v>3.55544813963066E-3</v>
      </c>
      <c r="K11" s="19">
        <v>4.0796413712340003E-3</v>
      </c>
      <c r="L11" s="19">
        <v>0</v>
      </c>
      <c r="M11" s="19"/>
      <c r="N11" s="19">
        <v>0</v>
      </c>
      <c r="O11" s="19">
        <v>0</v>
      </c>
      <c r="P11" s="19">
        <v>0</v>
      </c>
      <c r="Q11" s="19">
        <v>4.8682880648017603E-2</v>
      </c>
      <c r="R11" s="19">
        <v>7.9848361350536301E-3</v>
      </c>
      <c r="S11" s="19">
        <v>5.13617037983621E-3</v>
      </c>
      <c r="T11" s="19">
        <v>0</v>
      </c>
      <c r="U11" s="19">
        <v>0</v>
      </c>
      <c r="V11" s="19">
        <v>6.94279256489667E-3</v>
      </c>
      <c r="W11" s="19">
        <v>0</v>
      </c>
      <c r="X11" s="19">
        <v>0</v>
      </c>
      <c r="Y11" s="19">
        <v>0</v>
      </c>
      <c r="Z11" s="19"/>
      <c r="AA11" s="19">
        <v>0</v>
      </c>
      <c r="AB11" s="19">
        <v>8.3618550453585794E-3</v>
      </c>
      <c r="AC11" s="19">
        <v>6.9522430216127501E-3</v>
      </c>
      <c r="AD11" s="19">
        <v>6.5852959919586104E-3</v>
      </c>
      <c r="AE11" s="19"/>
      <c r="AF11" s="19">
        <v>0</v>
      </c>
    </row>
    <row r="12" spans="2:32" x14ac:dyDescent="0.2">
      <c r="B12" s="16" t="s">
        <v>75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284</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ht="27.75" x14ac:dyDescent="0.2">
      <c r="B9" s="18" t="s">
        <v>275</v>
      </c>
      <c r="C9" s="17">
        <v>0.50584208658395802</v>
      </c>
      <c r="D9" s="17">
        <v>0.55313516698772902</v>
      </c>
      <c r="E9" s="17">
        <v>0.45638544739222697</v>
      </c>
      <c r="F9" s="17"/>
      <c r="G9" s="17">
        <v>0.71995479610556001</v>
      </c>
      <c r="H9" s="17">
        <v>0.59133833751530396</v>
      </c>
      <c r="I9" s="17">
        <v>0.55851438129631603</v>
      </c>
      <c r="J9" s="17">
        <v>0.44828033776665899</v>
      </c>
      <c r="K9" s="17">
        <v>0.401565407597825</v>
      </c>
      <c r="L9" s="17">
        <v>0.367927655397568</v>
      </c>
      <c r="M9" s="17"/>
      <c r="N9" s="17">
        <v>0.57978947510977996</v>
      </c>
      <c r="O9" s="17">
        <v>0.55642845643168504</v>
      </c>
      <c r="P9" s="17">
        <v>0.490344835990217</v>
      </c>
      <c r="Q9" s="17">
        <v>0.443518598785409</v>
      </c>
      <c r="R9" s="17">
        <v>0.48386965817142502</v>
      </c>
      <c r="S9" s="17">
        <v>0.52262235117034395</v>
      </c>
      <c r="T9" s="17">
        <v>0.485388083750244</v>
      </c>
      <c r="U9" s="17">
        <v>0.374173546696635</v>
      </c>
      <c r="V9" s="17">
        <v>0.53197487518938602</v>
      </c>
      <c r="W9" s="17">
        <v>0.48847779077785503</v>
      </c>
      <c r="X9" s="17">
        <v>0.50063032566167698</v>
      </c>
      <c r="Y9" s="17">
        <v>0.400553053508863</v>
      </c>
      <c r="Z9" s="17"/>
      <c r="AA9" s="17">
        <v>0.54884200386813498</v>
      </c>
      <c r="AB9" s="17">
        <v>0.52373155246835701</v>
      </c>
      <c r="AC9" s="17">
        <v>0.49519843016367199</v>
      </c>
      <c r="AD9" s="17">
        <v>0.44743725800855</v>
      </c>
      <c r="AE9" s="17"/>
      <c r="AF9" s="17">
        <v>0.52380205428113402</v>
      </c>
    </row>
    <row r="10" spans="2:32" ht="27.75" x14ac:dyDescent="0.2">
      <c r="B10" s="18" t="s">
        <v>276</v>
      </c>
      <c r="C10" s="17">
        <v>0.47015512009020799</v>
      </c>
      <c r="D10" s="17">
        <v>0.42493907653111801</v>
      </c>
      <c r="E10" s="17">
        <v>0.51736343827015596</v>
      </c>
      <c r="F10" s="17"/>
      <c r="G10" s="17">
        <v>0.26456625899348102</v>
      </c>
      <c r="H10" s="17">
        <v>0.370041354825209</v>
      </c>
      <c r="I10" s="17">
        <v>0.415837327589413</v>
      </c>
      <c r="J10" s="17">
        <v>0.52709131305873302</v>
      </c>
      <c r="K10" s="17">
        <v>0.57353496020141803</v>
      </c>
      <c r="L10" s="17">
        <v>0.61767291497739596</v>
      </c>
      <c r="M10" s="17"/>
      <c r="N10" s="17">
        <v>0.39763337195682502</v>
      </c>
      <c r="O10" s="17">
        <v>0.41879118394057802</v>
      </c>
      <c r="P10" s="17">
        <v>0.49564404718268901</v>
      </c>
      <c r="Q10" s="17">
        <v>0.50705353974600498</v>
      </c>
      <c r="R10" s="17">
        <v>0.50759166602033201</v>
      </c>
      <c r="S10" s="17">
        <v>0.45194743060405601</v>
      </c>
      <c r="T10" s="17">
        <v>0.47598817452685599</v>
      </c>
      <c r="U10" s="17">
        <v>0.61461275828080297</v>
      </c>
      <c r="V10" s="17">
        <v>0.45093737954683799</v>
      </c>
      <c r="W10" s="17">
        <v>0.49231991485381899</v>
      </c>
      <c r="X10" s="17">
        <v>0.49936967433832302</v>
      </c>
      <c r="Y10" s="17">
        <v>0.54311840809475198</v>
      </c>
      <c r="Z10" s="17"/>
      <c r="AA10" s="17">
        <v>0.43678781381117898</v>
      </c>
      <c r="AB10" s="17">
        <v>0.45346441477778798</v>
      </c>
      <c r="AC10" s="17">
        <v>0.48312839285631198</v>
      </c>
      <c r="AD10" s="17">
        <v>0.51388320505433904</v>
      </c>
      <c r="AE10" s="17"/>
      <c r="AF10" s="17">
        <v>0.44215881761674503</v>
      </c>
    </row>
    <row r="11" spans="2:32" x14ac:dyDescent="0.2">
      <c r="B11" s="18" t="s">
        <v>92</v>
      </c>
      <c r="C11" s="19">
        <v>2.4002793325833601E-2</v>
      </c>
      <c r="D11" s="19">
        <v>2.1925756481152699E-2</v>
      </c>
      <c r="E11" s="19">
        <v>2.6251114337617201E-2</v>
      </c>
      <c r="F11" s="19"/>
      <c r="G11" s="19">
        <v>1.5478944900959E-2</v>
      </c>
      <c r="H11" s="19">
        <v>3.86203076594865E-2</v>
      </c>
      <c r="I11" s="19">
        <v>2.5648291114270898E-2</v>
      </c>
      <c r="J11" s="19">
        <v>2.4628349174608499E-2</v>
      </c>
      <c r="K11" s="19">
        <v>2.4899632200757301E-2</v>
      </c>
      <c r="L11" s="19">
        <v>1.43994296250357E-2</v>
      </c>
      <c r="M11" s="19"/>
      <c r="N11" s="19">
        <v>2.2577152933394899E-2</v>
      </c>
      <c r="O11" s="19">
        <v>2.47803596277371E-2</v>
      </c>
      <c r="P11" s="19">
        <v>1.40111168270944E-2</v>
      </c>
      <c r="Q11" s="19">
        <v>4.9427861468586499E-2</v>
      </c>
      <c r="R11" s="19">
        <v>8.5386758082434001E-3</v>
      </c>
      <c r="S11" s="19">
        <v>2.54302182255997E-2</v>
      </c>
      <c r="T11" s="19">
        <v>3.8623741722900097E-2</v>
      </c>
      <c r="U11" s="19">
        <v>1.12136950225615E-2</v>
      </c>
      <c r="V11" s="19">
        <v>1.7087745263776599E-2</v>
      </c>
      <c r="W11" s="19">
        <v>1.9202294368326201E-2</v>
      </c>
      <c r="X11" s="19">
        <v>0</v>
      </c>
      <c r="Y11" s="19">
        <v>5.6328538396385401E-2</v>
      </c>
      <c r="Z11" s="19"/>
      <c r="AA11" s="19">
        <v>1.4370182320685701E-2</v>
      </c>
      <c r="AB11" s="19">
        <v>2.2804032753854401E-2</v>
      </c>
      <c r="AC11" s="19">
        <v>2.1673176980015699E-2</v>
      </c>
      <c r="AD11" s="19">
        <v>3.8679536937111299E-2</v>
      </c>
      <c r="AE11" s="19"/>
      <c r="AF11" s="19">
        <v>3.4039128102121598E-2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285</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ht="27.75" x14ac:dyDescent="0.2">
      <c r="B9" s="18" t="s">
        <v>275</v>
      </c>
      <c r="C9" s="17">
        <v>0.48628808577882898</v>
      </c>
      <c r="D9" s="17">
        <v>0.55979845222531399</v>
      </c>
      <c r="E9" s="17">
        <v>0.410708884015756</v>
      </c>
      <c r="F9" s="17"/>
      <c r="G9" s="17">
        <v>0.54464967109425699</v>
      </c>
      <c r="H9" s="17">
        <v>0.56919883053587705</v>
      </c>
      <c r="I9" s="17">
        <v>0.50098083151755302</v>
      </c>
      <c r="J9" s="17">
        <v>0.44458765999455202</v>
      </c>
      <c r="K9" s="17">
        <v>0.461498400036087</v>
      </c>
      <c r="L9" s="17">
        <v>0.41733282377334002</v>
      </c>
      <c r="M9" s="17"/>
      <c r="N9" s="17">
        <v>0.581280773113794</v>
      </c>
      <c r="O9" s="17">
        <v>0.50960931526727504</v>
      </c>
      <c r="P9" s="17">
        <v>0.49357399136754998</v>
      </c>
      <c r="Q9" s="17">
        <v>0.46552283455316701</v>
      </c>
      <c r="R9" s="17">
        <v>0.46408142241158701</v>
      </c>
      <c r="S9" s="17">
        <v>0.45884251632212297</v>
      </c>
      <c r="T9" s="17">
        <v>0.44050979905177401</v>
      </c>
      <c r="U9" s="17">
        <v>0.44438397947484898</v>
      </c>
      <c r="V9" s="17">
        <v>0.46586978108958299</v>
      </c>
      <c r="W9" s="17">
        <v>0.47083300081227702</v>
      </c>
      <c r="X9" s="17">
        <v>0.442693720320331</v>
      </c>
      <c r="Y9" s="17">
        <v>0.47878616762342202</v>
      </c>
      <c r="Z9" s="17"/>
      <c r="AA9" s="17">
        <v>0.552622167457826</v>
      </c>
      <c r="AB9" s="17">
        <v>0.47493946939369402</v>
      </c>
      <c r="AC9" s="17">
        <v>0.48905217719011101</v>
      </c>
      <c r="AD9" s="17">
        <v>0.422764736898531</v>
      </c>
      <c r="AE9" s="17"/>
      <c r="AF9" s="17">
        <v>0.46225103404775703</v>
      </c>
    </row>
    <row r="10" spans="2:32" ht="27.75" x14ac:dyDescent="0.2">
      <c r="B10" s="18" t="s">
        <v>276</v>
      </c>
      <c r="C10" s="17">
        <v>0.488999405489981</v>
      </c>
      <c r="D10" s="17">
        <v>0.415855512439604</v>
      </c>
      <c r="E10" s="17">
        <v>0.564071199751351</v>
      </c>
      <c r="F10" s="17"/>
      <c r="G10" s="17">
        <v>0.42221079915187298</v>
      </c>
      <c r="H10" s="17">
        <v>0.40186082032132697</v>
      </c>
      <c r="I10" s="17">
        <v>0.47060828143622302</v>
      </c>
      <c r="J10" s="17">
        <v>0.53500067022498599</v>
      </c>
      <c r="K10" s="17">
        <v>0.51389780954734898</v>
      </c>
      <c r="L10" s="17">
        <v>0.566663488528929</v>
      </c>
      <c r="M10" s="17"/>
      <c r="N10" s="17">
        <v>0.39023459886246098</v>
      </c>
      <c r="O10" s="17">
        <v>0.45969219053747001</v>
      </c>
      <c r="P10" s="17">
        <v>0.480601404476872</v>
      </c>
      <c r="Q10" s="17">
        <v>0.51162286606641605</v>
      </c>
      <c r="R10" s="17">
        <v>0.52432213977242603</v>
      </c>
      <c r="S10" s="17">
        <v>0.50796698645856198</v>
      </c>
      <c r="T10" s="17">
        <v>0.52362337729518804</v>
      </c>
      <c r="U10" s="17">
        <v>0.53546535656031402</v>
      </c>
      <c r="V10" s="17">
        <v>0.52686042601630101</v>
      </c>
      <c r="W10" s="17">
        <v>0.49531396620890999</v>
      </c>
      <c r="X10" s="17">
        <v>0.54046893959930498</v>
      </c>
      <c r="Y10" s="17">
        <v>0.509803403980709</v>
      </c>
      <c r="Z10" s="17"/>
      <c r="AA10" s="17">
        <v>0.42778152806999298</v>
      </c>
      <c r="AB10" s="17">
        <v>0.49862166914463002</v>
      </c>
      <c r="AC10" s="17">
        <v>0.49740460765806399</v>
      </c>
      <c r="AD10" s="17">
        <v>0.53843750386901601</v>
      </c>
      <c r="AE10" s="17"/>
      <c r="AF10" s="17">
        <v>0.50737288408359604</v>
      </c>
    </row>
    <row r="11" spans="2:32" x14ac:dyDescent="0.2">
      <c r="B11" s="18" t="s">
        <v>92</v>
      </c>
      <c r="C11" s="19">
        <v>2.4712508731190502E-2</v>
      </c>
      <c r="D11" s="19">
        <v>2.4346035335082301E-2</v>
      </c>
      <c r="E11" s="19">
        <v>2.52199162328933E-2</v>
      </c>
      <c r="F11" s="19"/>
      <c r="G11" s="19">
        <v>3.3139529753869697E-2</v>
      </c>
      <c r="H11" s="19">
        <v>2.89403491427958E-2</v>
      </c>
      <c r="I11" s="19">
        <v>2.8410887046224E-2</v>
      </c>
      <c r="J11" s="19">
        <v>2.0411669780461699E-2</v>
      </c>
      <c r="K11" s="19">
        <v>2.4603790416564401E-2</v>
      </c>
      <c r="L11" s="19">
        <v>1.60036876977303E-2</v>
      </c>
      <c r="M11" s="19"/>
      <c r="N11" s="19">
        <v>2.8484628023744699E-2</v>
      </c>
      <c r="O11" s="19">
        <v>3.0698494195254899E-2</v>
      </c>
      <c r="P11" s="19">
        <v>2.5824604155577399E-2</v>
      </c>
      <c r="Q11" s="19">
        <v>2.2854299380417099E-2</v>
      </c>
      <c r="R11" s="19">
        <v>1.15964378159879E-2</v>
      </c>
      <c r="S11" s="19">
        <v>3.3190497219314802E-2</v>
      </c>
      <c r="T11" s="19">
        <v>3.5866823653038803E-2</v>
      </c>
      <c r="U11" s="19">
        <v>2.0150663964836502E-2</v>
      </c>
      <c r="V11" s="19">
        <v>7.2697928941158696E-3</v>
      </c>
      <c r="W11" s="19">
        <v>3.3853032978813202E-2</v>
      </c>
      <c r="X11" s="19">
        <v>1.6837340080363899E-2</v>
      </c>
      <c r="Y11" s="19">
        <v>1.14104283958685E-2</v>
      </c>
      <c r="Z11" s="19"/>
      <c r="AA11" s="19">
        <v>1.95963044721808E-2</v>
      </c>
      <c r="AB11" s="19">
        <v>2.6438861461676101E-2</v>
      </c>
      <c r="AC11" s="19">
        <v>1.35432151518253E-2</v>
      </c>
      <c r="AD11" s="19">
        <v>3.87977592324521E-2</v>
      </c>
      <c r="AE11" s="19"/>
      <c r="AF11" s="19">
        <v>3.03760818686463E-2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286</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ht="27.75" x14ac:dyDescent="0.2">
      <c r="B9" s="18" t="s">
        <v>275</v>
      </c>
      <c r="C9" s="17">
        <v>0.34954787793348902</v>
      </c>
      <c r="D9" s="17">
        <v>0.42698545111407699</v>
      </c>
      <c r="E9" s="17">
        <v>0.270224140959825</v>
      </c>
      <c r="F9" s="17"/>
      <c r="G9" s="17">
        <v>0.49737148329768199</v>
      </c>
      <c r="H9" s="17">
        <v>0.43296094131680601</v>
      </c>
      <c r="I9" s="17">
        <v>0.38957491312195802</v>
      </c>
      <c r="J9" s="17">
        <v>0.29296300370633099</v>
      </c>
      <c r="K9" s="17">
        <v>0.26287771261096898</v>
      </c>
      <c r="L9" s="17">
        <v>0.25598118108790302</v>
      </c>
      <c r="M9" s="17"/>
      <c r="N9" s="17">
        <v>0.47577776760910101</v>
      </c>
      <c r="O9" s="17">
        <v>0.37878323630672001</v>
      </c>
      <c r="P9" s="17">
        <v>0.28443514885128202</v>
      </c>
      <c r="Q9" s="17">
        <v>0.313803167654853</v>
      </c>
      <c r="R9" s="17">
        <v>0.31191292167658502</v>
      </c>
      <c r="S9" s="17">
        <v>0.33693783891384999</v>
      </c>
      <c r="T9" s="17">
        <v>0.307239965832732</v>
      </c>
      <c r="U9" s="17">
        <v>0.217850798084189</v>
      </c>
      <c r="V9" s="17">
        <v>0.36560329257954799</v>
      </c>
      <c r="W9" s="17">
        <v>0.33751320566000498</v>
      </c>
      <c r="X9" s="17">
        <v>0.34273673859757198</v>
      </c>
      <c r="Y9" s="17">
        <v>0.32272533832607198</v>
      </c>
      <c r="Z9" s="17"/>
      <c r="AA9" s="17">
        <v>0.43732154210407598</v>
      </c>
      <c r="AB9" s="17">
        <v>0.32689629232008</v>
      </c>
      <c r="AC9" s="17">
        <v>0.32086935104589998</v>
      </c>
      <c r="AD9" s="17">
        <v>0.29982146076962601</v>
      </c>
      <c r="AE9" s="17"/>
      <c r="AF9" s="17">
        <v>0.33051866326064899</v>
      </c>
    </row>
    <row r="10" spans="2:32" ht="27.75" x14ac:dyDescent="0.2">
      <c r="B10" s="18" t="s">
        <v>276</v>
      </c>
      <c r="C10" s="17">
        <v>0.61400809743894302</v>
      </c>
      <c r="D10" s="17">
        <v>0.54169360558392099</v>
      </c>
      <c r="E10" s="17">
        <v>0.68882926729326999</v>
      </c>
      <c r="F10" s="17"/>
      <c r="G10" s="17">
        <v>0.45078432795805701</v>
      </c>
      <c r="H10" s="17">
        <v>0.52210035192822701</v>
      </c>
      <c r="I10" s="17">
        <v>0.559036862313255</v>
      </c>
      <c r="J10" s="17">
        <v>0.68177555413271795</v>
      </c>
      <c r="K10" s="17">
        <v>0.70543847580240304</v>
      </c>
      <c r="L10" s="17">
        <v>0.72495524244481502</v>
      </c>
      <c r="M10" s="17"/>
      <c r="N10" s="17">
        <v>0.48425048076063898</v>
      </c>
      <c r="O10" s="17">
        <v>0.58599153315813202</v>
      </c>
      <c r="P10" s="17">
        <v>0.68781399429089196</v>
      </c>
      <c r="Q10" s="17">
        <v>0.64051299094544001</v>
      </c>
      <c r="R10" s="17">
        <v>0.66243728074840003</v>
      </c>
      <c r="S10" s="17">
        <v>0.61478460850028305</v>
      </c>
      <c r="T10" s="17">
        <v>0.65313192394498298</v>
      </c>
      <c r="U10" s="17">
        <v>0.74399456224085803</v>
      </c>
      <c r="V10" s="17">
        <v>0.61559263421319799</v>
      </c>
      <c r="W10" s="17">
        <v>0.60785108599947701</v>
      </c>
      <c r="X10" s="17">
        <v>0.63508620103282598</v>
      </c>
      <c r="Y10" s="17">
        <v>0.64943240781059697</v>
      </c>
      <c r="Z10" s="17"/>
      <c r="AA10" s="17">
        <v>0.53034757081671102</v>
      </c>
      <c r="AB10" s="17">
        <v>0.64154415616803195</v>
      </c>
      <c r="AC10" s="17">
        <v>0.63622989854630596</v>
      </c>
      <c r="AD10" s="17">
        <v>0.65887472136606096</v>
      </c>
      <c r="AE10" s="17"/>
      <c r="AF10" s="17">
        <v>0.63480029031164398</v>
      </c>
    </row>
    <row r="11" spans="2:32" x14ac:dyDescent="0.2">
      <c r="B11" s="18" t="s">
        <v>92</v>
      </c>
      <c r="C11" s="19">
        <v>3.6444024627567899E-2</v>
      </c>
      <c r="D11" s="19">
        <v>3.1320943302002698E-2</v>
      </c>
      <c r="E11" s="19">
        <v>4.0946591746905098E-2</v>
      </c>
      <c r="F11" s="19"/>
      <c r="G11" s="19">
        <v>5.1844188744261201E-2</v>
      </c>
      <c r="H11" s="19">
        <v>4.4938706754966098E-2</v>
      </c>
      <c r="I11" s="19">
        <v>5.1388224564786297E-2</v>
      </c>
      <c r="J11" s="19">
        <v>2.5261442160951102E-2</v>
      </c>
      <c r="K11" s="19">
        <v>3.1683811586628897E-2</v>
      </c>
      <c r="L11" s="19">
        <v>1.90635764672815E-2</v>
      </c>
      <c r="M11" s="19"/>
      <c r="N11" s="19">
        <v>3.9971751630259997E-2</v>
      </c>
      <c r="O11" s="19">
        <v>3.5225230535147797E-2</v>
      </c>
      <c r="P11" s="19">
        <v>2.7750856857825901E-2</v>
      </c>
      <c r="Q11" s="19">
        <v>4.5683841399707402E-2</v>
      </c>
      <c r="R11" s="19">
        <v>2.56497975750151E-2</v>
      </c>
      <c r="S11" s="19">
        <v>4.8277552585867099E-2</v>
      </c>
      <c r="T11" s="19">
        <v>3.9628110222284602E-2</v>
      </c>
      <c r="U11" s="19">
        <v>3.8154639674952598E-2</v>
      </c>
      <c r="V11" s="19">
        <v>1.8804073207254499E-2</v>
      </c>
      <c r="W11" s="19">
        <v>5.4635708340518202E-2</v>
      </c>
      <c r="X11" s="19">
        <v>2.2177060369601001E-2</v>
      </c>
      <c r="Y11" s="19">
        <v>2.7842253863331098E-2</v>
      </c>
      <c r="Z11" s="19"/>
      <c r="AA11" s="19">
        <v>3.2330887079213E-2</v>
      </c>
      <c r="AB11" s="19">
        <v>3.1559551511888599E-2</v>
      </c>
      <c r="AC11" s="19">
        <v>4.2900750407793502E-2</v>
      </c>
      <c r="AD11" s="19">
        <v>4.1303817864312503E-2</v>
      </c>
      <c r="AE11" s="19"/>
      <c r="AF11" s="19">
        <v>3.4681046427707203E-2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287</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ht="27.75" x14ac:dyDescent="0.2">
      <c r="B9" s="18" t="s">
        <v>275</v>
      </c>
      <c r="C9" s="17">
        <v>0.44933123667661201</v>
      </c>
      <c r="D9" s="17">
        <v>0.51953493608336498</v>
      </c>
      <c r="E9" s="17">
        <v>0.376924979110355</v>
      </c>
      <c r="F9" s="17"/>
      <c r="G9" s="17">
        <v>0.45641603933376301</v>
      </c>
      <c r="H9" s="17">
        <v>0.53023721076867203</v>
      </c>
      <c r="I9" s="17">
        <v>0.48156893940783801</v>
      </c>
      <c r="J9" s="17">
        <v>0.44791600379353302</v>
      </c>
      <c r="K9" s="17">
        <v>0.39018824850133799</v>
      </c>
      <c r="L9" s="17">
        <v>0.390557867267875</v>
      </c>
      <c r="M9" s="17"/>
      <c r="N9" s="17">
        <v>0.54353509853365201</v>
      </c>
      <c r="O9" s="17">
        <v>0.46148624747429601</v>
      </c>
      <c r="P9" s="17">
        <v>0.42425529373083898</v>
      </c>
      <c r="Q9" s="17">
        <v>0.38766634971035402</v>
      </c>
      <c r="R9" s="17">
        <v>0.41321860775951103</v>
      </c>
      <c r="S9" s="17">
        <v>0.41089474492114703</v>
      </c>
      <c r="T9" s="17">
        <v>0.43118632156241499</v>
      </c>
      <c r="U9" s="17">
        <v>0.35034633550182198</v>
      </c>
      <c r="V9" s="17">
        <v>0.44236588256329301</v>
      </c>
      <c r="W9" s="17">
        <v>0.52286975644896605</v>
      </c>
      <c r="X9" s="17">
        <v>0.39705956399517001</v>
      </c>
      <c r="Y9" s="17">
        <v>0.463133226775722</v>
      </c>
      <c r="Z9" s="17"/>
      <c r="AA9" s="17">
        <v>0.55348222713869899</v>
      </c>
      <c r="AB9" s="17">
        <v>0.44781975974615301</v>
      </c>
      <c r="AC9" s="17">
        <v>0.41784108283399701</v>
      </c>
      <c r="AD9" s="17">
        <v>0.361444986182267</v>
      </c>
      <c r="AE9" s="17"/>
      <c r="AF9" s="17">
        <v>0.40697829037980798</v>
      </c>
    </row>
    <row r="10" spans="2:32" ht="27.75" x14ac:dyDescent="0.2">
      <c r="B10" s="18" t="s">
        <v>276</v>
      </c>
      <c r="C10" s="17">
        <v>0.53004236178279596</v>
      </c>
      <c r="D10" s="17">
        <v>0.45937296518111298</v>
      </c>
      <c r="E10" s="17">
        <v>0.60281210593954204</v>
      </c>
      <c r="F10" s="17"/>
      <c r="G10" s="17">
        <v>0.49235362389384602</v>
      </c>
      <c r="H10" s="17">
        <v>0.44363671774517099</v>
      </c>
      <c r="I10" s="17">
        <v>0.49712741245731001</v>
      </c>
      <c r="J10" s="17">
        <v>0.53580337051564397</v>
      </c>
      <c r="K10" s="17">
        <v>0.59958190594620098</v>
      </c>
      <c r="L10" s="17">
        <v>0.60350754657938699</v>
      </c>
      <c r="M10" s="17"/>
      <c r="N10" s="17">
        <v>0.43009843703376799</v>
      </c>
      <c r="O10" s="17">
        <v>0.51848672271140595</v>
      </c>
      <c r="P10" s="17">
        <v>0.56165476144866</v>
      </c>
      <c r="Q10" s="17">
        <v>0.573129304198853</v>
      </c>
      <c r="R10" s="17">
        <v>0.58678139224048897</v>
      </c>
      <c r="S10" s="17">
        <v>0.55886359740856895</v>
      </c>
      <c r="T10" s="17">
        <v>0.52975894458057804</v>
      </c>
      <c r="U10" s="17">
        <v>0.64965366449817796</v>
      </c>
      <c r="V10" s="17">
        <v>0.53888893099058799</v>
      </c>
      <c r="W10" s="17">
        <v>0.46610428270506599</v>
      </c>
      <c r="X10" s="17">
        <v>0.58602806364017002</v>
      </c>
      <c r="Y10" s="17">
        <v>0.536866773224278</v>
      </c>
      <c r="Z10" s="17"/>
      <c r="AA10" s="17">
        <v>0.431049645208817</v>
      </c>
      <c r="AB10" s="17">
        <v>0.53355633693532001</v>
      </c>
      <c r="AC10" s="17">
        <v>0.56360830900944103</v>
      </c>
      <c r="AD10" s="17">
        <v>0.60774576432828997</v>
      </c>
      <c r="AE10" s="17"/>
      <c r="AF10" s="17">
        <v>0.57426760430950796</v>
      </c>
    </row>
    <row r="11" spans="2:32" x14ac:dyDescent="0.2">
      <c r="B11" s="18" t="s">
        <v>92</v>
      </c>
      <c r="C11" s="19">
        <v>2.0626401540592702E-2</v>
      </c>
      <c r="D11" s="19">
        <v>2.1092098735521699E-2</v>
      </c>
      <c r="E11" s="19">
        <v>2.0262914950102798E-2</v>
      </c>
      <c r="F11" s="19"/>
      <c r="G11" s="19">
        <v>5.1230336772391298E-2</v>
      </c>
      <c r="H11" s="19">
        <v>2.6126071486157199E-2</v>
      </c>
      <c r="I11" s="19">
        <v>2.13036481348522E-2</v>
      </c>
      <c r="J11" s="19">
        <v>1.6280625690822802E-2</v>
      </c>
      <c r="K11" s="19">
        <v>1.02298455524615E-2</v>
      </c>
      <c r="L11" s="19">
        <v>5.9345861527377603E-3</v>
      </c>
      <c r="M11" s="19"/>
      <c r="N11" s="19">
        <v>2.6366464432580401E-2</v>
      </c>
      <c r="O11" s="19">
        <v>2.00270298142988E-2</v>
      </c>
      <c r="P11" s="19">
        <v>1.40899448205012E-2</v>
      </c>
      <c r="Q11" s="19">
        <v>3.9204346090793298E-2</v>
      </c>
      <c r="R11" s="19">
        <v>0</v>
      </c>
      <c r="S11" s="19">
        <v>3.0241657670283601E-2</v>
      </c>
      <c r="T11" s="19">
        <v>3.90547338570068E-2</v>
      </c>
      <c r="U11" s="19">
        <v>0</v>
      </c>
      <c r="V11" s="19">
        <v>1.8745186446118799E-2</v>
      </c>
      <c r="W11" s="19">
        <v>1.1025960845967599E-2</v>
      </c>
      <c r="X11" s="19">
        <v>1.6912372364660901E-2</v>
      </c>
      <c r="Y11" s="19">
        <v>0</v>
      </c>
      <c r="Z11" s="19"/>
      <c r="AA11" s="19">
        <v>1.54681276524842E-2</v>
      </c>
      <c r="AB11" s="19">
        <v>1.8623903318528E-2</v>
      </c>
      <c r="AC11" s="19">
        <v>1.85506081565621E-2</v>
      </c>
      <c r="AD11" s="19">
        <v>3.08092494894435E-2</v>
      </c>
      <c r="AE11" s="19"/>
      <c r="AF11" s="19">
        <v>1.8754105310683899E-2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288</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ht="27.75" x14ac:dyDescent="0.2">
      <c r="B9" s="18" t="s">
        <v>275</v>
      </c>
      <c r="C9" s="17">
        <v>0.41307920764620698</v>
      </c>
      <c r="D9" s="17">
        <v>0.46988786354318701</v>
      </c>
      <c r="E9" s="17">
        <v>0.35514016214458199</v>
      </c>
      <c r="F9" s="17"/>
      <c r="G9" s="17">
        <v>0.64880547971619695</v>
      </c>
      <c r="H9" s="17">
        <v>0.49674547083180098</v>
      </c>
      <c r="I9" s="17">
        <v>0.452163531030426</v>
      </c>
      <c r="J9" s="17">
        <v>0.35414947521245999</v>
      </c>
      <c r="K9" s="17">
        <v>0.30224816655960501</v>
      </c>
      <c r="L9" s="17">
        <v>0.27999124806524001</v>
      </c>
      <c r="M9" s="17"/>
      <c r="N9" s="17">
        <v>0.51078549491721104</v>
      </c>
      <c r="O9" s="17">
        <v>0.42126061532023901</v>
      </c>
      <c r="P9" s="17">
        <v>0.381023901983716</v>
      </c>
      <c r="Q9" s="17">
        <v>0.37563268239388697</v>
      </c>
      <c r="R9" s="17">
        <v>0.36532450839089298</v>
      </c>
      <c r="S9" s="17">
        <v>0.42009889295640201</v>
      </c>
      <c r="T9" s="17">
        <v>0.430908979525988</v>
      </c>
      <c r="U9" s="17">
        <v>0.42165476884965802</v>
      </c>
      <c r="V9" s="17">
        <v>0.39924600226436802</v>
      </c>
      <c r="W9" s="17">
        <v>0.43546887095558701</v>
      </c>
      <c r="X9" s="17">
        <v>0.33637143295222699</v>
      </c>
      <c r="Y9" s="17">
        <v>0.284844449158904</v>
      </c>
      <c r="Z9" s="17"/>
      <c r="AA9" s="17">
        <v>0.49496451438464201</v>
      </c>
      <c r="AB9" s="17">
        <v>0.41739981905369999</v>
      </c>
      <c r="AC9" s="17">
        <v>0.37788942554321597</v>
      </c>
      <c r="AD9" s="17">
        <v>0.347077219237232</v>
      </c>
      <c r="AE9" s="17"/>
      <c r="AF9" s="17">
        <v>0.380789765082165</v>
      </c>
    </row>
    <row r="10" spans="2:32" ht="27.75" x14ac:dyDescent="0.2">
      <c r="B10" s="18" t="s">
        <v>276</v>
      </c>
      <c r="C10" s="17">
        <v>0.56322843291154601</v>
      </c>
      <c r="D10" s="17">
        <v>0.50378321097766898</v>
      </c>
      <c r="E10" s="17">
        <v>0.62372864435449904</v>
      </c>
      <c r="F10" s="17"/>
      <c r="G10" s="17">
        <v>0.32178411568684001</v>
      </c>
      <c r="H10" s="17">
        <v>0.45879008783102598</v>
      </c>
      <c r="I10" s="17">
        <v>0.51203368479009004</v>
      </c>
      <c r="J10" s="17">
        <v>0.62698666160822003</v>
      </c>
      <c r="K10" s="17">
        <v>0.69138765219435605</v>
      </c>
      <c r="L10" s="17">
        <v>0.71179579570624196</v>
      </c>
      <c r="M10" s="17"/>
      <c r="N10" s="17">
        <v>0.45649436063882998</v>
      </c>
      <c r="O10" s="17">
        <v>0.55855044150646704</v>
      </c>
      <c r="P10" s="17">
        <v>0.59846448918498596</v>
      </c>
      <c r="Q10" s="17">
        <v>0.568025121993181</v>
      </c>
      <c r="R10" s="17">
        <v>0.62082706482921801</v>
      </c>
      <c r="S10" s="17">
        <v>0.54735754354506405</v>
      </c>
      <c r="T10" s="17">
        <v>0.55737793288595705</v>
      </c>
      <c r="U10" s="17">
        <v>0.55048451566079004</v>
      </c>
      <c r="V10" s="17">
        <v>0.58853070034459098</v>
      </c>
      <c r="W10" s="17">
        <v>0.54734582496965201</v>
      </c>
      <c r="X10" s="17">
        <v>0.65512608216005297</v>
      </c>
      <c r="Y10" s="17">
        <v>0.70235901589823502</v>
      </c>
      <c r="Z10" s="17"/>
      <c r="AA10" s="17">
        <v>0.486150423675065</v>
      </c>
      <c r="AB10" s="17">
        <v>0.56911963589092596</v>
      </c>
      <c r="AC10" s="17">
        <v>0.589666303377543</v>
      </c>
      <c r="AD10" s="17">
        <v>0.61990884480167996</v>
      </c>
      <c r="AE10" s="17"/>
      <c r="AF10" s="17">
        <v>0.58841126634890994</v>
      </c>
    </row>
    <row r="11" spans="2:32" x14ac:dyDescent="0.2">
      <c r="B11" s="18" t="s">
        <v>92</v>
      </c>
      <c r="C11" s="19">
        <v>2.36923594422466E-2</v>
      </c>
      <c r="D11" s="19">
        <v>2.63289254791431E-2</v>
      </c>
      <c r="E11" s="19">
        <v>2.11311935009189E-2</v>
      </c>
      <c r="F11" s="19"/>
      <c r="G11" s="19">
        <v>2.9410404596963102E-2</v>
      </c>
      <c r="H11" s="19">
        <v>4.4464441337173102E-2</v>
      </c>
      <c r="I11" s="19">
        <v>3.58027841794838E-2</v>
      </c>
      <c r="J11" s="19">
        <v>1.8863863179320099E-2</v>
      </c>
      <c r="K11" s="19">
        <v>6.3641812460385402E-3</v>
      </c>
      <c r="L11" s="19">
        <v>8.2129562285177E-3</v>
      </c>
      <c r="M11" s="19"/>
      <c r="N11" s="19">
        <v>3.2720144443958502E-2</v>
      </c>
      <c r="O11" s="19">
        <v>2.0188943173293901E-2</v>
      </c>
      <c r="P11" s="19">
        <v>2.0511608831298302E-2</v>
      </c>
      <c r="Q11" s="19">
        <v>5.6342195612931703E-2</v>
      </c>
      <c r="R11" s="19">
        <v>1.3848426779889201E-2</v>
      </c>
      <c r="S11" s="19">
        <v>3.2543563498534198E-2</v>
      </c>
      <c r="T11" s="19">
        <v>1.17130875880546E-2</v>
      </c>
      <c r="U11" s="19">
        <v>2.78607154895519E-2</v>
      </c>
      <c r="V11" s="19">
        <v>1.2223297391041299E-2</v>
      </c>
      <c r="W11" s="19">
        <v>1.71853040747614E-2</v>
      </c>
      <c r="X11" s="19">
        <v>8.5024848877195795E-3</v>
      </c>
      <c r="Y11" s="19">
        <v>1.2796534942861201E-2</v>
      </c>
      <c r="Z11" s="19"/>
      <c r="AA11" s="19">
        <v>1.88850619402922E-2</v>
      </c>
      <c r="AB11" s="19">
        <v>1.3480545055374301E-2</v>
      </c>
      <c r="AC11" s="19">
        <v>3.24442710792405E-2</v>
      </c>
      <c r="AD11" s="19">
        <v>3.3013935961087398E-2</v>
      </c>
      <c r="AE11" s="19"/>
      <c r="AF11" s="19">
        <v>3.0798968568924799E-2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289</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ht="27.75" x14ac:dyDescent="0.2">
      <c r="B9" s="18" t="s">
        <v>275</v>
      </c>
      <c r="C9" s="17">
        <v>0.649636570195537</v>
      </c>
      <c r="D9" s="17">
        <v>0.63299646964510103</v>
      </c>
      <c r="E9" s="17">
        <v>0.66708825040590403</v>
      </c>
      <c r="F9" s="17"/>
      <c r="G9" s="17">
        <v>0.65057023562805405</v>
      </c>
      <c r="H9" s="17">
        <v>0.68868036598499704</v>
      </c>
      <c r="I9" s="17">
        <v>0.66708375314936696</v>
      </c>
      <c r="J9" s="17">
        <v>0.63078715762292004</v>
      </c>
      <c r="K9" s="17">
        <v>0.67204880345326001</v>
      </c>
      <c r="L9" s="17">
        <v>0.60018835464284304</v>
      </c>
      <c r="M9" s="17"/>
      <c r="N9" s="17">
        <v>0.63838331038086005</v>
      </c>
      <c r="O9" s="17">
        <v>0.66223637089600995</v>
      </c>
      <c r="P9" s="17">
        <v>0.64712006988790405</v>
      </c>
      <c r="Q9" s="17">
        <v>0.62208982112528</v>
      </c>
      <c r="R9" s="17">
        <v>0.58696823114666297</v>
      </c>
      <c r="S9" s="17">
        <v>0.67643302447563503</v>
      </c>
      <c r="T9" s="17">
        <v>0.61566711814929098</v>
      </c>
      <c r="U9" s="17">
        <v>0.585582827522939</v>
      </c>
      <c r="V9" s="17">
        <v>0.68946696512704997</v>
      </c>
      <c r="W9" s="17">
        <v>0.63106916509313604</v>
      </c>
      <c r="X9" s="17">
        <v>0.69723025114927495</v>
      </c>
      <c r="Y9" s="17">
        <v>0.79776614786465305</v>
      </c>
      <c r="Z9" s="17"/>
      <c r="AA9" s="17">
        <v>0.65785929246978903</v>
      </c>
      <c r="AB9" s="17">
        <v>0.65829039788656096</v>
      </c>
      <c r="AC9" s="17">
        <v>0.64500827838517005</v>
      </c>
      <c r="AD9" s="17">
        <v>0.63426384314936801</v>
      </c>
      <c r="AE9" s="17"/>
      <c r="AF9" s="17">
        <v>0.65246066480336196</v>
      </c>
    </row>
    <row r="10" spans="2:32" ht="27.75" x14ac:dyDescent="0.2">
      <c r="B10" s="18" t="s">
        <v>276</v>
      </c>
      <c r="C10" s="17">
        <v>0.33287758319951</v>
      </c>
      <c r="D10" s="17">
        <v>0.35084190314351799</v>
      </c>
      <c r="E10" s="17">
        <v>0.31398067947729802</v>
      </c>
      <c r="F10" s="17"/>
      <c r="G10" s="17">
        <v>0.32252552645476001</v>
      </c>
      <c r="H10" s="17">
        <v>0.28310431819239901</v>
      </c>
      <c r="I10" s="17">
        <v>0.30998666191329199</v>
      </c>
      <c r="J10" s="17">
        <v>0.35796155089186099</v>
      </c>
      <c r="K10" s="17">
        <v>0.32386029453007698</v>
      </c>
      <c r="L10" s="17">
        <v>0.38734830632650802</v>
      </c>
      <c r="M10" s="17"/>
      <c r="N10" s="17">
        <v>0.34707596338754498</v>
      </c>
      <c r="O10" s="17">
        <v>0.31556533925994101</v>
      </c>
      <c r="P10" s="17">
        <v>0.33514676523576098</v>
      </c>
      <c r="Q10" s="17">
        <v>0.34985245967619699</v>
      </c>
      <c r="R10" s="17">
        <v>0.40243733466487802</v>
      </c>
      <c r="S10" s="17">
        <v>0.28005619520879099</v>
      </c>
      <c r="T10" s="17">
        <v>0.35690779247711302</v>
      </c>
      <c r="U10" s="17">
        <v>0.414417172477061</v>
      </c>
      <c r="V10" s="17">
        <v>0.30015997510334103</v>
      </c>
      <c r="W10" s="17">
        <v>0.360832231496928</v>
      </c>
      <c r="X10" s="17">
        <v>0.302769748850725</v>
      </c>
      <c r="Y10" s="17">
        <v>0.202233852135347</v>
      </c>
      <c r="Z10" s="17"/>
      <c r="AA10" s="17">
        <v>0.33415396224501198</v>
      </c>
      <c r="AB10" s="17">
        <v>0.32410242675211998</v>
      </c>
      <c r="AC10" s="17">
        <v>0.33471829525506303</v>
      </c>
      <c r="AD10" s="17">
        <v>0.33975883608000801</v>
      </c>
      <c r="AE10" s="17"/>
      <c r="AF10" s="17">
        <v>0.33226931206286903</v>
      </c>
    </row>
    <row r="11" spans="2:32" x14ac:dyDescent="0.2">
      <c r="B11" s="18" t="s">
        <v>92</v>
      </c>
      <c r="C11" s="19">
        <v>1.74858466049535E-2</v>
      </c>
      <c r="D11" s="19">
        <v>1.6161627211381001E-2</v>
      </c>
      <c r="E11" s="19">
        <v>1.8931070116797899E-2</v>
      </c>
      <c r="F11" s="19"/>
      <c r="G11" s="19">
        <v>2.6904237917186099E-2</v>
      </c>
      <c r="H11" s="19">
        <v>2.8215315822603899E-2</v>
      </c>
      <c r="I11" s="19">
        <v>2.2929584937341499E-2</v>
      </c>
      <c r="J11" s="19">
        <v>1.12512914852192E-2</v>
      </c>
      <c r="K11" s="19">
        <v>4.0909020166637099E-3</v>
      </c>
      <c r="L11" s="19">
        <v>1.24633390306485E-2</v>
      </c>
      <c r="M11" s="19"/>
      <c r="N11" s="19">
        <v>1.4540726231595E-2</v>
      </c>
      <c r="O11" s="19">
        <v>2.2198289844049399E-2</v>
      </c>
      <c r="P11" s="19">
        <v>1.7733164876334601E-2</v>
      </c>
      <c r="Q11" s="19">
        <v>2.80577191985232E-2</v>
      </c>
      <c r="R11" s="19">
        <v>1.0594434188459101E-2</v>
      </c>
      <c r="S11" s="19">
        <v>4.3510780315573899E-2</v>
      </c>
      <c r="T11" s="19">
        <v>2.7425089373596299E-2</v>
      </c>
      <c r="U11" s="19">
        <v>0</v>
      </c>
      <c r="V11" s="19">
        <v>1.0373059769609E-2</v>
      </c>
      <c r="W11" s="19">
        <v>8.0986034099361608E-3</v>
      </c>
      <c r="X11" s="19">
        <v>0</v>
      </c>
      <c r="Y11" s="19">
        <v>0</v>
      </c>
      <c r="Z11" s="19"/>
      <c r="AA11" s="19">
        <v>7.9867452851984499E-3</v>
      </c>
      <c r="AB11" s="19">
        <v>1.7607175361319199E-2</v>
      </c>
      <c r="AC11" s="19">
        <v>2.0273426359767099E-2</v>
      </c>
      <c r="AD11" s="19">
        <v>2.5977320770623698E-2</v>
      </c>
      <c r="AE11" s="19"/>
      <c r="AF11" s="19">
        <v>1.52700231337687E-2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290</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ht="27.75" x14ac:dyDescent="0.2">
      <c r="B9" s="18" t="s">
        <v>275</v>
      </c>
      <c r="C9" s="17">
        <v>0.61235098687584</v>
      </c>
      <c r="D9" s="17">
        <v>0.65306709568576404</v>
      </c>
      <c r="E9" s="17">
        <v>0.570178613454278</v>
      </c>
      <c r="F9" s="17"/>
      <c r="G9" s="17">
        <v>0.65707879372187505</v>
      </c>
      <c r="H9" s="17">
        <v>0.70459953204361903</v>
      </c>
      <c r="I9" s="17">
        <v>0.640856413900595</v>
      </c>
      <c r="J9" s="17">
        <v>0.57807373193157097</v>
      </c>
      <c r="K9" s="17">
        <v>0.56514563959970698</v>
      </c>
      <c r="L9" s="17">
        <v>0.54225826906351005</v>
      </c>
      <c r="M9" s="17"/>
      <c r="N9" s="17">
        <v>0.74611321840188705</v>
      </c>
      <c r="O9" s="17">
        <v>0.62814935244888104</v>
      </c>
      <c r="P9" s="17">
        <v>0.59720665009290597</v>
      </c>
      <c r="Q9" s="17">
        <v>0.56474352298612995</v>
      </c>
      <c r="R9" s="17">
        <v>0.54152441094991699</v>
      </c>
      <c r="S9" s="17">
        <v>0.61528137211481404</v>
      </c>
      <c r="T9" s="17">
        <v>0.56046749919402805</v>
      </c>
      <c r="U9" s="17">
        <v>0.49397746156579497</v>
      </c>
      <c r="V9" s="17">
        <v>0.59963859103773998</v>
      </c>
      <c r="W9" s="17">
        <v>0.61842665230218097</v>
      </c>
      <c r="X9" s="17">
        <v>0.61280467379440595</v>
      </c>
      <c r="Y9" s="17">
        <v>0.576684282550883</v>
      </c>
      <c r="Z9" s="17"/>
      <c r="AA9" s="17">
        <v>0.65723511818880498</v>
      </c>
      <c r="AB9" s="17">
        <v>0.62445669348980504</v>
      </c>
      <c r="AC9" s="17">
        <v>0.59898568713630596</v>
      </c>
      <c r="AD9" s="17">
        <v>0.56218369650263</v>
      </c>
      <c r="AE9" s="17"/>
      <c r="AF9" s="17">
        <v>0.57575436018751003</v>
      </c>
    </row>
    <row r="10" spans="2:32" ht="27.75" x14ac:dyDescent="0.2">
      <c r="B10" s="18" t="s">
        <v>276</v>
      </c>
      <c r="C10" s="17">
        <v>0.36846267287283502</v>
      </c>
      <c r="D10" s="17">
        <v>0.32947898854276703</v>
      </c>
      <c r="E10" s="17">
        <v>0.40876426551173101</v>
      </c>
      <c r="F10" s="17"/>
      <c r="G10" s="17">
        <v>0.30914170488104797</v>
      </c>
      <c r="H10" s="17">
        <v>0.26902615292059401</v>
      </c>
      <c r="I10" s="17">
        <v>0.34051065990709301</v>
      </c>
      <c r="J10" s="17">
        <v>0.40788076394746597</v>
      </c>
      <c r="K10" s="17">
        <v>0.421332806520687</v>
      </c>
      <c r="L10" s="17">
        <v>0.44546579105120299</v>
      </c>
      <c r="M10" s="17"/>
      <c r="N10" s="17">
        <v>0.244420825663451</v>
      </c>
      <c r="O10" s="17">
        <v>0.34478048611658302</v>
      </c>
      <c r="P10" s="17">
        <v>0.377658645125869</v>
      </c>
      <c r="Q10" s="17">
        <v>0.40643427128901899</v>
      </c>
      <c r="R10" s="17">
        <v>0.44756605431421798</v>
      </c>
      <c r="S10" s="17">
        <v>0.364060575000974</v>
      </c>
      <c r="T10" s="17">
        <v>0.41932673380669799</v>
      </c>
      <c r="U10" s="17">
        <v>0.494808843411643</v>
      </c>
      <c r="V10" s="17">
        <v>0.386007879173771</v>
      </c>
      <c r="W10" s="17">
        <v>0.35979186642709698</v>
      </c>
      <c r="X10" s="17">
        <v>0.378647040350929</v>
      </c>
      <c r="Y10" s="17">
        <v>0.39189494740250402</v>
      </c>
      <c r="Z10" s="17"/>
      <c r="AA10" s="17">
        <v>0.33019305127563398</v>
      </c>
      <c r="AB10" s="17">
        <v>0.36095534832701898</v>
      </c>
      <c r="AC10" s="17">
        <v>0.38320211136990401</v>
      </c>
      <c r="AD10" s="17">
        <v>0.40456797784807602</v>
      </c>
      <c r="AE10" s="17"/>
      <c r="AF10" s="17">
        <v>0.39797473693833801</v>
      </c>
    </row>
    <row r="11" spans="2:32" x14ac:dyDescent="0.2">
      <c r="B11" s="18" t="s">
        <v>92</v>
      </c>
      <c r="C11" s="19">
        <v>1.9186340251324999E-2</v>
      </c>
      <c r="D11" s="19">
        <v>1.74539157714689E-2</v>
      </c>
      <c r="E11" s="19">
        <v>2.1057121033990801E-2</v>
      </c>
      <c r="F11" s="19"/>
      <c r="G11" s="19">
        <v>3.3779501397076798E-2</v>
      </c>
      <c r="H11" s="19">
        <v>2.63743150357874E-2</v>
      </c>
      <c r="I11" s="19">
        <v>1.86329261923119E-2</v>
      </c>
      <c r="J11" s="19">
        <v>1.4045504120963E-2</v>
      </c>
      <c r="K11" s="19">
        <v>1.35215538796064E-2</v>
      </c>
      <c r="L11" s="19">
        <v>1.2275939885286399E-2</v>
      </c>
      <c r="M11" s="19"/>
      <c r="N11" s="19">
        <v>9.4659559346618408E-3</v>
      </c>
      <c r="O11" s="19">
        <v>2.7070161434536E-2</v>
      </c>
      <c r="P11" s="19">
        <v>2.51347047812252E-2</v>
      </c>
      <c r="Q11" s="19">
        <v>2.8822205724850999E-2</v>
      </c>
      <c r="R11" s="19">
        <v>1.0909534735865201E-2</v>
      </c>
      <c r="S11" s="19">
        <v>2.06580528842111E-2</v>
      </c>
      <c r="T11" s="19">
        <v>2.02057669992739E-2</v>
      </c>
      <c r="U11" s="19">
        <v>1.12136950225615E-2</v>
      </c>
      <c r="V11" s="19">
        <v>1.4353529788489E-2</v>
      </c>
      <c r="W11" s="19">
        <v>2.1781481270721999E-2</v>
      </c>
      <c r="X11" s="19">
        <v>8.5482858546654106E-3</v>
      </c>
      <c r="Y11" s="19">
        <v>3.1420770046613297E-2</v>
      </c>
      <c r="Z11" s="19"/>
      <c r="AA11" s="19">
        <v>1.25718305355609E-2</v>
      </c>
      <c r="AB11" s="19">
        <v>1.45879581831762E-2</v>
      </c>
      <c r="AC11" s="19">
        <v>1.7812201493790099E-2</v>
      </c>
      <c r="AD11" s="19">
        <v>3.3248325649293899E-2</v>
      </c>
      <c r="AE11" s="19"/>
      <c r="AF11" s="19">
        <v>2.62709028741515E-2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291</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ht="27.75" x14ac:dyDescent="0.2">
      <c r="B9" s="18" t="s">
        <v>275</v>
      </c>
      <c r="C9" s="17">
        <v>0.24557200882156499</v>
      </c>
      <c r="D9" s="17">
        <v>0.23445596352760201</v>
      </c>
      <c r="E9" s="17">
        <v>0.25823791966352899</v>
      </c>
      <c r="F9" s="17"/>
      <c r="G9" s="17">
        <v>0.399441793717494</v>
      </c>
      <c r="H9" s="17">
        <v>0.36903852223364503</v>
      </c>
      <c r="I9" s="17">
        <v>0.30597989187566199</v>
      </c>
      <c r="J9" s="17">
        <v>0.20147326957898401</v>
      </c>
      <c r="K9" s="17">
        <v>0.15000706491695601</v>
      </c>
      <c r="L9" s="17">
        <v>9.0256311907330494E-2</v>
      </c>
      <c r="M9" s="17"/>
      <c r="N9" s="17">
        <v>0.35278111929297801</v>
      </c>
      <c r="O9" s="17">
        <v>0.23779823510859599</v>
      </c>
      <c r="P9" s="17">
        <v>0.24962492430613101</v>
      </c>
      <c r="Q9" s="17">
        <v>0.18757157611733999</v>
      </c>
      <c r="R9" s="17">
        <v>0.22205077860141501</v>
      </c>
      <c r="S9" s="17">
        <v>0.25679525871807002</v>
      </c>
      <c r="T9" s="17">
        <v>0.193940867110833</v>
      </c>
      <c r="U9" s="17">
        <v>0.219085098909653</v>
      </c>
      <c r="V9" s="17">
        <v>0.24178253708570499</v>
      </c>
      <c r="W9" s="17">
        <v>0.22050019642002899</v>
      </c>
      <c r="X9" s="17">
        <v>0.182155115454116</v>
      </c>
      <c r="Y9" s="17">
        <v>0.31594825438711899</v>
      </c>
      <c r="Z9" s="17"/>
      <c r="AA9" s="17">
        <v>0.251839361758534</v>
      </c>
      <c r="AB9" s="17">
        <v>0.23194698979538</v>
      </c>
      <c r="AC9" s="17">
        <v>0.260918281854219</v>
      </c>
      <c r="AD9" s="17">
        <v>0.24033490836816901</v>
      </c>
      <c r="AE9" s="17"/>
      <c r="AF9" s="17">
        <v>0.26801597881329597</v>
      </c>
    </row>
    <row r="10" spans="2:32" ht="27.75" x14ac:dyDescent="0.2">
      <c r="B10" s="18" t="s">
        <v>276</v>
      </c>
      <c r="C10" s="17">
        <v>0.73075738473301299</v>
      </c>
      <c r="D10" s="17">
        <v>0.73799646911022498</v>
      </c>
      <c r="E10" s="17">
        <v>0.72191794275415</v>
      </c>
      <c r="F10" s="17"/>
      <c r="G10" s="17">
        <v>0.55175669252394599</v>
      </c>
      <c r="H10" s="17">
        <v>0.58541833934640397</v>
      </c>
      <c r="I10" s="17">
        <v>0.66766172913458499</v>
      </c>
      <c r="J10" s="17">
        <v>0.78552371637177898</v>
      </c>
      <c r="K10" s="17">
        <v>0.83973348941088</v>
      </c>
      <c r="L10" s="17">
        <v>0.90510511324035903</v>
      </c>
      <c r="M10" s="17"/>
      <c r="N10" s="17">
        <v>0.60809466213462304</v>
      </c>
      <c r="O10" s="17">
        <v>0.75067324820863202</v>
      </c>
      <c r="P10" s="17">
        <v>0.73280803142837203</v>
      </c>
      <c r="Q10" s="17">
        <v>0.78039692349342604</v>
      </c>
      <c r="R10" s="17">
        <v>0.76583251460866797</v>
      </c>
      <c r="S10" s="17">
        <v>0.68913945298519896</v>
      </c>
      <c r="T10" s="17">
        <v>0.76826721919960606</v>
      </c>
      <c r="U10" s="17">
        <v>0.76254454264022897</v>
      </c>
      <c r="V10" s="17">
        <v>0.74734022079057905</v>
      </c>
      <c r="W10" s="17">
        <v>0.773726513539019</v>
      </c>
      <c r="X10" s="17">
        <v>0.80722297273418597</v>
      </c>
      <c r="Y10" s="17">
        <v>0.66343733338222899</v>
      </c>
      <c r="Z10" s="17"/>
      <c r="AA10" s="17">
        <v>0.72779823949844002</v>
      </c>
      <c r="AB10" s="17">
        <v>0.74181637756658303</v>
      </c>
      <c r="AC10" s="17">
        <v>0.72044859598922595</v>
      </c>
      <c r="AD10" s="17">
        <v>0.73029998569263899</v>
      </c>
      <c r="AE10" s="17"/>
      <c r="AF10" s="17">
        <v>0.70764408076333996</v>
      </c>
    </row>
    <row r="11" spans="2:32" x14ac:dyDescent="0.2">
      <c r="B11" s="18" t="s">
        <v>92</v>
      </c>
      <c r="C11" s="19">
        <v>2.3670606445421901E-2</v>
      </c>
      <c r="D11" s="19">
        <v>2.7547567362172801E-2</v>
      </c>
      <c r="E11" s="19">
        <v>1.9844137582321199E-2</v>
      </c>
      <c r="F11" s="19"/>
      <c r="G11" s="19">
        <v>4.8801513758560199E-2</v>
      </c>
      <c r="H11" s="19">
        <v>4.5543138419950203E-2</v>
      </c>
      <c r="I11" s="19">
        <v>2.6358378989753399E-2</v>
      </c>
      <c r="J11" s="19">
        <v>1.3003014049237401E-2</v>
      </c>
      <c r="K11" s="19">
        <v>1.02594456721645E-2</v>
      </c>
      <c r="L11" s="19">
        <v>4.6385748523102297E-3</v>
      </c>
      <c r="M11" s="19"/>
      <c r="N11" s="19">
        <v>3.9124218572399699E-2</v>
      </c>
      <c r="O11" s="19">
        <v>1.1528516682771999E-2</v>
      </c>
      <c r="P11" s="19">
        <v>1.7567044265496701E-2</v>
      </c>
      <c r="Q11" s="19">
        <v>3.2031500389234503E-2</v>
      </c>
      <c r="R11" s="19">
        <v>1.21167067899173E-2</v>
      </c>
      <c r="S11" s="19">
        <v>5.4065288296730997E-2</v>
      </c>
      <c r="T11" s="19">
        <v>3.7791913689560898E-2</v>
      </c>
      <c r="U11" s="19">
        <v>1.83703584501178E-2</v>
      </c>
      <c r="V11" s="19">
        <v>1.08772421237161E-2</v>
      </c>
      <c r="W11" s="19">
        <v>5.7732900409522801E-3</v>
      </c>
      <c r="X11" s="19">
        <v>1.0621911811698701E-2</v>
      </c>
      <c r="Y11" s="19">
        <v>2.0614412230651899E-2</v>
      </c>
      <c r="Z11" s="19"/>
      <c r="AA11" s="19">
        <v>2.0362398743025499E-2</v>
      </c>
      <c r="AB11" s="19">
        <v>2.6236632638037199E-2</v>
      </c>
      <c r="AC11" s="19">
        <v>1.8633122156554799E-2</v>
      </c>
      <c r="AD11" s="19">
        <v>2.9365105939192102E-2</v>
      </c>
      <c r="AE11" s="19"/>
      <c r="AF11" s="19">
        <v>2.4339940423363699E-2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292</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ht="27.75" x14ac:dyDescent="0.2">
      <c r="B9" s="18" t="s">
        <v>275</v>
      </c>
      <c r="C9" s="17">
        <v>0.60147017041355799</v>
      </c>
      <c r="D9" s="17">
        <v>0.54030446043173797</v>
      </c>
      <c r="E9" s="17">
        <v>0.66488186512013903</v>
      </c>
      <c r="F9" s="17"/>
      <c r="G9" s="17">
        <v>0.69467927904543703</v>
      </c>
      <c r="H9" s="17">
        <v>0.62734987440788104</v>
      </c>
      <c r="I9" s="17">
        <v>0.613782112818687</v>
      </c>
      <c r="J9" s="17">
        <v>0.55276490702187098</v>
      </c>
      <c r="K9" s="17">
        <v>0.55806703612868702</v>
      </c>
      <c r="L9" s="17">
        <v>0.58066051150782305</v>
      </c>
      <c r="M9" s="17"/>
      <c r="N9" s="17">
        <v>0.62136724598341098</v>
      </c>
      <c r="O9" s="17">
        <v>0.65732304253980001</v>
      </c>
      <c r="P9" s="17">
        <v>0.60065091257340997</v>
      </c>
      <c r="Q9" s="17">
        <v>0.56803844680135096</v>
      </c>
      <c r="R9" s="17">
        <v>0.59293042200439905</v>
      </c>
      <c r="S9" s="17">
        <v>0.60647807240602802</v>
      </c>
      <c r="T9" s="17">
        <v>0.56659077330096197</v>
      </c>
      <c r="U9" s="17">
        <v>0.50187377168999703</v>
      </c>
      <c r="V9" s="17">
        <v>0.63518343834352697</v>
      </c>
      <c r="W9" s="17">
        <v>0.58451063343722498</v>
      </c>
      <c r="X9" s="17">
        <v>0.57247685391978798</v>
      </c>
      <c r="Y9" s="17">
        <v>0.59402019863276301</v>
      </c>
      <c r="Z9" s="17"/>
      <c r="AA9" s="17">
        <v>0.64168816523433603</v>
      </c>
      <c r="AB9" s="17">
        <v>0.59561325941848897</v>
      </c>
      <c r="AC9" s="17">
        <v>0.58704204800294402</v>
      </c>
      <c r="AD9" s="17">
        <v>0.575605119479212</v>
      </c>
      <c r="AE9" s="17"/>
      <c r="AF9" s="17">
        <v>0.68943828429889598</v>
      </c>
    </row>
    <row r="10" spans="2:32" ht="27.75" x14ac:dyDescent="0.2">
      <c r="B10" s="18" t="s">
        <v>276</v>
      </c>
      <c r="C10" s="17">
        <v>0.379602183951115</v>
      </c>
      <c r="D10" s="17">
        <v>0.43880345547993499</v>
      </c>
      <c r="E10" s="17">
        <v>0.31901179595818402</v>
      </c>
      <c r="F10" s="17"/>
      <c r="G10" s="17">
        <v>0.26250060431322503</v>
      </c>
      <c r="H10" s="17">
        <v>0.346062525572367</v>
      </c>
      <c r="I10" s="17">
        <v>0.36525014460303001</v>
      </c>
      <c r="J10" s="17">
        <v>0.43756486202433997</v>
      </c>
      <c r="K10" s="17">
        <v>0.43776846469499803</v>
      </c>
      <c r="L10" s="17">
        <v>0.405908195676769</v>
      </c>
      <c r="M10" s="17"/>
      <c r="N10" s="17">
        <v>0.34542529587437998</v>
      </c>
      <c r="O10" s="17">
        <v>0.32216008988533301</v>
      </c>
      <c r="P10" s="17">
        <v>0.385096453467901</v>
      </c>
      <c r="Q10" s="17">
        <v>0.39854171448734199</v>
      </c>
      <c r="R10" s="17">
        <v>0.396457987913162</v>
      </c>
      <c r="S10" s="17">
        <v>0.37355271720908501</v>
      </c>
      <c r="T10" s="17">
        <v>0.394725658232018</v>
      </c>
      <c r="U10" s="17">
        <v>0.47850716224628898</v>
      </c>
      <c r="V10" s="17">
        <v>0.36049804928104801</v>
      </c>
      <c r="W10" s="17">
        <v>0.40985064256991799</v>
      </c>
      <c r="X10" s="17">
        <v>0.42752314608021202</v>
      </c>
      <c r="Y10" s="17">
        <v>0.40597980136723699</v>
      </c>
      <c r="Z10" s="17"/>
      <c r="AA10" s="17">
        <v>0.34770471938035602</v>
      </c>
      <c r="AB10" s="17">
        <v>0.39082096479177802</v>
      </c>
      <c r="AC10" s="17">
        <v>0.38400314054017598</v>
      </c>
      <c r="AD10" s="17">
        <v>0.39864373169300998</v>
      </c>
      <c r="AE10" s="17"/>
      <c r="AF10" s="17">
        <v>0.285332628441685</v>
      </c>
    </row>
    <row r="11" spans="2:32" x14ac:dyDescent="0.2">
      <c r="B11" s="18" t="s">
        <v>92</v>
      </c>
      <c r="C11" s="19">
        <v>1.8927645635326701E-2</v>
      </c>
      <c r="D11" s="19">
        <v>2.08920840883269E-2</v>
      </c>
      <c r="E11" s="19">
        <v>1.6106338921677E-2</v>
      </c>
      <c r="F11" s="19"/>
      <c r="G11" s="19">
        <v>4.2820116641337301E-2</v>
      </c>
      <c r="H11" s="19">
        <v>2.6587600019752501E-2</v>
      </c>
      <c r="I11" s="19">
        <v>2.09677425782826E-2</v>
      </c>
      <c r="J11" s="19">
        <v>9.6702309537895492E-3</v>
      </c>
      <c r="K11" s="19">
        <v>4.1644991763148302E-3</v>
      </c>
      <c r="L11" s="19">
        <v>1.34312928154079E-2</v>
      </c>
      <c r="M11" s="19"/>
      <c r="N11" s="19">
        <v>3.3207458142209503E-2</v>
      </c>
      <c r="O11" s="19">
        <v>2.05168675748666E-2</v>
      </c>
      <c r="P11" s="19">
        <v>1.42526339586893E-2</v>
      </c>
      <c r="Q11" s="19">
        <v>3.3419838711306701E-2</v>
      </c>
      <c r="R11" s="19">
        <v>1.06115900824392E-2</v>
      </c>
      <c r="S11" s="19">
        <v>1.9969210384887099E-2</v>
      </c>
      <c r="T11" s="19">
        <v>3.8683568467020202E-2</v>
      </c>
      <c r="U11" s="19">
        <v>1.9619066063713799E-2</v>
      </c>
      <c r="V11" s="19">
        <v>4.3185123754248596E-3</v>
      </c>
      <c r="W11" s="19">
        <v>5.63872399285688E-3</v>
      </c>
      <c r="X11" s="19">
        <v>0</v>
      </c>
      <c r="Y11" s="19">
        <v>0</v>
      </c>
      <c r="Z11" s="19"/>
      <c r="AA11" s="19">
        <v>1.06071153853076E-2</v>
      </c>
      <c r="AB11" s="19">
        <v>1.35657757897328E-2</v>
      </c>
      <c r="AC11" s="19">
        <v>2.8954811456880499E-2</v>
      </c>
      <c r="AD11" s="19">
        <v>2.5751148827778E-2</v>
      </c>
      <c r="AE11" s="19"/>
      <c r="AF11" s="19">
        <v>2.5229087259419199E-2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293</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ht="27.75" x14ac:dyDescent="0.2">
      <c r="B9" s="18" t="s">
        <v>275</v>
      </c>
      <c r="C9" s="17">
        <v>0.43100787836499899</v>
      </c>
      <c r="D9" s="17">
        <v>0.40405279152963203</v>
      </c>
      <c r="E9" s="17">
        <v>0.45917872775415403</v>
      </c>
      <c r="F9" s="17"/>
      <c r="G9" s="17">
        <v>0.62914103849317604</v>
      </c>
      <c r="H9" s="17">
        <v>0.55509771152145404</v>
      </c>
      <c r="I9" s="17">
        <v>0.45897374619381098</v>
      </c>
      <c r="J9" s="17">
        <v>0.40908883720115502</v>
      </c>
      <c r="K9" s="17">
        <v>0.33235940628023197</v>
      </c>
      <c r="L9" s="17">
        <v>0.25547667929803802</v>
      </c>
      <c r="M9" s="17"/>
      <c r="N9" s="17">
        <v>0.48729282613332298</v>
      </c>
      <c r="O9" s="17">
        <v>0.44853316129888299</v>
      </c>
      <c r="P9" s="17">
        <v>0.41761400336794602</v>
      </c>
      <c r="Q9" s="17">
        <v>0.32175169865437803</v>
      </c>
      <c r="R9" s="17">
        <v>0.38215455761843198</v>
      </c>
      <c r="S9" s="17">
        <v>0.480608025225715</v>
      </c>
      <c r="T9" s="17">
        <v>0.44043801538265298</v>
      </c>
      <c r="U9" s="17">
        <v>0.39865501640401402</v>
      </c>
      <c r="V9" s="17">
        <v>0.47574110730053298</v>
      </c>
      <c r="W9" s="17">
        <v>0.43187431405523602</v>
      </c>
      <c r="X9" s="17">
        <v>0.371986688207395</v>
      </c>
      <c r="Y9" s="17">
        <v>0.40759338414231</v>
      </c>
      <c r="Z9" s="17"/>
      <c r="AA9" s="17">
        <v>0.46788403289882902</v>
      </c>
      <c r="AB9" s="17">
        <v>0.43811493471815899</v>
      </c>
      <c r="AC9" s="17">
        <v>0.40186221211479101</v>
      </c>
      <c r="AD9" s="17">
        <v>0.410844464730376</v>
      </c>
      <c r="AE9" s="17"/>
      <c r="AF9" s="17">
        <v>0.45339795012206302</v>
      </c>
    </row>
    <row r="10" spans="2:32" ht="27.75" x14ac:dyDescent="0.2">
      <c r="B10" s="18" t="s">
        <v>276</v>
      </c>
      <c r="C10" s="17">
        <v>0.54170980731860396</v>
      </c>
      <c r="D10" s="17">
        <v>0.56470232738622095</v>
      </c>
      <c r="E10" s="17">
        <v>0.51743321662000397</v>
      </c>
      <c r="F10" s="17"/>
      <c r="G10" s="17">
        <v>0.32334327066336099</v>
      </c>
      <c r="H10" s="17">
        <v>0.40469822191502303</v>
      </c>
      <c r="I10" s="17">
        <v>0.51578596088782902</v>
      </c>
      <c r="J10" s="17">
        <v>0.57222752698798596</v>
      </c>
      <c r="K10" s="17">
        <v>0.64740362707823396</v>
      </c>
      <c r="L10" s="17">
        <v>0.72754396525729204</v>
      </c>
      <c r="M10" s="17"/>
      <c r="N10" s="17">
        <v>0.48703320420398999</v>
      </c>
      <c r="O10" s="17">
        <v>0.52136338554288297</v>
      </c>
      <c r="P10" s="17">
        <v>0.56304397778974602</v>
      </c>
      <c r="Q10" s="17">
        <v>0.62852089863413696</v>
      </c>
      <c r="R10" s="17">
        <v>0.59655762155800696</v>
      </c>
      <c r="S10" s="17">
        <v>0.47562446614353299</v>
      </c>
      <c r="T10" s="17">
        <v>0.54400449076132396</v>
      </c>
      <c r="U10" s="17">
        <v>0.57212731286330798</v>
      </c>
      <c r="V10" s="17">
        <v>0.50828498630553098</v>
      </c>
      <c r="W10" s="17">
        <v>0.54359941946387103</v>
      </c>
      <c r="X10" s="17">
        <v>0.59939250736081295</v>
      </c>
      <c r="Y10" s="17">
        <v>0.57671686626749696</v>
      </c>
      <c r="Z10" s="17"/>
      <c r="AA10" s="17">
        <v>0.51245088192623101</v>
      </c>
      <c r="AB10" s="17">
        <v>0.53596021032520103</v>
      </c>
      <c r="AC10" s="17">
        <v>0.564669090264041</v>
      </c>
      <c r="AD10" s="17">
        <v>0.55676712609637002</v>
      </c>
      <c r="AE10" s="17"/>
      <c r="AF10" s="17">
        <v>0.51876386127807095</v>
      </c>
    </row>
    <row r="11" spans="2:32" x14ac:dyDescent="0.2">
      <c r="B11" s="18" t="s">
        <v>92</v>
      </c>
      <c r="C11" s="19">
        <v>2.72823143163968E-2</v>
      </c>
      <c r="D11" s="19">
        <v>3.1244881084146199E-2</v>
      </c>
      <c r="E11" s="19">
        <v>2.3388055625842501E-2</v>
      </c>
      <c r="F11" s="19"/>
      <c r="G11" s="19">
        <v>4.7515690843463097E-2</v>
      </c>
      <c r="H11" s="19">
        <v>4.0204066563523398E-2</v>
      </c>
      <c r="I11" s="19">
        <v>2.5240292918359698E-2</v>
      </c>
      <c r="J11" s="19">
        <v>1.8683635810858301E-2</v>
      </c>
      <c r="K11" s="19">
        <v>2.0236966641534099E-2</v>
      </c>
      <c r="L11" s="19">
        <v>1.6979355444669698E-2</v>
      </c>
      <c r="M11" s="19"/>
      <c r="N11" s="19">
        <v>2.56739696626863E-2</v>
      </c>
      <c r="O11" s="19">
        <v>3.01034531582339E-2</v>
      </c>
      <c r="P11" s="19">
        <v>1.9342018842307199E-2</v>
      </c>
      <c r="Q11" s="19">
        <v>4.9727402711485E-2</v>
      </c>
      <c r="R11" s="19">
        <v>2.1287820823560601E-2</v>
      </c>
      <c r="S11" s="19">
        <v>4.3767508630752197E-2</v>
      </c>
      <c r="T11" s="19">
        <v>1.55574938560234E-2</v>
      </c>
      <c r="U11" s="19">
        <v>2.92176707326776E-2</v>
      </c>
      <c r="V11" s="19">
        <v>1.5973906393935599E-2</v>
      </c>
      <c r="W11" s="19">
        <v>2.45262664808929E-2</v>
      </c>
      <c r="X11" s="19">
        <v>2.86208044317918E-2</v>
      </c>
      <c r="Y11" s="19">
        <v>1.5689749590193099E-2</v>
      </c>
      <c r="Z11" s="19"/>
      <c r="AA11" s="19">
        <v>1.9665085174939902E-2</v>
      </c>
      <c r="AB11" s="19">
        <v>2.5924854956639199E-2</v>
      </c>
      <c r="AC11" s="19">
        <v>3.3468697621168497E-2</v>
      </c>
      <c r="AD11" s="19">
        <v>3.2388409173254598E-2</v>
      </c>
      <c r="AE11" s="19"/>
      <c r="AF11" s="19">
        <v>2.7838188599866101E-2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AF22"/>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83</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1319</v>
      </c>
      <c r="D7" s="10">
        <v>671</v>
      </c>
      <c r="E7" s="10">
        <v>642</v>
      </c>
      <c r="F7" s="10"/>
      <c r="G7" s="10">
        <v>133</v>
      </c>
      <c r="H7" s="10">
        <v>323</v>
      </c>
      <c r="I7" s="10">
        <v>354</v>
      </c>
      <c r="J7" s="10">
        <v>306</v>
      </c>
      <c r="K7" s="10">
        <v>159</v>
      </c>
      <c r="L7" s="10">
        <v>44</v>
      </c>
      <c r="M7" s="10"/>
      <c r="N7" s="10">
        <v>233</v>
      </c>
      <c r="O7" s="10">
        <v>191</v>
      </c>
      <c r="P7" s="10">
        <v>110</v>
      </c>
      <c r="Q7" s="10">
        <v>102</v>
      </c>
      <c r="R7" s="10">
        <v>102</v>
      </c>
      <c r="S7" s="10">
        <v>122</v>
      </c>
      <c r="T7" s="10">
        <v>93</v>
      </c>
      <c r="U7" s="10">
        <v>49</v>
      </c>
      <c r="V7" s="10">
        <v>142</v>
      </c>
      <c r="W7" s="10">
        <v>100</v>
      </c>
      <c r="X7" s="10">
        <v>48</v>
      </c>
      <c r="Y7" s="10">
        <v>27</v>
      </c>
      <c r="Z7" s="10"/>
      <c r="AA7" s="10">
        <v>548</v>
      </c>
      <c r="AB7" s="10">
        <v>485</v>
      </c>
      <c r="AC7" s="10">
        <v>174</v>
      </c>
      <c r="AD7" s="10">
        <v>109</v>
      </c>
      <c r="AE7" s="10"/>
      <c r="AF7" s="10">
        <v>152</v>
      </c>
    </row>
    <row r="8" spans="2:32" ht="30" customHeight="1" x14ac:dyDescent="0.2">
      <c r="B8" s="11" t="s">
        <v>20</v>
      </c>
      <c r="C8" s="11">
        <v>1339</v>
      </c>
      <c r="D8" s="11">
        <v>722</v>
      </c>
      <c r="E8" s="11">
        <v>611</v>
      </c>
      <c r="F8" s="11"/>
      <c r="G8" s="11">
        <v>171</v>
      </c>
      <c r="H8" s="11">
        <v>382</v>
      </c>
      <c r="I8" s="11">
        <v>322</v>
      </c>
      <c r="J8" s="11">
        <v>282</v>
      </c>
      <c r="K8" s="11">
        <v>142</v>
      </c>
      <c r="L8" s="11">
        <v>40</v>
      </c>
      <c r="M8" s="11"/>
      <c r="N8" s="11">
        <v>258</v>
      </c>
      <c r="O8" s="11">
        <v>181</v>
      </c>
      <c r="P8" s="11">
        <v>104</v>
      </c>
      <c r="Q8" s="11">
        <v>95</v>
      </c>
      <c r="R8" s="11">
        <v>94</v>
      </c>
      <c r="S8" s="11">
        <v>114</v>
      </c>
      <c r="T8" s="11">
        <v>90</v>
      </c>
      <c r="U8" s="11">
        <v>50</v>
      </c>
      <c r="V8" s="11">
        <v>139</v>
      </c>
      <c r="W8" s="11">
        <v>120</v>
      </c>
      <c r="X8" s="11">
        <v>50</v>
      </c>
      <c r="Y8" s="11">
        <v>43</v>
      </c>
      <c r="Z8" s="11"/>
      <c r="AA8" s="11">
        <v>523</v>
      </c>
      <c r="AB8" s="11">
        <v>443</v>
      </c>
      <c r="AC8" s="11">
        <v>233</v>
      </c>
      <c r="AD8" s="11">
        <v>137</v>
      </c>
      <c r="AE8" s="11"/>
      <c r="AF8" s="11">
        <v>154</v>
      </c>
    </row>
    <row r="9" spans="2:32" x14ac:dyDescent="0.2">
      <c r="B9" s="18" t="s">
        <v>76</v>
      </c>
      <c r="C9" s="17">
        <v>0.66829588684849495</v>
      </c>
      <c r="D9" s="17">
        <v>0.63671591916088699</v>
      </c>
      <c r="E9" s="17">
        <v>0.70571930809026595</v>
      </c>
      <c r="F9" s="17"/>
      <c r="G9" s="17">
        <v>0.52233858473557104</v>
      </c>
      <c r="H9" s="17">
        <v>0.65946918952813705</v>
      </c>
      <c r="I9" s="17">
        <v>0.709738802726817</v>
      </c>
      <c r="J9" s="17">
        <v>0.72270066805448197</v>
      </c>
      <c r="K9" s="17">
        <v>0.69411274434441395</v>
      </c>
      <c r="L9" s="17">
        <v>0.568406930380292</v>
      </c>
      <c r="M9" s="17"/>
      <c r="N9" s="17">
        <v>0.63679849631982199</v>
      </c>
      <c r="O9" s="17">
        <v>0.67060749915764895</v>
      </c>
      <c r="P9" s="17">
        <v>0.68338296673631405</v>
      </c>
      <c r="Q9" s="17">
        <v>0.65584103550633899</v>
      </c>
      <c r="R9" s="17">
        <v>0.64663343655540095</v>
      </c>
      <c r="S9" s="17">
        <v>0.59614871304368999</v>
      </c>
      <c r="T9" s="17">
        <v>0.66546369715930398</v>
      </c>
      <c r="U9" s="17">
        <v>0.67811897547254396</v>
      </c>
      <c r="V9" s="17">
        <v>0.69179778346103504</v>
      </c>
      <c r="W9" s="17">
        <v>0.75041196590186898</v>
      </c>
      <c r="X9" s="17">
        <v>0.628821512846927</v>
      </c>
      <c r="Y9" s="17">
        <v>0.81302117477329106</v>
      </c>
      <c r="Z9" s="17"/>
      <c r="AA9" s="17">
        <v>0.69010216835761296</v>
      </c>
      <c r="AB9" s="17">
        <v>0.73673034253977099</v>
      </c>
      <c r="AC9" s="17">
        <v>0.58996545398532796</v>
      </c>
      <c r="AD9" s="17">
        <v>0.49443606668476398</v>
      </c>
      <c r="AE9" s="17"/>
      <c r="AF9" s="17">
        <v>0.63130140519628097</v>
      </c>
    </row>
    <row r="10" spans="2:32" x14ac:dyDescent="0.2">
      <c r="B10" s="18" t="s">
        <v>77</v>
      </c>
      <c r="C10" s="17">
        <v>0.65707360542516002</v>
      </c>
      <c r="D10" s="17">
        <v>0.636138141094448</v>
      </c>
      <c r="E10" s="17">
        <v>0.68018904296634697</v>
      </c>
      <c r="F10" s="17"/>
      <c r="G10" s="17">
        <v>0.56147500092604596</v>
      </c>
      <c r="H10" s="17">
        <v>0.66641344163385396</v>
      </c>
      <c r="I10" s="17">
        <v>0.68283127151929102</v>
      </c>
      <c r="J10" s="17">
        <v>0.70313650082116397</v>
      </c>
      <c r="K10" s="17">
        <v>0.652720705986095</v>
      </c>
      <c r="L10" s="17">
        <v>0.46029030622900502</v>
      </c>
      <c r="M10" s="17"/>
      <c r="N10" s="17">
        <v>0.65001742292289699</v>
      </c>
      <c r="O10" s="17">
        <v>0.65347619959260905</v>
      </c>
      <c r="P10" s="17">
        <v>0.65284455600285196</v>
      </c>
      <c r="Q10" s="17">
        <v>0.682699197722069</v>
      </c>
      <c r="R10" s="17">
        <v>0.59967929113789198</v>
      </c>
      <c r="S10" s="17">
        <v>0.643548213681709</v>
      </c>
      <c r="T10" s="17">
        <v>0.668827598156995</v>
      </c>
      <c r="U10" s="17">
        <v>0.68917229135568903</v>
      </c>
      <c r="V10" s="17">
        <v>0.63110380732351101</v>
      </c>
      <c r="W10" s="17">
        <v>0.73825623923947503</v>
      </c>
      <c r="X10" s="17">
        <v>0.63018648068077499</v>
      </c>
      <c r="Y10" s="17">
        <v>0.65653174775964396</v>
      </c>
      <c r="Z10" s="17"/>
      <c r="AA10" s="17">
        <v>0.70906922623563995</v>
      </c>
      <c r="AB10" s="17">
        <v>0.68772318659234399</v>
      </c>
      <c r="AC10" s="17">
        <v>0.59569809990050304</v>
      </c>
      <c r="AD10" s="17">
        <v>0.45516820010852799</v>
      </c>
      <c r="AE10" s="17"/>
      <c r="AF10" s="17">
        <v>0.59376298680637996</v>
      </c>
    </row>
    <row r="11" spans="2:32" x14ac:dyDescent="0.2">
      <c r="B11" s="18" t="s">
        <v>78</v>
      </c>
      <c r="C11" s="17">
        <v>0.57531523315604305</v>
      </c>
      <c r="D11" s="17">
        <v>0.54574536958484798</v>
      </c>
      <c r="E11" s="17">
        <v>0.61106725507102899</v>
      </c>
      <c r="F11" s="17"/>
      <c r="G11" s="17">
        <v>0.56124691721708397</v>
      </c>
      <c r="H11" s="17">
        <v>0.57572488025614499</v>
      </c>
      <c r="I11" s="17">
        <v>0.57782874643086801</v>
      </c>
      <c r="J11" s="17">
        <v>0.58923220066998905</v>
      </c>
      <c r="K11" s="17">
        <v>0.587205547226341</v>
      </c>
      <c r="L11" s="17">
        <v>0.47112148761804901</v>
      </c>
      <c r="M11" s="17"/>
      <c r="N11" s="17">
        <v>0.52167148778662797</v>
      </c>
      <c r="O11" s="17">
        <v>0.57915894610946606</v>
      </c>
      <c r="P11" s="17">
        <v>0.64770494775597098</v>
      </c>
      <c r="Q11" s="17">
        <v>0.578284445162349</v>
      </c>
      <c r="R11" s="17">
        <v>0.52191091162727299</v>
      </c>
      <c r="S11" s="17">
        <v>0.500822847377001</v>
      </c>
      <c r="T11" s="17">
        <v>0.52228895767752903</v>
      </c>
      <c r="U11" s="17">
        <v>0.63435701036975001</v>
      </c>
      <c r="V11" s="17">
        <v>0.64584539567681698</v>
      </c>
      <c r="W11" s="17">
        <v>0.62235957911421802</v>
      </c>
      <c r="X11" s="17">
        <v>0.57923891090044899</v>
      </c>
      <c r="Y11" s="17">
        <v>0.69471888739052901</v>
      </c>
      <c r="Z11" s="17"/>
      <c r="AA11" s="17">
        <v>0.63981877591991398</v>
      </c>
      <c r="AB11" s="17">
        <v>0.60196020426405095</v>
      </c>
      <c r="AC11" s="17">
        <v>0.479053964500115</v>
      </c>
      <c r="AD11" s="17">
        <v>0.40209964978370699</v>
      </c>
      <c r="AE11" s="17"/>
      <c r="AF11" s="17">
        <v>0.55571495944715898</v>
      </c>
    </row>
    <row r="12" spans="2:32" x14ac:dyDescent="0.2">
      <c r="B12" s="18" t="s">
        <v>79</v>
      </c>
      <c r="C12" s="17">
        <v>0.49134001274460698</v>
      </c>
      <c r="D12" s="17">
        <v>0.46213297156487798</v>
      </c>
      <c r="E12" s="17">
        <v>0.52425801938719496</v>
      </c>
      <c r="F12" s="17"/>
      <c r="G12" s="17">
        <v>0.49610926032458502</v>
      </c>
      <c r="H12" s="17">
        <v>0.52487759602536099</v>
      </c>
      <c r="I12" s="17">
        <v>0.47709920812108397</v>
      </c>
      <c r="J12" s="17">
        <v>0.49529543256929398</v>
      </c>
      <c r="K12" s="17">
        <v>0.479765467544705</v>
      </c>
      <c r="L12" s="17">
        <v>0.27862287096774702</v>
      </c>
      <c r="M12" s="17"/>
      <c r="N12" s="17">
        <v>0.47025811050121302</v>
      </c>
      <c r="O12" s="17">
        <v>0.48786723925345699</v>
      </c>
      <c r="P12" s="17">
        <v>0.443447152535974</v>
      </c>
      <c r="Q12" s="17">
        <v>0.48013293865157203</v>
      </c>
      <c r="R12" s="17">
        <v>0.39871029896757298</v>
      </c>
      <c r="S12" s="17">
        <v>0.58672306439203004</v>
      </c>
      <c r="T12" s="17">
        <v>0.45795092750745098</v>
      </c>
      <c r="U12" s="17">
        <v>0.57188807534604502</v>
      </c>
      <c r="V12" s="17">
        <v>0.537896924605896</v>
      </c>
      <c r="W12" s="17">
        <v>0.55851888455363996</v>
      </c>
      <c r="X12" s="17">
        <v>0.41860480643930797</v>
      </c>
      <c r="Y12" s="17">
        <v>0.446683986150263</v>
      </c>
      <c r="Z12" s="17"/>
      <c r="AA12" s="17">
        <v>0.50455032063573202</v>
      </c>
      <c r="AB12" s="17">
        <v>0.52113868562548404</v>
      </c>
      <c r="AC12" s="17">
        <v>0.43691423922804901</v>
      </c>
      <c r="AD12" s="17">
        <v>0.43101288988881697</v>
      </c>
      <c r="AE12" s="17"/>
      <c r="AF12" s="17">
        <v>0.51037432259277105</v>
      </c>
    </row>
    <row r="13" spans="2:32" ht="27.75" x14ac:dyDescent="0.2">
      <c r="B13" s="18" t="s">
        <v>80</v>
      </c>
      <c r="C13" s="17">
        <v>0.487898657550693</v>
      </c>
      <c r="D13" s="17">
        <v>0.44246261523680402</v>
      </c>
      <c r="E13" s="17">
        <v>0.54316760347892601</v>
      </c>
      <c r="F13" s="17"/>
      <c r="G13" s="17">
        <v>0.54406576998073397</v>
      </c>
      <c r="H13" s="17">
        <v>0.49068966462248198</v>
      </c>
      <c r="I13" s="17">
        <v>0.51079695897786404</v>
      </c>
      <c r="J13" s="17">
        <v>0.492737595734907</v>
      </c>
      <c r="K13" s="17">
        <v>0.39557953234389398</v>
      </c>
      <c r="L13" s="17">
        <v>0.32920904875172302</v>
      </c>
      <c r="M13" s="17"/>
      <c r="N13" s="17">
        <v>0.47811912013519198</v>
      </c>
      <c r="O13" s="17">
        <v>0.45507040162420098</v>
      </c>
      <c r="P13" s="17">
        <v>0.53467785209212004</v>
      </c>
      <c r="Q13" s="17">
        <v>0.568761447978543</v>
      </c>
      <c r="R13" s="17">
        <v>0.463354961108562</v>
      </c>
      <c r="S13" s="17">
        <v>0.54126278151311402</v>
      </c>
      <c r="T13" s="17">
        <v>0.43514949852312101</v>
      </c>
      <c r="U13" s="17">
        <v>0.55649961386358904</v>
      </c>
      <c r="V13" s="17">
        <v>0.45714372939591102</v>
      </c>
      <c r="W13" s="17">
        <v>0.46481819920041001</v>
      </c>
      <c r="X13" s="17">
        <v>0.486924609201834</v>
      </c>
      <c r="Y13" s="17">
        <v>0.50279285583383504</v>
      </c>
      <c r="Z13" s="17"/>
      <c r="AA13" s="17">
        <v>0.51645488355856395</v>
      </c>
      <c r="AB13" s="17">
        <v>0.47852073742454998</v>
      </c>
      <c r="AC13" s="17">
        <v>0.49350352365607297</v>
      </c>
      <c r="AD13" s="17">
        <v>0.400865651398713</v>
      </c>
      <c r="AE13" s="17"/>
      <c r="AF13" s="17">
        <v>0.48220168631712301</v>
      </c>
    </row>
    <row r="14" spans="2:32" x14ac:dyDescent="0.2">
      <c r="B14" s="18" t="s">
        <v>81</v>
      </c>
      <c r="C14" s="17">
        <v>0.36577743930978601</v>
      </c>
      <c r="D14" s="17">
        <v>0.35813754389166003</v>
      </c>
      <c r="E14" s="17">
        <v>0.37519848618583201</v>
      </c>
      <c r="F14" s="17"/>
      <c r="G14" s="17">
        <v>0.34891083169672499</v>
      </c>
      <c r="H14" s="17">
        <v>0.36683206255230499</v>
      </c>
      <c r="I14" s="17">
        <v>0.36401086267850102</v>
      </c>
      <c r="J14" s="17">
        <v>0.40107577933765198</v>
      </c>
      <c r="K14" s="17">
        <v>0.35482918633122201</v>
      </c>
      <c r="L14" s="17">
        <v>0.232211722738556</v>
      </c>
      <c r="M14" s="17"/>
      <c r="N14" s="17">
        <v>0.33711489725349297</v>
      </c>
      <c r="O14" s="17">
        <v>0.37917799905948102</v>
      </c>
      <c r="P14" s="17">
        <v>0.47660781324447699</v>
      </c>
      <c r="Q14" s="17">
        <v>0.37521070093987502</v>
      </c>
      <c r="R14" s="17">
        <v>0.37110891526613599</v>
      </c>
      <c r="S14" s="17">
        <v>0.39518200459106401</v>
      </c>
      <c r="T14" s="17">
        <v>0.28975079112168201</v>
      </c>
      <c r="U14" s="17">
        <v>0.36020505738124597</v>
      </c>
      <c r="V14" s="17">
        <v>0.39821141469371701</v>
      </c>
      <c r="W14" s="17">
        <v>0.312708047318216</v>
      </c>
      <c r="X14" s="17">
        <v>0.379846131620514</v>
      </c>
      <c r="Y14" s="17">
        <v>0.29691952894142498</v>
      </c>
      <c r="Z14" s="17"/>
      <c r="AA14" s="17">
        <v>0.37090032376431697</v>
      </c>
      <c r="AB14" s="17">
        <v>0.37416616326354601</v>
      </c>
      <c r="AC14" s="17">
        <v>0.33812590871418802</v>
      </c>
      <c r="AD14" s="17">
        <v>0.35740803375116897</v>
      </c>
      <c r="AE14" s="17"/>
      <c r="AF14" s="17">
        <v>0.41107343216919201</v>
      </c>
    </row>
    <row r="15" spans="2:32" ht="27.75" x14ac:dyDescent="0.2">
      <c r="B15" s="18" t="s">
        <v>82</v>
      </c>
      <c r="C15" s="17">
        <v>0.11832746333229401</v>
      </c>
      <c r="D15" s="17">
        <v>0.137676616596181</v>
      </c>
      <c r="E15" s="17">
        <v>9.6544011829880205E-2</v>
      </c>
      <c r="F15" s="17"/>
      <c r="G15" s="17">
        <v>0.16208011968889</v>
      </c>
      <c r="H15" s="17">
        <v>0.15982677861522801</v>
      </c>
      <c r="I15" s="17">
        <v>0.11229694807431401</v>
      </c>
      <c r="J15" s="17">
        <v>9.2834548852789703E-2</v>
      </c>
      <c r="K15" s="17">
        <v>5.1461761777144399E-2</v>
      </c>
      <c r="L15" s="17">
        <v>0</v>
      </c>
      <c r="M15" s="17"/>
      <c r="N15" s="17">
        <v>0.14849477477110201</v>
      </c>
      <c r="O15" s="17">
        <v>0.117626683511034</v>
      </c>
      <c r="P15" s="17">
        <v>0.11685675054939799</v>
      </c>
      <c r="Q15" s="17">
        <v>7.9907249432035102E-2</v>
      </c>
      <c r="R15" s="17">
        <v>0.163060261973068</v>
      </c>
      <c r="S15" s="17">
        <v>0.114846602710514</v>
      </c>
      <c r="T15" s="17">
        <v>0.11871758150481899</v>
      </c>
      <c r="U15" s="17">
        <v>6.0520617349297097E-2</v>
      </c>
      <c r="V15" s="17">
        <v>0.10359302441035299</v>
      </c>
      <c r="W15" s="17">
        <v>0.10641575186412</v>
      </c>
      <c r="X15" s="17">
        <v>6.6770288315636001E-2</v>
      </c>
      <c r="Y15" s="17">
        <v>0.14585051194982601</v>
      </c>
      <c r="Z15" s="17"/>
      <c r="AA15" s="17">
        <v>0.114901763740189</v>
      </c>
      <c r="AB15" s="17">
        <v>9.5107309575773499E-2</v>
      </c>
      <c r="AC15" s="17">
        <v>0.17997214615752899</v>
      </c>
      <c r="AD15" s="17">
        <v>9.4650772811396E-2</v>
      </c>
      <c r="AE15" s="17"/>
      <c r="AF15" s="17">
        <v>0.15232900078299599</v>
      </c>
    </row>
    <row r="16" spans="2:32" x14ac:dyDescent="0.2">
      <c r="B16" s="18" t="s">
        <v>73</v>
      </c>
      <c r="C16" s="17">
        <v>4.91915847296992E-3</v>
      </c>
      <c r="D16" s="17">
        <v>5.0803796907834204E-3</v>
      </c>
      <c r="E16" s="17">
        <v>4.7743595278399997E-3</v>
      </c>
      <c r="F16" s="17"/>
      <c r="G16" s="17">
        <v>6.66799150619972E-3</v>
      </c>
      <c r="H16" s="17">
        <v>0</v>
      </c>
      <c r="I16" s="17">
        <v>5.66916854829627E-3</v>
      </c>
      <c r="J16" s="17">
        <v>4.12322371898673E-3</v>
      </c>
      <c r="K16" s="17">
        <v>1.73198784663284E-2</v>
      </c>
      <c r="L16" s="17">
        <v>0</v>
      </c>
      <c r="M16" s="17"/>
      <c r="N16" s="17">
        <v>3.5136527944675902E-3</v>
      </c>
      <c r="O16" s="17">
        <v>4.6009827723014997E-3</v>
      </c>
      <c r="P16" s="17">
        <v>1.09875879718334E-2</v>
      </c>
      <c r="Q16" s="17">
        <v>0</v>
      </c>
      <c r="R16" s="17">
        <v>0</v>
      </c>
      <c r="S16" s="17">
        <v>6.8454618845137198E-3</v>
      </c>
      <c r="T16" s="17">
        <v>1.94620306896485E-2</v>
      </c>
      <c r="U16" s="17">
        <v>0</v>
      </c>
      <c r="V16" s="17">
        <v>8.3778627943765904E-3</v>
      </c>
      <c r="W16" s="17">
        <v>0</v>
      </c>
      <c r="X16" s="17">
        <v>0</v>
      </c>
      <c r="Y16" s="17">
        <v>0</v>
      </c>
      <c r="Z16" s="17"/>
      <c r="AA16" s="17">
        <v>1.49363177130824E-3</v>
      </c>
      <c r="AB16" s="17">
        <v>5.6559586772839997E-3</v>
      </c>
      <c r="AC16" s="17">
        <v>4.9920952023895298E-3</v>
      </c>
      <c r="AD16" s="17">
        <v>1.5628196597795199E-2</v>
      </c>
      <c r="AE16" s="17"/>
      <c r="AF16" s="17">
        <v>0</v>
      </c>
    </row>
    <row r="17" spans="2:32" x14ac:dyDescent="0.2">
      <c r="B17" s="18" t="s">
        <v>60</v>
      </c>
      <c r="C17" s="19">
        <v>5.9666699738367399E-2</v>
      </c>
      <c r="D17" s="19">
        <v>6.0455756575987202E-2</v>
      </c>
      <c r="E17" s="19">
        <v>5.77386015574467E-2</v>
      </c>
      <c r="F17" s="19"/>
      <c r="G17" s="19">
        <v>4.1840509519446699E-2</v>
      </c>
      <c r="H17" s="19">
        <v>2.1631789120713799E-2</v>
      </c>
      <c r="I17" s="19">
        <v>5.6467926401132899E-2</v>
      </c>
      <c r="J17" s="19">
        <v>7.7411302910811594E-2</v>
      </c>
      <c r="K17" s="19">
        <v>0.114121904276954</v>
      </c>
      <c r="L17" s="19">
        <v>0.20693417572415301</v>
      </c>
      <c r="M17" s="19"/>
      <c r="N17" s="19">
        <v>2.73215812914239E-2</v>
      </c>
      <c r="O17" s="19">
        <v>9.3384819369042596E-2</v>
      </c>
      <c r="P17" s="19">
        <v>6.0022132404323601E-2</v>
      </c>
      <c r="Q17" s="19">
        <v>9.2261745746735194E-2</v>
      </c>
      <c r="R17" s="19">
        <v>8.1761740276762307E-2</v>
      </c>
      <c r="S17" s="19">
        <v>5.1151247891298497E-2</v>
      </c>
      <c r="T17" s="19">
        <v>5.7915280768454501E-2</v>
      </c>
      <c r="U17" s="19">
        <v>0</v>
      </c>
      <c r="V17" s="19">
        <v>6.4723612960584098E-2</v>
      </c>
      <c r="W17" s="19">
        <v>4.7537425268696802E-2</v>
      </c>
      <c r="X17" s="19">
        <v>9.4617485763826906E-2</v>
      </c>
      <c r="Y17" s="19">
        <v>6.3276102878670706E-2</v>
      </c>
      <c r="Z17" s="19"/>
      <c r="AA17" s="19">
        <v>3.3433720548469499E-2</v>
      </c>
      <c r="AB17" s="19">
        <v>5.3421280767668701E-2</v>
      </c>
      <c r="AC17" s="19">
        <v>0.11089868843624499</v>
      </c>
      <c r="AD17" s="19">
        <v>9.4461349439596901E-2</v>
      </c>
      <c r="AE17" s="19"/>
      <c r="AF17" s="19">
        <v>7.8563677862126993E-2</v>
      </c>
    </row>
    <row r="18" spans="2:32" x14ac:dyDescent="0.2">
      <c r="B18" s="16" t="s">
        <v>84</v>
      </c>
    </row>
    <row r="19" spans="2:32" x14ac:dyDescent="0.2">
      <c r="B19" t="s">
        <v>63</v>
      </c>
    </row>
    <row r="20" spans="2:32" x14ac:dyDescent="0.2">
      <c r="B20" t="s">
        <v>64</v>
      </c>
    </row>
    <row r="22" spans="2:32" x14ac:dyDescent="0.2">
      <c r="B22"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294</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ht="27.75" x14ac:dyDescent="0.2">
      <c r="B9" s="18" t="s">
        <v>275</v>
      </c>
      <c r="C9" s="17">
        <v>0.39273043475922498</v>
      </c>
      <c r="D9" s="17">
        <v>0.37656072049249301</v>
      </c>
      <c r="E9" s="17">
        <v>0.40771993989671401</v>
      </c>
      <c r="F9" s="17"/>
      <c r="G9" s="17">
        <v>0.387807123757755</v>
      </c>
      <c r="H9" s="17">
        <v>0.48001703565970999</v>
      </c>
      <c r="I9" s="17">
        <v>0.45435239803620803</v>
      </c>
      <c r="J9" s="17">
        <v>0.40578177002850901</v>
      </c>
      <c r="K9" s="17">
        <v>0.36725541534871903</v>
      </c>
      <c r="L9" s="17">
        <v>0.27280343564939002</v>
      </c>
      <c r="M9" s="17"/>
      <c r="N9" s="17">
        <v>0.42548234667842499</v>
      </c>
      <c r="O9" s="17">
        <v>0.40034790241181101</v>
      </c>
      <c r="P9" s="17">
        <v>0.31701521837923502</v>
      </c>
      <c r="Q9" s="17">
        <v>0.38163302756257</v>
      </c>
      <c r="R9" s="17">
        <v>0.42437894523341102</v>
      </c>
      <c r="S9" s="17">
        <v>0.38958524024918401</v>
      </c>
      <c r="T9" s="17">
        <v>0.389292292732006</v>
      </c>
      <c r="U9" s="17">
        <v>0.45250132869801601</v>
      </c>
      <c r="V9" s="17">
        <v>0.36421768563374302</v>
      </c>
      <c r="W9" s="17">
        <v>0.37512245437133002</v>
      </c>
      <c r="X9" s="17">
        <v>0.38571140482863903</v>
      </c>
      <c r="Y9" s="17">
        <v>0.45957254926459801</v>
      </c>
      <c r="Z9" s="17"/>
      <c r="AA9" s="17">
        <v>0.37482250555999602</v>
      </c>
      <c r="AB9" s="17">
        <v>0.40062010117579999</v>
      </c>
      <c r="AC9" s="17">
        <v>0.40155487963782199</v>
      </c>
      <c r="AD9" s="17">
        <v>0.39798515601740098</v>
      </c>
      <c r="AE9" s="17"/>
      <c r="AF9" s="17">
        <v>0.411886952756984</v>
      </c>
    </row>
    <row r="10" spans="2:32" ht="27.75" x14ac:dyDescent="0.2">
      <c r="B10" s="18" t="s">
        <v>276</v>
      </c>
      <c r="C10" s="17">
        <v>0.58538161995941695</v>
      </c>
      <c r="D10" s="17">
        <v>0.59927171834697801</v>
      </c>
      <c r="E10" s="17">
        <v>0.57259895231159497</v>
      </c>
      <c r="F10" s="17"/>
      <c r="G10" s="17">
        <v>0.56349553847752698</v>
      </c>
      <c r="H10" s="17">
        <v>0.48880252176336703</v>
      </c>
      <c r="I10" s="17">
        <v>0.52236902078699599</v>
      </c>
      <c r="J10" s="17">
        <v>0.57811549997501799</v>
      </c>
      <c r="K10" s="17">
        <v>0.62485752387475102</v>
      </c>
      <c r="L10" s="17">
        <v>0.71737205970156803</v>
      </c>
      <c r="M10" s="17"/>
      <c r="N10" s="17">
        <v>0.54759983357480502</v>
      </c>
      <c r="O10" s="17">
        <v>0.578140553971634</v>
      </c>
      <c r="P10" s="17">
        <v>0.673691384375113</v>
      </c>
      <c r="Q10" s="17">
        <v>0.59346445618677801</v>
      </c>
      <c r="R10" s="17">
        <v>0.56337271535389399</v>
      </c>
      <c r="S10" s="17">
        <v>0.56976592721791697</v>
      </c>
      <c r="T10" s="17">
        <v>0.58619172281091403</v>
      </c>
      <c r="U10" s="17">
        <v>0.51550682123528901</v>
      </c>
      <c r="V10" s="17">
        <v>0.62009057301459403</v>
      </c>
      <c r="W10" s="17">
        <v>0.61167408112452804</v>
      </c>
      <c r="X10" s="17">
        <v>0.58910353539099802</v>
      </c>
      <c r="Y10" s="17">
        <v>0.52473770114520901</v>
      </c>
      <c r="Z10" s="17"/>
      <c r="AA10" s="17">
        <v>0.60897662066357505</v>
      </c>
      <c r="AB10" s="17">
        <v>0.57453090712386001</v>
      </c>
      <c r="AC10" s="17">
        <v>0.57039859076853905</v>
      </c>
      <c r="AD10" s="17">
        <v>0.58201441352245997</v>
      </c>
      <c r="AE10" s="17"/>
      <c r="AF10" s="17">
        <v>0.56330178629455896</v>
      </c>
    </row>
    <row r="11" spans="2:32" x14ac:dyDescent="0.2">
      <c r="B11" s="18" t="s">
        <v>92</v>
      </c>
      <c r="C11" s="19">
        <v>2.18879452813583E-2</v>
      </c>
      <c r="D11" s="19">
        <v>2.4167561160529E-2</v>
      </c>
      <c r="E11" s="19">
        <v>1.9681107791691101E-2</v>
      </c>
      <c r="F11" s="19"/>
      <c r="G11" s="19">
        <v>4.8697337764717699E-2</v>
      </c>
      <c r="H11" s="19">
        <v>3.1180442576922499E-2</v>
      </c>
      <c r="I11" s="19">
        <v>2.32785811767964E-2</v>
      </c>
      <c r="J11" s="19">
        <v>1.6102729996472599E-2</v>
      </c>
      <c r="K11" s="19">
        <v>7.8870607765305408E-3</v>
      </c>
      <c r="L11" s="19">
        <v>9.8245046490414902E-3</v>
      </c>
      <c r="M11" s="19"/>
      <c r="N11" s="19">
        <v>2.69178197467696E-2</v>
      </c>
      <c r="O11" s="19">
        <v>2.1511543616554302E-2</v>
      </c>
      <c r="P11" s="19">
        <v>9.2933972456526598E-3</v>
      </c>
      <c r="Q11" s="19">
        <v>2.4902516250652599E-2</v>
      </c>
      <c r="R11" s="19">
        <v>1.22483394126949E-2</v>
      </c>
      <c r="S11" s="19">
        <v>4.0648832532898999E-2</v>
      </c>
      <c r="T11" s="19">
        <v>2.4515984457080201E-2</v>
      </c>
      <c r="U11" s="19">
        <v>3.1991850066695103E-2</v>
      </c>
      <c r="V11" s="19">
        <v>1.5691741351663398E-2</v>
      </c>
      <c r="W11" s="19">
        <v>1.3203464504142301E-2</v>
      </c>
      <c r="X11" s="19">
        <v>2.5185059780362999E-2</v>
      </c>
      <c r="Y11" s="19">
        <v>1.5689749590193099E-2</v>
      </c>
      <c r="Z11" s="19"/>
      <c r="AA11" s="19">
        <v>1.6200873776428201E-2</v>
      </c>
      <c r="AB11" s="19">
        <v>2.48489917003408E-2</v>
      </c>
      <c r="AC11" s="19">
        <v>2.8046529593638899E-2</v>
      </c>
      <c r="AD11" s="19">
        <v>2.0000430460139301E-2</v>
      </c>
      <c r="AE11" s="19"/>
      <c r="AF11" s="19">
        <v>2.4811260948457599E-2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295</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ht="27.75" x14ac:dyDescent="0.2">
      <c r="B9" s="18" t="s">
        <v>275</v>
      </c>
      <c r="C9" s="17">
        <v>0.215643342358078</v>
      </c>
      <c r="D9" s="17">
        <v>0.221620934493825</v>
      </c>
      <c r="E9" s="17">
        <v>0.209254461078312</v>
      </c>
      <c r="F9" s="17"/>
      <c r="G9" s="17">
        <v>0.32770998574904098</v>
      </c>
      <c r="H9" s="17">
        <v>0.29732004483972002</v>
      </c>
      <c r="I9" s="17">
        <v>0.26020588878033901</v>
      </c>
      <c r="J9" s="17">
        <v>0.162126328541812</v>
      </c>
      <c r="K9" s="17">
        <v>0.14482007180710399</v>
      </c>
      <c r="L9" s="17">
        <v>0.12956896067766299</v>
      </c>
      <c r="M9" s="17"/>
      <c r="N9" s="17">
        <v>0.303215337775468</v>
      </c>
      <c r="O9" s="17">
        <v>0.202701355647569</v>
      </c>
      <c r="P9" s="17">
        <v>0.19583537210205099</v>
      </c>
      <c r="Q9" s="17">
        <v>0.17465103278945199</v>
      </c>
      <c r="R9" s="17">
        <v>0.204569985032172</v>
      </c>
      <c r="S9" s="17">
        <v>0.210697950030139</v>
      </c>
      <c r="T9" s="17">
        <v>0.21736399191960501</v>
      </c>
      <c r="U9" s="17">
        <v>0.18766786822919401</v>
      </c>
      <c r="V9" s="17">
        <v>0.209022293798139</v>
      </c>
      <c r="W9" s="17">
        <v>0.224837935237787</v>
      </c>
      <c r="X9" s="17">
        <v>0.17787479648968599</v>
      </c>
      <c r="Y9" s="17">
        <v>0.17425966645268501</v>
      </c>
      <c r="Z9" s="17"/>
      <c r="AA9" s="17">
        <v>0.26180954326948402</v>
      </c>
      <c r="AB9" s="17">
        <v>0.20446624084159201</v>
      </c>
      <c r="AC9" s="17">
        <v>0.193814846572124</v>
      </c>
      <c r="AD9" s="17">
        <v>0.19718211917914499</v>
      </c>
      <c r="AE9" s="17"/>
      <c r="AF9" s="17">
        <v>0.214951426081228</v>
      </c>
    </row>
    <row r="10" spans="2:32" ht="27.75" x14ac:dyDescent="0.2">
      <c r="B10" s="18" t="s">
        <v>276</v>
      </c>
      <c r="C10" s="17">
        <v>0.75907045618262803</v>
      </c>
      <c r="D10" s="17">
        <v>0.75124579994196405</v>
      </c>
      <c r="E10" s="17">
        <v>0.76720660533794405</v>
      </c>
      <c r="F10" s="17"/>
      <c r="G10" s="17">
        <v>0.61910886305730595</v>
      </c>
      <c r="H10" s="17">
        <v>0.67844978540862799</v>
      </c>
      <c r="I10" s="17">
        <v>0.71515185090989497</v>
      </c>
      <c r="J10" s="17">
        <v>0.80945636005938004</v>
      </c>
      <c r="K10" s="17">
        <v>0.83982947042944001</v>
      </c>
      <c r="L10" s="17">
        <v>0.85823781436666702</v>
      </c>
      <c r="M10" s="17"/>
      <c r="N10" s="17">
        <v>0.667199353663256</v>
      </c>
      <c r="O10" s="17">
        <v>0.774423023013872</v>
      </c>
      <c r="P10" s="17">
        <v>0.79511788831350305</v>
      </c>
      <c r="Q10" s="17">
        <v>0.785931403670871</v>
      </c>
      <c r="R10" s="17">
        <v>0.78794877989697298</v>
      </c>
      <c r="S10" s="17">
        <v>0.757913795183216</v>
      </c>
      <c r="T10" s="17">
        <v>0.75026692157706698</v>
      </c>
      <c r="U10" s="17">
        <v>0.81233213177080599</v>
      </c>
      <c r="V10" s="17">
        <v>0.76512354489301904</v>
      </c>
      <c r="W10" s="17">
        <v>0.74713471398662901</v>
      </c>
      <c r="X10" s="17">
        <v>0.78872978497591395</v>
      </c>
      <c r="Y10" s="17">
        <v>0.79758591238686305</v>
      </c>
      <c r="Z10" s="17"/>
      <c r="AA10" s="17">
        <v>0.70982490279043098</v>
      </c>
      <c r="AB10" s="17">
        <v>0.76995948221751698</v>
      </c>
      <c r="AC10" s="17">
        <v>0.79137247941176103</v>
      </c>
      <c r="AD10" s="17">
        <v>0.77183033674499302</v>
      </c>
      <c r="AE10" s="17"/>
      <c r="AF10" s="17">
        <v>0.76047602860601504</v>
      </c>
    </row>
    <row r="11" spans="2:32" x14ac:dyDescent="0.2">
      <c r="B11" s="18" t="s">
        <v>92</v>
      </c>
      <c r="C11" s="19">
        <v>2.5286201459294898E-2</v>
      </c>
      <c r="D11" s="19">
        <v>2.7133265564210401E-2</v>
      </c>
      <c r="E11" s="19">
        <v>2.3538933583743E-2</v>
      </c>
      <c r="F11" s="19"/>
      <c r="G11" s="19">
        <v>5.3181151193652999E-2</v>
      </c>
      <c r="H11" s="19">
        <v>2.4230169751652E-2</v>
      </c>
      <c r="I11" s="19">
        <v>2.4642260309766299E-2</v>
      </c>
      <c r="J11" s="19">
        <v>2.8417311398808199E-2</v>
      </c>
      <c r="K11" s="19">
        <v>1.53504577634561E-2</v>
      </c>
      <c r="L11" s="19">
        <v>1.21932249556708E-2</v>
      </c>
      <c r="M11" s="19"/>
      <c r="N11" s="19">
        <v>2.9585308561276401E-2</v>
      </c>
      <c r="O11" s="19">
        <v>2.2875621338558801E-2</v>
      </c>
      <c r="P11" s="19">
        <v>9.0467395844454103E-3</v>
      </c>
      <c r="Q11" s="19">
        <v>3.9417563539676202E-2</v>
      </c>
      <c r="R11" s="19">
        <v>7.48123507085498E-3</v>
      </c>
      <c r="S11" s="19">
        <v>3.1388254786644698E-2</v>
      </c>
      <c r="T11" s="19">
        <v>3.23690865033276E-2</v>
      </c>
      <c r="U11" s="19">
        <v>0</v>
      </c>
      <c r="V11" s="19">
        <v>2.5854161308842199E-2</v>
      </c>
      <c r="W11" s="19">
        <v>2.8027350775584901E-2</v>
      </c>
      <c r="X11" s="19">
        <v>3.33954185344E-2</v>
      </c>
      <c r="Y11" s="19">
        <v>2.81544211604513E-2</v>
      </c>
      <c r="Z11" s="19"/>
      <c r="AA11" s="19">
        <v>2.8365553940085698E-2</v>
      </c>
      <c r="AB11" s="19">
        <v>2.5574276940891601E-2</v>
      </c>
      <c r="AC11" s="19">
        <v>1.48126740161148E-2</v>
      </c>
      <c r="AD11" s="19">
        <v>3.09875440758621E-2</v>
      </c>
      <c r="AE11" s="19"/>
      <c r="AF11" s="19">
        <v>2.4572545312756999E-2</v>
      </c>
    </row>
    <row r="12" spans="2:32" x14ac:dyDescent="0.2">
      <c r="B12" s="16" t="s">
        <v>225</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B2:AF17"/>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299</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ht="27.75" x14ac:dyDescent="0.2">
      <c r="B9" s="18" t="s">
        <v>296</v>
      </c>
      <c r="C9" s="17">
        <v>0.65963206779887196</v>
      </c>
      <c r="D9" s="17">
        <v>0.66146114077335905</v>
      </c>
      <c r="E9" s="17">
        <v>0.657244045466159</v>
      </c>
      <c r="F9" s="17"/>
      <c r="G9" s="17">
        <v>0.36550771878433103</v>
      </c>
      <c r="H9" s="17">
        <v>0.45177339342138401</v>
      </c>
      <c r="I9" s="17">
        <v>0.60730995143585798</v>
      </c>
      <c r="J9" s="17">
        <v>0.68436869831680502</v>
      </c>
      <c r="K9" s="17">
        <v>0.81435537203990205</v>
      </c>
      <c r="L9" s="17">
        <v>0.95129950794597695</v>
      </c>
      <c r="M9" s="17"/>
      <c r="N9" s="17">
        <v>0.54299399201593701</v>
      </c>
      <c r="O9" s="17">
        <v>0.69376012784682295</v>
      </c>
      <c r="P9" s="17">
        <v>0.65130015294878396</v>
      </c>
      <c r="Q9" s="17">
        <v>0.734804983851018</v>
      </c>
      <c r="R9" s="17">
        <v>0.64517052341538805</v>
      </c>
      <c r="S9" s="17">
        <v>0.65898120113792902</v>
      </c>
      <c r="T9" s="17">
        <v>0.62682558700226798</v>
      </c>
      <c r="U9" s="17">
        <v>0.68521134584035504</v>
      </c>
      <c r="V9" s="17">
        <v>0.72292873625704401</v>
      </c>
      <c r="W9" s="17">
        <v>0.65023698682916498</v>
      </c>
      <c r="X9" s="17">
        <v>0.73707888593524196</v>
      </c>
      <c r="Y9" s="17">
        <v>0.64133069253791097</v>
      </c>
      <c r="Z9" s="17"/>
      <c r="AA9" s="17">
        <v>0.56367531644520397</v>
      </c>
      <c r="AB9" s="17">
        <v>0.61934787763170496</v>
      </c>
      <c r="AC9" s="17">
        <v>0.69019316485140503</v>
      </c>
      <c r="AD9" s="17">
        <v>0.78364343698903705</v>
      </c>
      <c r="AE9" s="17"/>
      <c r="AF9" s="17">
        <v>0.75078896317682997</v>
      </c>
    </row>
    <row r="10" spans="2:32" ht="27.75" x14ac:dyDescent="0.2">
      <c r="B10" s="18" t="s">
        <v>297</v>
      </c>
      <c r="C10" s="17">
        <v>4.36917471864166E-2</v>
      </c>
      <c r="D10" s="17">
        <v>5.50771857488217E-2</v>
      </c>
      <c r="E10" s="17">
        <v>3.1590562411798702E-2</v>
      </c>
      <c r="F10" s="17"/>
      <c r="G10" s="17">
        <v>9.7409297711108497E-2</v>
      </c>
      <c r="H10" s="17">
        <v>7.5011804847921706E-2</v>
      </c>
      <c r="I10" s="17">
        <v>4.7414977765579402E-2</v>
      </c>
      <c r="J10" s="17">
        <v>3.3068050037543199E-2</v>
      </c>
      <c r="K10" s="17">
        <v>1.8680580029377399E-2</v>
      </c>
      <c r="L10" s="17">
        <v>4.4878720587654703E-3</v>
      </c>
      <c r="M10" s="17"/>
      <c r="N10" s="17">
        <v>6.3667311307068E-2</v>
      </c>
      <c r="O10" s="17">
        <v>3.1934514432969199E-2</v>
      </c>
      <c r="P10" s="17">
        <v>4.8716182530100703E-2</v>
      </c>
      <c r="Q10" s="17">
        <v>2.3813583675665301E-2</v>
      </c>
      <c r="R10" s="17">
        <v>7.6434963025427502E-2</v>
      </c>
      <c r="S10" s="17">
        <v>2.6752820515797499E-2</v>
      </c>
      <c r="T10" s="17">
        <v>4.8541002534855299E-2</v>
      </c>
      <c r="U10" s="17">
        <v>7.1916761163298606E-2</v>
      </c>
      <c r="V10" s="17">
        <v>2.60348254951937E-2</v>
      </c>
      <c r="W10" s="17">
        <v>4.8892899341266401E-2</v>
      </c>
      <c r="X10" s="17">
        <v>2.3096816545189702E-2</v>
      </c>
      <c r="Y10" s="17">
        <v>4.6734549058326399E-2</v>
      </c>
      <c r="Z10" s="17"/>
      <c r="AA10" s="17">
        <v>6.0306445035398497E-2</v>
      </c>
      <c r="AB10" s="17">
        <v>4.9496254309646499E-2</v>
      </c>
      <c r="AC10" s="17">
        <v>4.0299064783924199E-2</v>
      </c>
      <c r="AD10" s="17">
        <v>2.1889911483276001E-2</v>
      </c>
      <c r="AE10" s="17"/>
      <c r="AF10" s="17">
        <v>3.8235596088324698E-2</v>
      </c>
    </row>
    <row r="11" spans="2:32" ht="41.25" x14ac:dyDescent="0.2">
      <c r="B11" s="18" t="s">
        <v>298</v>
      </c>
      <c r="C11" s="17">
        <v>0.27921561451164001</v>
      </c>
      <c r="D11" s="17">
        <v>0.26693865353007001</v>
      </c>
      <c r="E11" s="17">
        <v>0.29265413153476799</v>
      </c>
      <c r="F11" s="17"/>
      <c r="G11" s="17">
        <v>0.49882987853084199</v>
      </c>
      <c r="H11" s="17">
        <v>0.45532131614195398</v>
      </c>
      <c r="I11" s="17">
        <v>0.3312670322972</v>
      </c>
      <c r="J11" s="17">
        <v>0.26420084143150402</v>
      </c>
      <c r="K11" s="17">
        <v>0.15427744435075599</v>
      </c>
      <c r="L11" s="17">
        <v>3.5610403088273401E-2</v>
      </c>
      <c r="M11" s="17"/>
      <c r="N11" s="17">
        <v>0.37129960411273899</v>
      </c>
      <c r="O11" s="17">
        <v>0.26163821952806599</v>
      </c>
      <c r="P11" s="17">
        <v>0.29537590734855901</v>
      </c>
      <c r="Q11" s="17">
        <v>0.21426512895764799</v>
      </c>
      <c r="R11" s="17">
        <v>0.27839451355918499</v>
      </c>
      <c r="S11" s="17">
        <v>0.29737129173440202</v>
      </c>
      <c r="T11" s="17">
        <v>0.29731126145118503</v>
      </c>
      <c r="U11" s="17">
        <v>0.22104746710934201</v>
      </c>
      <c r="V11" s="17">
        <v>0.237039248472457</v>
      </c>
      <c r="W11" s="17">
        <v>0.27268655611610298</v>
      </c>
      <c r="X11" s="17">
        <v>0.222457797760926</v>
      </c>
      <c r="Y11" s="17">
        <v>0.30052433000789502</v>
      </c>
      <c r="Z11" s="17"/>
      <c r="AA11" s="17">
        <v>0.359846557627161</v>
      </c>
      <c r="AB11" s="17">
        <v>0.32009995415762399</v>
      </c>
      <c r="AC11" s="17">
        <v>0.26313994052447898</v>
      </c>
      <c r="AD11" s="17">
        <v>0.158521414301209</v>
      </c>
      <c r="AE11" s="17"/>
      <c r="AF11" s="17">
        <v>0.195067248474702</v>
      </c>
    </row>
    <row r="12" spans="2:32" x14ac:dyDescent="0.2">
      <c r="B12" s="18" t="s">
        <v>92</v>
      </c>
      <c r="C12" s="19">
        <v>1.7460570503071898E-2</v>
      </c>
      <c r="D12" s="19">
        <v>1.65230199477489E-2</v>
      </c>
      <c r="E12" s="19">
        <v>1.85112605872737E-2</v>
      </c>
      <c r="F12" s="19"/>
      <c r="G12" s="19">
        <v>3.8253104973718297E-2</v>
      </c>
      <c r="H12" s="19">
        <v>1.78934855887402E-2</v>
      </c>
      <c r="I12" s="19">
        <v>1.4008038501362299E-2</v>
      </c>
      <c r="J12" s="19">
        <v>1.8362410214147099E-2</v>
      </c>
      <c r="K12" s="19">
        <v>1.26866035799641E-2</v>
      </c>
      <c r="L12" s="19">
        <v>8.6022169069840306E-3</v>
      </c>
      <c r="M12" s="19"/>
      <c r="N12" s="19">
        <v>2.2039092564255999E-2</v>
      </c>
      <c r="O12" s="19">
        <v>1.2667138192141599E-2</v>
      </c>
      <c r="P12" s="19">
        <v>4.6077571725563603E-3</v>
      </c>
      <c r="Q12" s="19">
        <v>2.71163035156692E-2</v>
      </c>
      <c r="R12" s="19">
        <v>0</v>
      </c>
      <c r="S12" s="19">
        <v>1.6894686611871601E-2</v>
      </c>
      <c r="T12" s="19">
        <v>2.73221490116922E-2</v>
      </c>
      <c r="U12" s="19">
        <v>2.18244258870047E-2</v>
      </c>
      <c r="V12" s="19">
        <v>1.3997189775305299E-2</v>
      </c>
      <c r="W12" s="19">
        <v>2.8183557713465299E-2</v>
      </c>
      <c r="X12" s="19">
        <v>1.73664997586425E-2</v>
      </c>
      <c r="Y12" s="19">
        <v>1.14104283958685E-2</v>
      </c>
      <c r="Z12" s="19"/>
      <c r="AA12" s="19">
        <v>1.6171680892236001E-2</v>
      </c>
      <c r="AB12" s="19">
        <v>1.1055913901025101E-2</v>
      </c>
      <c r="AC12" s="19">
        <v>6.3678298401921001E-3</v>
      </c>
      <c r="AD12" s="19">
        <v>3.5945237226477897E-2</v>
      </c>
      <c r="AE12" s="19"/>
      <c r="AF12" s="19">
        <v>1.59081922601437E-2</v>
      </c>
    </row>
    <row r="13" spans="2:32" x14ac:dyDescent="0.2">
      <c r="B13" s="16" t="s">
        <v>225</v>
      </c>
    </row>
    <row r="14" spans="2:32" x14ac:dyDescent="0.2">
      <c r="B14" t="s">
        <v>63</v>
      </c>
    </row>
    <row r="15" spans="2:32" x14ac:dyDescent="0.2">
      <c r="B15" t="s">
        <v>64</v>
      </c>
    </row>
    <row r="17" spans="2:2" x14ac:dyDescent="0.2">
      <c r="B17"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B2:S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19" width="20.71484375" customWidth="1"/>
  </cols>
  <sheetData>
    <row r="2" spans="2:19" ht="39.950000000000003" customHeight="1" x14ac:dyDescent="0.2">
      <c r="D2" s="30" t="s">
        <v>316</v>
      </c>
      <c r="E2" s="26"/>
      <c r="F2" s="26"/>
      <c r="G2" s="26"/>
      <c r="H2" s="26"/>
      <c r="I2" s="26"/>
      <c r="J2" s="26"/>
      <c r="K2" s="26"/>
      <c r="L2" s="26"/>
      <c r="M2" s="26"/>
      <c r="N2" s="26"/>
      <c r="O2" s="26"/>
      <c r="P2" s="26"/>
      <c r="Q2" s="26"/>
      <c r="R2" s="26"/>
      <c r="S2" s="26"/>
    </row>
    <row r="6" spans="2:19" ht="50.1" customHeight="1" x14ac:dyDescent="0.2">
      <c r="B6" s="20" t="s">
        <v>15</v>
      </c>
      <c r="C6" s="20" t="s">
        <v>300</v>
      </c>
      <c r="D6" s="20" t="s">
        <v>301</v>
      </c>
      <c r="E6" s="20" t="s">
        <v>302</v>
      </c>
      <c r="F6" s="20" t="s">
        <v>303</v>
      </c>
      <c r="G6" s="20" t="s">
        <v>304</v>
      </c>
      <c r="H6" s="20" t="s">
        <v>305</v>
      </c>
      <c r="I6" s="20" t="s">
        <v>306</v>
      </c>
      <c r="J6" s="20" t="s">
        <v>307</v>
      </c>
      <c r="K6" s="20" t="s">
        <v>308</v>
      </c>
      <c r="L6" s="20" t="s">
        <v>309</v>
      </c>
      <c r="M6" s="20" t="s">
        <v>310</v>
      </c>
      <c r="N6" s="20" t="s">
        <v>311</v>
      </c>
      <c r="O6" s="20" t="s">
        <v>312</v>
      </c>
      <c r="P6" s="20" t="s">
        <v>313</v>
      </c>
      <c r="Q6" s="20" t="s">
        <v>314</v>
      </c>
      <c r="R6" s="20" t="s">
        <v>315</v>
      </c>
    </row>
    <row r="7" spans="2:19" x14ac:dyDescent="0.2">
      <c r="B7" s="18" t="s">
        <v>240</v>
      </c>
      <c r="C7" s="17">
        <v>0.47101624503494399</v>
      </c>
      <c r="D7" s="17">
        <v>0.37592160944214797</v>
      </c>
      <c r="E7" s="17">
        <v>0.63335047835028202</v>
      </c>
      <c r="F7" s="17">
        <v>0.215228595069824</v>
      </c>
      <c r="G7" s="17">
        <v>0.22762708082730601</v>
      </c>
      <c r="H7" s="17">
        <v>0.202432510815755</v>
      </c>
      <c r="I7" s="17">
        <v>0.57703352762506699</v>
      </c>
      <c r="J7" s="17">
        <v>0.50762182131432798</v>
      </c>
      <c r="K7" s="17">
        <v>0.23075892721861199</v>
      </c>
      <c r="L7" s="17">
        <v>0.39136150308464701</v>
      </c>
      <c r="M7" s="17">
        <v>0.71865230552177095</v>
      </c>
      <c r="N7" s="17">
        <v>0.43484677476168998</v>
      </c>
      <c r="O7" s="17">
        <v>0.43664407015491102</v>
      </c>
      <c r="P7" s="17">
        <v>0.34546927088192397</v>
      </c>
      <c r="Q7" s="17">
        <v>0.77474231925993597</v>
      </c>
      <c r="R7" s="17">
        <v>0.62951593580570298</v>
      </c>
    </row>
    <row r="8" spans="2:19" x14ac:dyDescent="0.2">
      <c r="B8" s="18" t="s">
        <v>241</v>
      </c>
      <c r="C8" s="17">
        <v>0.50765181751813404</v>
      </c>
      <c r="D8" s="17">
        <v>0.60716276911084599</v>
      </c>
      <c r="E8" s="17">
        <v>0.34732154305374102</v>
      </c>
      <c r="F8" s="17">
        <v>0.76043978058311401</v>
      </c>
      <c r="G8" s="17">
        <v>0.75503550500094196</v>
      </c>
      <c r="H8" s="17">
        <v>0.77649267545116496</v>
      </c>
      <c r="I8" s="17">
        <v>0.40429227673787099</v>
      </c>
      <c r="J8" s="17">
        <v>0.47500980044541002</v>
      </c>
      <c r="K8" s="17">
        <v>0.75166408547005503</v>
      </c>
      <c r="L8" s="17">
        <v>0.58693258307611496</v>
      </c>
      <c r="M8" s="17">
        <v>0.27024534765594199</v>
      </c>
      <c r="N8" s="17">
        <v>0.54700303490549795</v>
      </c>
      <c r="O8" s="17">
        <v>0.54446351079887101</v>
      </c>
      <c r="P8" s="17">
        <v>0.63718297882497699</v>
      </c>
      <c r="Q8" s="17">
        <v>0.213742436777838</v>
      </c>
      <c r="R8" s="17">
        <v>0.34816980024288102</v>
      </c>
    </row>
    <row r="9" spans="2:19" x14ac:dyDescent="0.2">
      <c r="B9" s="18" t="s">
        <v>92</v>
      </c>
      <c r="C9" s="17">
        <v>2.13319374469217E-2</v>
      </c>
      <c r="D9" s="17">
        <v>1.6915621447006202E-2</v>
      </c>
      <c r="E9" s="17">
        <v>1.9327978595977201E-2</v>
      </c>
      <c r="F9" s="17">
        <v>2.4331624347061601E-2</v>
      </c>
      <c r="G9" s="17">
        <v>1.7337414171752701E-2</v>
      </c>
      <c r="H9" s="17">
        <v>2.1074813733079598E-2</v>
      </c>
      <c r="I9" s="17">
        <v>1.8674195637062699E-2</v>
      </c>
      <c r="J9" s="17">
        <v>1.7368378240262401E-2</v>
      </c>
      <c r="K9" s="17">
        <v>1.7576987311332899E-2</v>
      </c>
      <c r="L9" s="17">
        <v>2.17059138392376E-2</v>
      </c>
      <c r="M9" s="17">
        <v>1.1102346822287499E-2</v>
      </c>
      <c r="N9" s="17">
        <v>1.8150190332812E-2</v>
      </c>
      <c r="O9" s="17">
        <v>1.88924190462176E-2</v>
      </c>
      <c r="P9" s="17">
        <v>1.7347750293099401E-2</v>
      </c>
      <c r="Q9" s="17">
        <v>1.1515243962226101E-2</v>
      </c>
      <c r="R9" s="17">
        <v>2.2314263951416401E-2</v>
      </c>
    </row>
    <row r="10" spans="2:19" x14ac:dyDescent="0.2">
      <c r="B10" s="16" t="s">
        <v>317</v>
      </c>
      <c r="C10" s="16"/>
      <c r="D10" s="16"/>
      <c r="E10" s="16"/>
      <c r="F10" s="16"/>
      <c r="G10" s="16"/>
      <c r="H10" s="16"/>
      <c r="I10" s="16"/>
      <c r="J10" s="16"/>
      <c r="K10" s="16"/>
      <c r="L10" s="16"/>
      <c r="M10" s="16"/>
      <c r="N10" s="16"/>
      <c r="O10" s="16"/>
      <c r="P10" s="16"/>
      <c r="Q10" s="16"/>
      <c r="R10" s="16"/>
    </row>
    <row r="11" spans="2:19" x14ac:dyDescent="0.2">
      <c r="B11" t="s">
        <v>63</v>
      </c>
    </row>
    <row r="12" spans="2:19" x14ac:dyDescent="0.2">
      <c r="B12" t="s">
        <v>64</v>
      </c>
    </row>
    <row r="16" spans="2:19" x14ac:dyDescent="0.2">
      <c r="B16" s="8" t="str">
        <f>HYPERLINK("#'Contents'!A1", "Return to Contents")</f>
        <v>Return to Contents</v>
      </c>
    </row>
  </sheetData>
  <mergeCells count="1">
    <mergeCell ref="D2:S2"/>
  </mergeCells>
  <pageMargins left="0.7" right="0.7" top="0.75" bottom="0.75" header="0.3" footer="0.3"/>
  <pageSetup paperSize="9" orientation="portrait" horizontalDpi="300" verticalDpi="300"/>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318</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2485</v>
      </c>
      <c r="D7" s="10">
        <v>1281</v>
      </c>
      <c r="E7" s="10">
        <v>1195</v>
      </c>
      <c r="F7" s="10"/>
      <c r="G7" s="10">
        <v>376</v>
      </c>
      <c r="H7" s="10">
        <v>437</v>
      </c>
      <c r="I7" s="10">
        <v>497</v>
      </c>
      <c r="J7" s="10">
        <v>442</v>
      </c>
      <c r="K7" s="10">
        <v>338</v>
      </c>
      <c r="L7" s="10">
        <v>395</v>
      </c>
      <c r="M7" s="10"/>
      <c r="N7" s="10">
        <v>357</v>
      </c>
      <c r="O7" s="10">
        <v>345</v>
      </c>
      <c r="P7" s="10">
        <v>208</v>
      </c>
      <c r="Q7" s="10">
        <v>237</v>
      </c>
      <c r="R7" s="10">
        <v>173</v>
      </c>
      <c r="S7" s="10">
        <v>254</v>
      </c>
      <c r="T7" s="10">
        <v>208</v>
      </c>
      <c r="U7" s="10">
        <v>90</v>
      </c>
      <c r="V7" s="10">
        <v>261</v>
      </c>
      <c r="W7" s="10">
        <v>180</v>
      </c>
      <c r="X7" s="10">
        <v>117</v>
      </c>
      <c r="Y7" s="10">
        <v>55</v>
      </c>
      <c r="Z7" s="10"/>
      <c r="AA7" s="10">
        <v>747</v>
      </c>
      <c r="AB7" s="10">
        <v>701</v>
      </c>
      <c r="AC7" s="10">
        <v>412</v>
      </c>
      <c r="AD7" s="10">
        <v>615</v>
      </c>
      <c r="AE7" s="10"/>
      <c r="AF7" s="10">
        <v>443</v>
      </c>
    </row>
    <row r="8" spans="2:32" ht="30" customHeight="1" x14ac:dyDescent="0.2">
      <c r="B8" s="11" t="s">
        <v>20</v>
      </c>
      <c r="C8" s="11">
        <v>2554</v>
      </c>
      <c r="D8" s="11">
        <v>1385</v>
      </c>
      <c r="E8" s="11">
        <v>1160</v>
      </c>
      <c r="F8" s="11"/>
      <c r="G8" s="11">
        <v>471</v>
      </c>
      <c r="H8" s="11">
        <v>534</v>
      </c>
      <c r="I8" s="11">
        <v>478</v>
      </c>
      <c r="J8" s="11">
        <v>422</v>
      </c>
      <c r="K8" s="11">
        <v>301</v>
      </c>
      <c r="L8" s="11">
        <v>348</v>
      </c>
      <c r="M8" s="11"/>
      <c r="N8" s="11">
        <v>409</v>
      </c>
      <c r="O8" s="11">
        <v>333</v>
      </c>
      <c r="P8" s="11">
        <v>201</v>
      </c>
      <c r="Q8" s="11">
        <v>228</v>
      </c>
      <c r="R8" s="11">
        <v>162</v>
      </c>
      <c r="S8" s="11">
        <v>244</v>
      </c>
      <c r="T8" s="11">
        <v>201</v>
      </c>
      <c r="U8" s="11">
        <v>92</v>
      </c>
      <c r="V8" s="11">
        <v>254</v>
      </c>
      <c r="W8" s="11">
        <v>217</v>
      </c>
      <c r="X8" s="11">
        <v>126</v>
      </c>
      <c r="Y8" s="11">
        <v>87</v>
      </c>
      <c r="Z8" s="11"/>
      <c r="AA8" s="11">
        <v>703</v>
      </c>
      <c r="AB8" s="11">
        <v>654</v>
      </c>
      <c r="AC8" s="11">
        <v>546</v>
      </c>
      <c r="AD8" s="11">
        <v>641</v>
      </c>
      <c r="AE8" s="11"/>
      <c r="AF8" s="11">
        <v>438</v>
      </c>
    </row>
    <row r="9" spans="2:32" x14ac:dyDescent="0.2">
      <c r="B9" s="18" t="s">
        <v>240</v>
      </c>
      <c r="C9" s="17">
        <v>0.47101624503494399</v>
      </c>
      <c r="D9" s="17">
        <v>0.48378230044710602</v>
      </c>
      <c r="E9" s="17">
        <v>0.45616919630147201</v>
      </c>
      <c r="F9" s="17"/>
      <c r="G9" s="17">
        <v>0.64189663573103195</v>
      </c>
      <c r="H9" s="17">
        <v>0.53825820161804006</v>
      </c>
      <c r="I9" s="17">
        <v>0.49828302063690799</v>
      </c>
      <c r="J9" s="17">
        <v>0.40107533992261801</v>
      </c>
      <c r="K9" s="17">
        <v>0.37281784164313497</v>
      </c>
      <c r="L9" s="17">
        <v>0.26880434777275802</v>
      </c>
      <c r="M9" s="17"/>
      <c r="N9" s="17">
        <v>0.554635377809373</v>
      </c>
      <c r="O9" s="17">
        <v>0.436128586361343</v>
      </c>
      <c r="P9" s="17">
        <v>0.47178563424334202</v>
      </c>
      <c r="Q9" s="17">
        <v>0.37562793787649701</v>
      </c>
      <c r="R9" s="17">
        <v>0.456666314138854</v>
      </c>
      <c r="S9" s="17">
        <v>0.50363039416289301</v>
      </c>
      <c r="T9" s="17">
        <v>0.42846244072165701</v>
      </c>
      <c r="U9" s="17">
        <v>0.446043054667145</v>
      </c>
      <c r="V9" s="17">
        <v>0.476290848152637</v>
      </c>
      <c r="W9" s="17">
        <v>0.50976813084955996</v>
      </c>
      <c r="X9" s="17">
        <v>0.41777459082351398</v>
      </c>
      <c r="Y9" s="17">
        <v>0.484889658559364</v>
      </c>
      <c r="Z9" s="17"/>
      <c r="AA9" s="17">
        <v>0.52844238024665402</v>
      </c>
      <c r="AB9" s="17">
        <v>0.41605837666560902</v>
      </c>
      <c r="AC9" s="17">
        <v>0.50318720702122799</v>
      </c>
      <c r="AD9" s="17">
        <v>0.43559064498272998</v>
      </c>
      <c r="AE9" s="17"/>
      <c r="AF9" s="17">
        <v>0.48101915734543399</v>
      </c>
    </row>
    <row r="10" spans="2:32" x14ac:dyDescent="0.2">
      <c r="B10" s="18" t="s">
        <v>241</v>
      </c>
      <c r="C10" s="17">
        <v>0.50765181751813404</v>
      </c>
      <c r="D10" s="17">
        <v>0.49815150453908102</v>
      </c>
      <c r="E10" s="17">
        <v>0.51843280369229605</v>
      </c>
      <c r="F10" s="17"/>
      <c r="G10" s="17">
        <v>0.326511897909191</v>
      </c>
      <c r="H10" s="17">
        <v>0.43383643338053401</v>
      </c>
      <c r="I10" s="17">
        <v>0.48399955342356099</v>
      </c>
      <c r="J10" s="17">
        <v>0.57510359430318003</v>
      </c>
      <c r="K10" s="17">
        <v>0.60667545656197097</v>
      </c>
      <c r="L10" s="17">
        <v>0.73119565222724203</v>
      </c>
      <c r="M10" s="17"/>
      <c r="N10" s="17">
        <v>0.41836438930265801</v>
      </c>
      <c r="O10" s="17">
        <v>0.54502339727777505</v>
      </c>
      <c r="P10" s="17">
        <v>0.51216710812553701</v>
      </c>
      <c r="Q10" s="17">
        <v>0.58971897603173196</v>
      </c>
      <c r="R10" s="17">
        <v>0.51142171603922604</v>
      </c>
      <c r="S10" s="17">
        <v>0.46168210259593601</v>
      </c>
      <c r="T10" s="17">
        <v>0.55860868263315</v>
      </c>
      <c r="U10" s="17">
        <v>0.52891208251342203</v>
      </c>
      <c r="V10" s="17">
        <v>0.51940036185620297</v>
      </c>
      <c r="W10" s="17">
        <v>0.48565380042577</v>
      </c>
      <c r="X10" s="17">
        <v>0.560682077174955</v>
      </c>
      <c r="Y10" s="17">
        <v>0.48433120576384803</v>
      </c>
      <c r="Z10" s="17"/>
      <c r="AA10" s="17">
        <v>0.46337170984989201</v>
      </c>
      <c r="AB10" s="17">
        <v>0.55011954170956401</v>
      </c>
      <c r="AC10" s="17">
        <v>0.48291506112763</v>
      </c>
      <c r="AD10" s="17">
        <v>0.53472179352132798</v>
      </c>
      <c r="AE10" s="17"/>
      <c r="AF10" s="17">
        <v>0.49552863509293898</v>
      </c>
    </row>
    <row r="11" spans="2:32" x14ac:dyDescent="0.2">
      <c r="B11" s="18" t="s">
        <v>92</v>
      </c>
      <c r="C11" s="19">
        <v>2.13319374469217E-2</v>
      </c>
      <c r="D11" s="19">
        <v>1.8066195013812299E-2</v>
      </c>
      <c r="E11" s="19">
        <v>2.5398000006232001E-2</v>
      </c>
      <c r="F11" s="19"/>
      <c r="G11" s="19">
        <v>3.1591466359776797E-2</v>
      </c>
      <c r="H11" s="19">
        <v>2.7905365001426499E-2</v>
      </c>
      <c r="I11" s="19">
        <v>1.7717425939530199E-2</v>
      </c>
      <c r="J11" s="19">
        <v>2.3821065774201299E-2</v>
      </c>
      <c r="K11" s="19">
        <v>2.0506701794893799E-2</v>
      </c>
      <c r="L11" s="19">
        <v>0</v>
      </c>
      <c r="M11" s="19"/>
      <c r="N11" s="19">
        <v>2.7000232887968999E-2</v>
      </c>
      <c r="O11" s="19">
        <v>1.88480163608825E-2</v>
      </c>
      <c r="P11" s="19">
        <v>1.6047257631121199E-2</v>
      </c>
      <c r="Q11" s="19">
        <v>3.4653086091771798E-2</v>
      </c>
      <c r="R11" s="19">
        <v>3.1911969821919899E-2</v>
      </c>
      <c r="S11" s="19">
        <v>3.4687503241171098E-2</v>
      </c>
      <c r="T11" s="19">
        <v>1.2928876645193099E-2</v>
      </c>
      <c r="U11" s="19">
        <v>2.50448628194322E-2</v>
      </c>
      <c r="V11" s="19">
        <v>4.3087899911599696E-3</v>
      </c>
      <c r="W11" s="19">
        <v>4.5780687246691496E-3</v>
      </c>
      <c r="X11" s="19">
        <v>2.1543332001531301E-2</v>
      </c>
      <c r="Y11" s="19">
        <v>3.0779135676787101E-2</v>
      </c>
      <c r="Z11" s="19"/>
      <c r="AA11" s="19">
        <v>8.1859099034546703E-3</v>
      </c>
      <c r="AB11" s="19">
        <v>3.3822081624827298E-2</v>
      </c>
      <c r="AC11" s="19">
        <v>1.38977318511419E-2</v>
      </c>
      <c r="AD11" s="19">
        <v>2.9687561495942101E-2</v>
      </c>
      <c r="AE11" s="19"/>
      <c r="AF11" s="19">
        <v>2.3452207561627199E-2</v>
      </c>
    </row>
    <row r="12" spans="2:32" x14ac:dyDescent="0.2">
      <c r="B12" s="16" t="s">
        <v>317</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319</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1515</v>
      </c>
      <c r="D7" s="10">
        <v>823</v>
      </c>
      <c r="E7" s="10">
        <v>686</v>
      </c>
      <c r="F7" s="10"/>
      <c r="G7" s="10">
        <v>178</v>
      </c>
      <c r="H7" s="10">
        <v>356</v>
      </c>
      <c r="I7" s="10">
        <v>427</v>
      </c>
      <c r="J7" s="10">
        <v>348</v>
      </c>
      <c r="K7" s="10">
        <v>164</v>
      </c>
      <c r="L7" s="10">
        <v>42</v>
      </c>
      <c r="M7" s="10"/>
      <c r="N7" s="10">
        <v>255</v>
      </c>
      <c r="O7" s="10">
        <v>208</v>
      </c>
      <c r="P7" s="10">
        <v>136</v>
      </c>
      <c r="Q7" s="10">
        <v>134</v>
      </c>
      <c r="R7" s="10">
        <v>103</v>
      </c>
      <c r="S7" s="10">
        <v>163</v>
      </c>
      <c r="T7" s="10">
        <v>111</v>
      </c>
      <c r="U7" s="10">
        <v>53</v>
      </c>
      <c r="V7" s="10">
        <v>144</v>
      </c>
      <c r="W7" s="10">
        <v>110</v>
      </c>
      <c r="X7" s="10">
        <v>62</v>
      </c>
      <c r="Y7" s="10">
        <v>36</v>
      </c>
      <c r="Z7" s="10"/>
      <c r="AA7" s="10">
        <v>481</v>
      </c>
      <c r="AB7" s="10">
        <v>465</v>
      </c>
      <c r="AC7" s="10">
        <v>285</v>
      </c>
      <c r="AD7" s="10">
        <v>281</v>
      </c>
      <c r="AE7" s="10"/>
      <c r="AF7" s="10">
        <v>172</v>
      </c>
    </row>
    <row r="8" spans="2:32" ht="30" customHeight="1" x14ac:dyDescent="0.2">
      <c r="B8" s="11" t="s">
        <v>20</v>
      </c>
      <c r="C8" s="11">
        <v>1612</v>
      </c>
      <c r="D8" s="11">
        <v>925</v>
      </c>
      <c r="E8" s="11">
        <v>681</v>
      </c>
      <c r="F8" s="11"/>
      <c r="G8" s="11">
        <v>234</v>
      </c>
      <c r="H8" s="11">
        <v>434</v>
      </c>
      <c r="I8" s="11">
        <v>413</v>
      </c>
      <c r="J8" s="11">
        <v>338</v>
      </c>
      <c r="K8" s="11">
        <v>153</v>
      </c>
      <c r="L8" s="11">
        <v>41</v>
      </c>
      <c r="M8" s="11"/>
      <c r="N8" s="11">
        <v>291</v>
      </c>
      <c r="O8" s="11">
        <v>208</v>
      </c>
      <c r="P8" s="11">
        <v>134</v>
      </c>
      <c r="Q8" s="11">
        <v>133</v>
      </c>
      <c r="R8" s="11">
        <v>98</v>
      </c>
      <c r="S8" s="11">
        <v>164</v>
      </c>
      <c r="T8" s="11">
        <v>111</v>
      </c>
      <c r="U8" s="11">
        <v>58</v>
      </c>
      <c r="V8" s="11">
        <v>146</v>
      </c>
      <c r="W8" s="11">
        <v>140</v>
      </c>
      <c r="X8" s="11">
        <v>72</v>
      </c>
      <c r="Y8" s="11">
        <v>58</v>
      </c>
      <c r="Z8" s="11"/>
      <c r="AA8" s="11">
        <v>461</v>
      </c>
      <c r="AB8" s="11">
        <v>439</v>
      </c>
      <c r="AC8" s="11">
        <v>377</v>
      </c>
      <c r="AD8" s="11">
        <v>332</v>
      </c>
      <c r="AE8" s="11"/>
      <c r="AF8" s="11">
        <v>180</v>
      </c>
    </row>
    <row r="9" spans="2:32" x14ac:dyDescent="0.2">
      <c r="B9" s="18" t="s">
        <v>240</v>
      </c>
      <c r="C9" s="17">
        <v>0.37592160944214797</v>
      </c>
      <c r="D9" s="17">
        <v>0.41102806254256202</v>
      </c>
      <c r="E9" s="17">
        <v>0.328679526415319</v>
      </c>
      <c r="F9" s="17"/>
      <c r="G9" s="17">
        <v>0.47870424218138702</v>
      </c>
      <c r="H9" s="17">
        <v>0.44918938016496301</v>
      </c>
      <c r="I9" s="17">
        <v>0.40148799226252202</v>
      </c>
      <c r="J9" s="17">
        <v>0.28100984747212299</v>
      </c>
      <c r="K9" s="17">
        <v>0.208046780596883</v>
      </c>
      <c r="L9" s="17">
        <v>0.16176269067708701</v>
      </c>
      <c r="M9" s="17"/>
      <c r="N9" s="17">
        <v>0.43938908674154098</v>
      </c>
      <c r="O9" s="17">
        <v>0.34929355440841298</v>
      </c>
      <c r="P9" s="17">
        <v>0.328777172265794</v>
      </c>
      <c r="Q9" s="17">
        <v>0.29474691070865899</v>
      </c>
      <c r="R9" s="17">
        <v>0.363692281763217</v>
      </c>
      <c r="S9" s="17">
        <v>0.40910867821129399</v>
      </c>
      <c r="T9" s="17">
        <v>0.32225374271361801</v>
      </c>
      <c r="U9" s="17">
        <v>0.38093683788140298</v>
      </c>
      <c r="V9" s="17">
        <v>0.41324964620440602</v>
      </c>
      <c r="W9" s="17">
        <v>0.41983419792214</v>
      </c>
      <c r="X9" s="17">
        <v>0.36410548529507097</v>
      </c>
      <c r="Y9" s="17">
        <v>0.28821824125734302</v>
      </c>
      <c r="Z9" s="17"/>
      <c r="AA9" s="17">
        <v>0.45682669182241797</v>
      </c>
      <c r="AB9" s="17">
        <v>0.35399515964520401</v>
      </c>
      <c r="AC9" s="17">
        <v>0.368941196604336</v>
      </c>
      <c r="AD9" s="17">
        <v>0.29446171698441798</v>
      </c>
      <c r="AE9" s="17"/>
      <c r="AF9" s="17">
        <v>0.379970746037049</v>
      </c>
    </row>
    <row r="10" spans="2:32" x14ac:dyDescent="0.2">
      <c r="B10" s="18" t="s">
        <v>241</v>
      </c>
      <c r="C10" s="17">
        <v>0.60716276911084599</v>
      </c>
      <c r="D10" s="17">
        <v>0.57251704094262101</v>
      </c>
      <c r="E10" s="17">
        <v>0.653632466277695</v>
      </c>
      <c r="F10" s="17"/>
      <c r="G10" s="17">
        <v>0.49022426213296799</v>
      </c>
      <c r="H10" s="17">
        <v>0.52785138042039004</v>
      </c>
      <c r="I10" s="17">
        <v>0.58958945642336003</v>
      </c>
      <c r="J10" s="17">
        <v>0.70341052597042397</v>
      </c>
      <c r="K10" s="17">
        <v>0.78479163055826195</v>
      </c>
      <c r="L10" s="17">
        <v>0.83823730932291296</v>
      </c>
      <c r="M10" s="17"/>
      <c r="N10" s="17">
        <v>0.56061091325845902</v>
      </c>
      <c r="O10" s="17">
        <v>0.639234364656735</v>
      </c>
      <c r="P10" s="17">
        <v>0.64863429989365395</v>
      </c>
      <c r="Q10" s="17">
        <v>0.673811315778993</v>
      </c>
      <c r="R10" s="17">
        <v>0.61551986418216398</v>
      </c>
      <c r="S10" s="17">
        <v>0.574383485294364</v>
      </c>
      <c r="T10" s="17">
        <v>0.64880268147957598</v>
      </c>
      <c r="U10" s="17">
        <v>0.57583385774820395</v>
      </c>
      <c r="V10" s="17">
        <v>0.55822726241801102</v>
      </c>
      <c r="W10" s="17">
        <v>0.55840933140945004</v>
      </c>
      <c r="X10" s="17">
        <v>0.63589451470492897</v>
      </c>
      <c r="Y10" s="17">
        <v>0.71178175874265703</v>
      </c>
      <c r="Z10" s="17"/>
      <c r="AA10" s="17">
        <v>0.53258759400192401</v>
      </c>
      <c r="AB10" s="17">
        <v>0.62607383539063199</v>
      </c>
      <c r="AC10" s="17">
        <v>0.61886724793090797</v>
      </c>
      <c r="AD10" s="17">
        <v>0.67828869743819298</v>
      </c>
      <c r="AE10" s="17"/>
      <c r="AF10" s="17">
        <v>0.59230148604090005</v>
      </c>
    </row>
    <row r="11" spans="2:32" x14ac:dyDescent="0.2">
      <c r="B11" s="18" t="s">
        <v>92</v>
      </c>
      <c r="C11" s="19">
        <v>1.6915621447006202E-2</v>
      </c>
      <c r="D11" s="19">
        <v>1.6454896514817099E-2</v>
      </c>
      <c r="E11" s="19">
        <v>1.7688007306986199E-2</v>
      </c>
      <c r="F11" s="19"/>
      <c r="G11" s="19">
        <v>3.1071495685645399E-2</v>
      </c>
      <c r="H11" s="19">
        <v>2.2959239414647399E-2</v>
      </c>
      <c r="I11" s="19">
        <v>8.9225513141176598E-3</v>
      </c>
      <c r="J11" s="19">
        <v>1.55796265574531E-2</v>
      </c>
      <c r="K11" s="19">
        <v>7.16158884485523E-3</v>
      </c>
      <c r="L11" s="19">
        <v>0</v>
      </c>
      <c r="M11" s="19"/>
      <c r="N11" s="19">
        <v>0</v>
      </c>
      <c r="O11" s="19">
        <v>1.14720809348516E-2</v>
      </c>
      <c r="P11" s="19">
        <v>2.2588527840551299E-2</v>
      </c>
      <c r="Q11" s="19">
        <v>3.1441773512348399E-2</v>
      </c>
      <c r="R11" s="19">
        <v>2.0787854054618499E-2</v>
      </c>
      <c r="S11" s="19">
        <v>1.6507836494342499E-2</v>
      </c>
      <c r="T11" s="19">
        <v>2.8943575806806499E-2</v>
      </c>
      <c r="U11" s="19">
        <v>4.3229304370393101E-2</v>
      </c>
      <c r="V11" s="19">
        <v>2.85230913775835E-2</v>
      </c>
      <c r="W11" s="19">
        <v>2.1756470668409501E-2</v>
      </c>
      <c r="X11" s="19">
        <v>0</v>
      </c>
      <c r="Y11" s="19">
        <v>0</v>
      </c>
      <c r="Z11" s="19"/>
      <c r="AA11" s="19">
        <v>1.0585714175657899E-2</v>
      </c>
      <c r="AB11" s="19">
        <v>1.9931004964164001E-2</v>
      </c>
      <c r="AC11" s="19">
        <v>1.2191555464756299E-2</v>
      </c>
      <c r="AD11" s="19">
        <v>2.7249585577388699E-2</v>
      </c>
      <c r="AE11" s="19"/>
      <c r="AF11" s="19">
        <v>2.77277679220507E-2</v>
      </c>
    </row>
    <row r="12" spans="2:32" x14ac:dyDescent="0.2">
      <c r="B12" s="16" t="s">
        <v>317</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320</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2485</v>
      </c>
      <c r="D7" s="10">
        <v>1281</v>
      </c>
      <c r="E7" s="10">
        <v>1195</v>
      </c>
      <c r="F7" s="10"/>
      <c r="G7" s="10">
        <v>376</v>
      </c>
      <c r="H7" s="10">
        <v>437</v>
      </c>
      <c r="I7" s="10">
        <v>497</v>
      </c>
      <c r="J7" s="10">
        <v>442</v>
      </c>
      <c r="K7" s="10">
        <v>338</v>
      </c>
      <c r="L7" s="10">
        <v>395</v>
      </c>
      <c r="M7" s="10"/>
      <c r="N7" s="10">
        <v>357</v>
      </c>
      <c r="O7" s="10">
        <v>345</v>
      </c>
      <c r="P7" s="10">
        <v>208</v>
      </c>
      <c r="Q7" s="10">
        <v>237</v>
      </c>
      <c r="R7" s="10">
        <v>173</v>
      </c>
      <c r="S7" s="10">
        <v>254</v>
      </c>
      <c r="T7" s="10">
        <v>208</v>
      </c>
      <c r="U7" s="10">
        <v>90</v>
      </c>
      <c r="V7" s="10">
        <v>261</v>
      </c>
      <c r="W7" s="10">
        <v>180</v>
      </c>
      <c r="X7" s="10">
        <v>117</v>
      </c>
      <c r="Y7" s="10">
        <v>55</v>
      </c>
      <c r="Z7" s="10"/>
      <c r="AA7" s="10">
        <v>747</v>
      </c>
      <c r="AB7" s="10">
        <v>701</v>
      </c>
      <c r="AC7" s="10">
        <v>412</v>
      </c>
      <c r="AD7" s="10">
        <v>615</v>
      </c>
      <c r="AE7" s="10"/>
      <c r="AF7" s="10">
        <v>443</v>
      </c>
    </row>
    <row r="8" spans="2:32" ht="30" customHeight="1" x14ac:dyDescent="0.2">
      <c r="B8" s="11" t="s">
        <v>20</v>
      </c>
      <c r="C8" s="11">
        <v>2554</v>
      </c>
      <c r="D8" s="11">
        <v>1385</v>
      </c>
      <c r="E8" s="11">
        <v>1160</v>
      </c>
      <c r="F8" s="11"/>
      <c r="G8" s="11">
        <v>471</v>
      </c>
      <c r="H8" s="11">
        <v>534</v>
      </c>
      <c r="I8" s="11">
        <v>478</v>
      </c>
      <c r="J8" s="11">
        <v>422</v>
      </c>
      <c r="K8" s="11">
        <v>301</v>
      </c>
      <c r="L8" s="11">
        <v>348</v>
      </c>
      <c r="M8" s="11"/>
      <c r="N8" s="11">
        <v>409</v>
      </c>
      <c r="O8" s="11">
        <v>333</v>
      </c>
      <c r="P8" s="11">
        <v>201</v>
      </c>
      <c r="Q8" s="11">
        <v>228</v>
      </c>
      <c r="R8" s="11">
        <v>162</v>
      </c>
      <c r="S8" s="11">
        <v>244</v>
      </c>
      <c r="T8" s="11">
        <v>201</v>
      </c>
      <c r="U8" s="11">
        <v>92</v>
      </c>
      <c r="V8" s="11">
        <v>254</v>
      </c>
      <c r="W8" s="11">
        <v>217</v>
      </c>
      <c r="X8" s="11">
        <v>126</v>
      </c>
      <c r="Y8" s="11">
        <v>87</v>
      </c>
      <c r="Z8" s="11"/>
      <c r="AA8" s="11">
        <v>703</v>
      </c>
      <c r="AB8" s="11">
        <v>654</v>
      </c>
      <c r="AC8" s="11">
        <v>546</v>
      </c>
      <c r="AD8" s="11">
        <v>641</v>
      </c>
      <c r="AE8" s="11"/>
      <c r="AF8" s="11">
        <v>438</v>
      </c>
    </row>
    <row r="9" spans="2:32" x14ac:dyDescent="0.2">
      <c r="B9" s="18" t="s">
        <v>240</v>
      </c>
      <c r="C9" s="17">
        <v>0.63335047835028202</v>
      </c>
      <c r="D9" s="17">
        <v>0.66164281476653697</v>
      </c>
      <c r="E9" s="17">
        <v>0.599353414510432</v>
      </c>
      <c r="F9" s="17"/>
      <c r="G9" s="17">
        <v>0.73889203719100505</v>
      </c>
      <c r="H9" s="17">
        <v>0.69693939331715704</v>
      </c>
      <c r="I9" s="17">
        <v>0.62377927903657004</v>
      </c>
      <c r="J9" s="17">
        <v>0.570609101825992</v>
      </c>
      <c r="K9" s="17">
        <v>0.583860097428472</v>
      </c>
      <c r="L9" s="17">
        <v>0.52495946284721795</v>
      </c>
      <c r="M9" s="17"/>
      <c r="N9" s="17">
        <v>0.70054138160577195</v>
      </c>
      <c r="O9" s="17">
        <v>0.60244591895563704</v>
      </c>
      <c r="P9" s="17">
        <v>0.64016145695297</v>
      </c>
      <c r="Q9" s="17">
        <v>0.59444659176767201</v>
      </c>
      <c r="R9" s="17">
        <v>0.61060097045544304</v>
      </c>
      <c r="S9" s="17">
        <v>0.65207183073975294</v>
      </c>
      <c r="T9" s="17">
        <v>0.61329755320138002</v>
      </c>
      <c r="U9" s="17">
        <v>0.56265413725290203</v>
      </c>
      <c r="V9" s="17">
        <v>0.615366242511448</v>
      </c>
      <c r="W9" s="17">
        <v>0.65161353741743</v>
      </c>
      <c r="X9" s="17">
        <v>0.63163368145111198</v>
      </c>
      <c r="Y9" s="17">
        <v>0.64220949755808698</v>
      </c>
      <c r="Z9" s="17"/>
      <c r="AA9" s="17">
        <v>0.67955337810440297</v>
      </c>
      <c r="AB9" s="17">
        <v>0.59895865756161304</v>
      </c>
      <c r="AC9" s="17">
        <v>0.64150484580118705</v>
      </c>
      <c r="AD9" s="17">
        <v>0.61136686504581805</v>
      </c>
      <c r="AE9" s="17"/>
      <c r="AF9" s="17">
        <v>0.66110421758899096</v>
      </c>
    </row>
    <row r="10" spans="2:32" x14ac:dyDescent="0.2">
      <c r="B10" s="18" t="s">
        <v>241</v>
      </c>
      <c r="C10" s="17">
        <v>0.34732154305374102</v>
      </c>
      <c r="D10" s="17">
        <v>0.32033375272697301</v>
      </c>
      <c r="E10" s="17">
        <v>0.38064253400735099</v>
      </c>
      <c r="F10" s="17"/>
      <c r="G10" s="17">
        <v>0.23839500182384399</v>
      </c>
      <c r="H10" s="17">
        <v>0.27823475351804799</v>
      </c>
      <c r="I10" s="17">
        <v>0.35853319550478002</v>
      </c>
      <c r="J10" s="17">
        <v>0.40295134845091202</v>
      </c>
      <c r="K10" s="17">
        <v>0.40594603363103998</v>
      </c>
      <c r="L10" s="17">
        <v>0.467221978400788</v>
      </c>
      <c r="M10" s="17"/>
      <c r="N10" s="17">
        <v>0.28764334817599602</v>
      </c>
      <c r="O10" s="17">
        <v>0.37982754453829598</v>
      </c>
      <c r="P10" s="17">
        <v>0.34970677549649498</v>
      </c>
      <c r="Q10" s="17">
        <v>0.38258210957915001</v>
      </c>
      <c r="R10" s="17">
        <v>0.36872527214821599</v>
      </c>
      <c r="S10" s="17">
        <v>0.31678090892310901</v>
      </c>
      <c r="T10" s="17">
        <v>0.36248424499034898</v>
      </c>
      <c r="U10" s="17">
        <v>0.40024657568768701</v>
      </c>
      <c r="V10" s="17">
        <v>0.37243145938955702</v>
      </c>
      <c r="W10" s="17">
        <v>0.326067590161216</v>
      </c>
      <c r="X10" s="17">
        <v>0.35032381980899602</v>
      </c>
      <c r="Y10" s="17">
        <v>0.33588952600882099</v>
      </c>
      <c r="Z10" s="17"/>
      <c r="AA10" s="17">
        <v>0.31080855220172499</v>
      </c>
      <c r="AB10" s="17">
        <v>0.38033002096412799</v>
      </c>
      <c r="AC10" s="17">
        <v>0.349068814772795</v>
      </c>
      <c r="AD10" s="17">
        <v>0.35133956586328002</v>
      </c>
      <c r="AE10" s="17"/>
      <c r="AF10" s="17">
        <v>0.310117391852545</v>
      </c>
    </row>
    <row r="11" spans="2:32" x14ac:dyDescent="0.2">
      <c r="B11" s="18" t="s">
        <v>92</v>
      </c>
      <c r="C11" s="19">
        <v>1.9327978595977201E-2</v>
      </c>
      <c r="D11" s="19">
        <v>1.8023432506490099E-2</v>
      </c>
      <c r="E11" s="19">
        <v>2.0004051482217199E-2</v>
      </c>
      <c r="F11" s="19"/>
      <c r="G11" s="19">
        <v>2.2712960985151201E-2</v>
      </c>
      <c r="H11" s="19">
        <v>2.48258531647951E-2</v>
      </c>
      <c r="I11" s="19">
        <v>1.7687525458649801E-2</v>
      </c>
      <c r="J11" s="19">
        <v>2.6439549723096201E-2</v>
      </c>
      <c r="K11" s="19">
        <v>1.01938689404883E-2</v>
      </c>
      <c r="L11" s="19">
        <v>7.8185587519940501E-3</v>
      </c>
      <c r="M11" s="19"/>
      <c r="N11" s="19">
        <v>1.1815270218231999E-2</v>
      </c>
      <c r="O11" s="19">
        <v>1.7726536506066599E-2</v>
      </c>
      <c r="P11" s="19">
        <v>1.01317675505351E-2</v>
      </c>
      <c r="Q11" s="19">
        <v>2.2971298653177399E-2</v>
      </c>
      <c r="R11" s="19">
        <v>2.0673757396340801E-2</v>
      </c>
      <c r="S11" s="19">
        <v>3.11472603371384E-2</v>
      </c>
      <c r="T11" s="19">
        <v>2.4218201808270699E-2</v>
      </c>
      <c r="U11" s="19">
        <v>3.7099287059410901E-2</v>
      </c>
      <c r="V11" s="19">
        <v>1.2202298098994801E-2</v>
      </c>
      <c r="W11" s="19">
        <v>2.2318872421353799E-2</v>
      </c>
      <c r="X11" s="19">
        <v>1.80424987398921E-2</v>
      </c>
      <c r="Y11" s="19">
        <v>2.19009764330916E-2</v>
      </c>
      <c r="Z11" s="19"/>
      <c r="AA11" s="19">
        <v>9.6380696938712599E-3</v>
      </c>
      <c r="AB11" s="19">
        <v>2.0711321474259099E-2</v>
      </c>
      <c r="AC11" s="19">
        <v>9.4263394260180097E-3</v>
      </c>
      <c r="AD11" s="19">
        <v>3.7293569090902E-2</v>
      </c>
      <c r="AE11" s="19"/>
      <c r="AF11" s="19">
        <v>2.8778390558464002E-2</v>
      </c>
    </row>
    <row r="12" spans="2:32" x14ac:dyDescent="0.2">
      <c r="B12" s="16" t="s">
        <v>317</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321</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2485</v>
      </c>
      <c r="D7" s="10">
        <v>1281</v>
      </c>
      <c r="E7" s="10">
        <v>1195</v>
      </c>
      <c r="F7" s="10"/>
      <c r="G7" s="10">
        <v>376</v>
      </c>
      <c r="H7" s="10">
        <v>437</v>
      </c>
      <c r="I7" s="10">
        <v>497</v>
      </c>
      <c r="J7" s="10">
        <v>442</v>
      </c>
      <c r="K7" s="10">
        <v>338</v>
      </c>
      <c r="L7" s="10">
        <v>395</v>
      </c>
      <c r="M7" s="10"/>
      <c r="N7" s="10">
        <v>357</v>
      </c>
      <c r="O7" s="10">
        <v>345</v>
      </c>
      <c r="P7" s="10">
        <v>208</v>
      </c>
      <c r="Q7" s="10">
        <v>237</v>
      </c>
      <c r="R7" s="10">
        <v>173</v>
      </c>
      <c r="S7" s="10">
        <v>254</v>
      </c>
      <c r="T7" s="10">
        <v>208</v>
      </c>
      <c r="U7" s="10">
        <v>90</v>
      </c>
      <c r="V7" s="10">
        <v>261</v>
      </c>
      <c r="W7" s="10">
        <v>180</v>
      </c>
      <c r="X7" s="10">
        <v>117</v>
      </c>
      <c r="Y7" s="10">
        <v>55</v>
      </c>
      <c r="Z7" s="10"/>
      <c r="AA7" s="10">
        <v>747</v>
      </c>
      <c r="AB7" s="10">
        <v>701</v>
      </c>
      <c r="AC7" s="10">
        <v>412</v>
      </c>
      <c r="AD7" s="10">
        <v>615</v>
      </c>
      <c r="AE7" s="10"/>
      <c r="AF7" s="10">
        <v>443</v>
      </c>
    </row>
    <row r="8" spans="2:32" ht="30" customHeight="1" x14ac:dyDescent="0.2">
      <c r="B8" s="11" t="s">
        <v>20</v>
      </c>
      <c r="C8" s="11">
        <v>2554</v>
      </c>
      <c r="D8" s="11">
        <v>1385</v>
      </c>
      <c r="E8" s="11">
        <v>1160</v>
      </c>
      <c r="F8" s="11"/>
      <c r="G8" s="11">
        <v>471</v>
      </c>
      <c r="H8" s="11">
        <v>534</v>
      </c>
      <c r="I8" s="11">
        <v>478</v>
      </c>
      <c r="J8" s="11">
        <v>422</v>
      </c>
      <c r="K8" s="11">
        <v>301</v>
      </c>
      <c r="L8" s="11">
        <v>348</v>
      </c>
      <c r="M8" s="11"/>
      <c r="N8" s="11">
        <v>409</v>
      </c>
      <c r="O8" s="11">
        <v>333</v>
      </c>
      <c r="P8" s="11">
        <v>201</v>
      </c>
      <c r="Q8" s="11">
        <v>228</v>
      </c>
      <c r="R8" s="11">
        <v>162</v>
      </c>
      <c r="S8" s="11">
        <v>244</v>
      </c>
      <c r="T8" s="11">
        <v>201</v>
      </c>
      <c r="U8" s="11">
        <v>92</v>
      </c>
      <c r="V8" s="11">
        <v>254</v>
      </c>
      <c r="W8" s="11">
        <v>217</v>
      </c>
      <c r="X8" s="11">
        <v>126</v>
      </c>
      <c r="Y8" s="11">
        <v>87</v>
      </c>
      <c r="Z8" s="11"/>
      <c r="AA8" s="11">
        <v>703</v>
      </c>
      <c r="AB8" s="11">
        <v>654</v>
      </c>
      <c r="AC8" s="11">
        <v>546</v>
      </c>
      <c r="AD8" s="11">
        <v>641</v>
      </c>
      <c r="AE8" s="11"/>
      <c r="AF8" s="11">
        <v>438</v>
      </c>
    </row>
    <row r="9" spans="2:32" x14ac:dyDescent="0.2">
      <c r="B9" s="18" t="s">
        <v>240</v>
      </c>
      <c r="C9" s="17">
        <v>0.215228595069824</v>
      </c>
      <c r="D9" s="17">
        <v>0.23618274999785299</v>
      </c>
      <c r="E9" s="17">
        <v>0.19109937567893301</v>
      </c>
      <c r="F9" s="17"/>
      <c r="G9" s="17">
        <v>0.37322304720202898</v>
      </c>
      <c r="H9" s="17">
        <v>0.32454246590989799</v>
      </c>
      <c r="I9" s="17">
        <v>0.23831803207560501</v>
      </c>
      <c r="J9" s="17">
        <v>0.117762839616046</v>
      </c>
      <c r="K9" s="17">
        <v>6.5458159527479104E-2</v>
      </c>
      <c r="L9" s="17">
        <v>4.9642171060068199E-2</v>
      </c>
      <c r="M9" s="17"/>
      <c r="N9" s="17">
        <v>0.26906244511696498</v>
      </c>
      <c r="O9" s="17">
        <v>0.16673688174161899</v>
      </c>
      <c r="P9" s="17">
        <v>0.184089827631465</v>
      </c>
      <c r="Q9" s="17">
        <v>0.156961734339682</v>
      </c>
      <c r="R9" s="17">
        <v>0.241077937104205</v>
      </c>
      <c r="S9" s="17">
        <v>0.25443150128105702</v>
      </c>
      <c r="T9" s="17">
        <v>0.17885058454165501</v>
      </c>
      <c r="U9" s="17">
        <v>0.23874819301696401</v>
      </c>
      <c r="V9" s="17">
        <v>0.22734803438352899</v>
      </c>
      <c r="W9" s="17">
        <v>0.25584084140525698</v>
      </c>
      <c r="X9" s="17">
        <v>0.16800133917312199</v>
      </c>
      <c r="Y9" s="17">
        <v>0.205575015772058</v>
      </c>
      <c r="Z9" s="17"/>
      <c r="AA9" s="17">
        <v>0.23988965934037901</v>
      </c>
      <c r="AB9" s="17">
        <v>0.18825252286199501</v>
      </c>
      <c r="AC9" s="17">
        <v>0.25085786514148101</v>
      </c>
      <c r="AD9" s="17">
        <v>0.18892123364539401</v>
      </c>
      <c r="AE9" s="17"/>
      <c r="AF9" s="17">
        <v>0.196893644132175</v>
      </c>
    </row>
    <row r="10" spans="2:32" x14ac:dyDescent="0.2">
      <c r="B10" s="18" t="s">
        <v>241</v>
      </c>
      <c r="C10" s="17">
        <v>0.76043978058311401</v>
      </c>
      <c r="D10" s="17">
        <v>0.73775346931463703</v>
      </c>
      <c r="E10" s="17">
        <v>0.78644453456777896</v>
      </c>
      <c r="F10" s="17"/>
      <c r="G10" s="17">
        <v>0.594269691869865</v>
      </c>
      <c r="H10" s="17">
        <v>0.64718580496564404</v>
      </c>
      <c r="I10" s="17">
        <v>0.74094060390280103</v>
      </c>
      <c r="J10" s="17">
        <v>0.85114130089468698</v>
      </c>
      <c r="K10" s="17">
        <v>0.92024085966431601</v>
      </c>
      <c r="L10" s="17">
        <v>0.93775098153361103</v>
      </c>
      <c r="M10" s="17"/>
      <c r="N10" s="17">
        <v>0.69793763494115602</v>
      </c>
      <c r="O10" s="17">
        <v>0.81145195747269105</v>
      </c>
      <c r="P10" s="17">
        <v>0.78982878537518197</v>
      </c>
      <c r="Q10" s="17">
        <v>0.81093417080406804</v>
      </c>
      <c r="R10" s="17">
        <v>0.74332489842337901</v>
      </c>
      <c r="S10" s="17">
        <v>0.71822662017183403</v>
      </c>
      <c r="T10" s="17">
        <v>0.79749245149176395</v>
      </c>
      <c r="U10" s="17">
        <v>0.74919738274305703</v>
      </c>
      <c r="V10" s="17">
        <v>0.75604438737323099</v>
      </c>
      <c r="W10" s="17">
        <v>0.73061561206951597</v>
      </c>
      <c r="X10" s="17">
        <v>0.81395616208698596</v>
      </c>
      <c r="Y10" s="17">
        <v>0.74496924701246703</v>
      </c>
      <c r="Z10" s="17"/>
      <c r="AA10" s="17">
        <v>0.74293450947462403</v>
      </c>
      <c r="AB10" s="17">
        <v>0.79355820537218402</v>
      </c>
      <c r="AC10" s="17">
        <v>0.719016539332064</v>
      </c>
      <c r="AD10" s="17">
        <v>0.77859582350266499</v>
      </c>
      <c r="AE10" s="17"/>
      <c r="AF10" s="17">
        <v>0.79022072069616001</v>
      </c>
    </row>
    <row r="11" spans="2:32" x14ac:dyDescent="0.2">
      <c r="B11" s="18" t="s">
        <v>92</v>
      </c>
      <c r="C11" s="19">
        <v>2.4331624347061601E-2</v>
      </c>
      <c r="D11" s="19">
        <v>2.6063780687510099E-2</v>
      </c>
      <c r="E11" s="19">
        <v>2.2456089753288399E-2</v>
      </c>
      <c r="F11" s="19"/>
      <c r="G11" s="19">
        <v>3.2507260928105401E-2</v>
      </c>
      <c r="H11" s="19">
        <v>2.82717291244583E-2</v>
      </c>
      <c r="I11" s="19">
        <v>2.0741364021593801E-2</v>
      </c>
      <c r="J11" s="19">
        <v>3.1095859489267401E-2</v>
      </c>
      <c r="K11" s="19">
        <v>1.43009808082051E-2</v>
      </c>
      <c r="L11" s="19">
        <v>1.2606847406320501E-2</v>
      </c>
      <c r="M11" s="19"/>
      <c r="N11" s="19">
        <v>3.2999919941878099E-2</v>
      </c>
      <c r="O11" s="19">
        <v>2.1811160785689902E-2</v>
      </c>
      <c r="P11" s="19">
        <v>2.6081386993353099E-2</v>
      </c>
      <c r="Q11" s="19">
        <v>3.2104094856250098E-2</v>
      </c>
      <c r="R11" s="19">
        <v>1.55971644724156E-2</v>
      </c>
      <c r="S11" s="19">
        <v>2.73418785471084E-2</v>
      </c>
      <c r="T11" s="19">
        <v>2.3656963966580201E-2</v>
      </c>
      <c r="U11" s="19">
        <v>1.2054424239978699E-2</v>
      </c>
      <c r="V11" s="19">
        <v>1.6607578243239302E-2</v>
      </c>
      <c r="W11" s="19">
        <v>1.3543546525226701E-2</v>
      </c>
      <c r="X11" s="19">
        <v>1.80424987398921E-2</v>
      </c>
      <c r="Y11" s="19">
        <v>4.94557372154747E-2</v>
      </c>
      <c r="Z11" s="19"/>
      <c r="AA11" s="19">
        <v>1.7175831184996999E-2</v>
      </c>
      <c r="AB11" s="19">
        <v>1.8189271765821101E-2</v>
      </c>
      <c r="AC11" s="19">
        <v>3.0125595526454999E-2</v>
      </c>
      <c r="AD11" s="19">
        <v>3.2482942851940699E-2</v>
      </c>
      <c r="AE11" s="19"/>
      <c r="AF11" s="19">
        <v>1.28856351716651E-2</v>
      </c>
    </row>
    <row r="12" spans="2:32" x14ac:dyDescent="0.2">
      <c r="B12" s="16" t="s">
        <v>317</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322</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2485</v>
      </c>
      <c r="D7" s="10">
        <v>1281</v>
      </c>
      <c r="E7" s="10">
        <v>1195</v>
      </c>
      <c r="F7" s="10"/>
      <c r="G7" s="10">
        <v>376</v>
      </c>
      <c r="H7" s="10">
        <v>437</v>
      </c>
      <c r="I7" s="10">
        <v>497</v>
      </c>
      <c r="J7" s="10">
        <v>442</v>
      </c>
      <c r="K7" s="10">
        <v>338</v>
      </c>
      <c r="L7" s="10">
        <v>395</v>
      </c>
      <c r="M7" s="10"/>
      <c r="N7" s="10">
        <v>357</v>
      </c>
      <c r="O7" s="10">
        <v>345</v>
      </c>
      <c r="P7" s="10">
        <v>208</v>
      </c>
      <c r="Q7" s="10">
        <v>237</v>
      </c>
      <c r="R7" s="10">
        <v>173</v>
      </c>
      <c r="S7" s="10">
        <v>254</v>
      </c>
      <c r="T7" s="10">
        <v>208</v>
      </c>
      <c r="U7" s="10">
        <v>90</v>
      </c>
      <c r="V7" s="10">
        <v>261</v>
      </c>
      <c r="W7" s="10">
        <v>180</v>
      </c>
      <c r="X7" s="10">
        <v>117</v>
      </c>
      <c r="Y7" s="10">
        <v>55</v>
      </c>
      <c r="Z7" s="10"/>
      <c r="AA7" s="10">
        <v>747</v>
      </c>
      <c r="AB7" s="10">
        <v>701</v>
      </c>
      <c r="AC7" s="10">
        <v>412</v>
      </c>
      <c r="AD7" s="10">
        <v>615</v>
      </c>
      <c r="AE7" s="10"/>
      <c r="AF7" s="10">
        <v>443</v>
      </c>
    </row>
    <row r="8" spans="2:32" ht="30" customHeight="1" x14ac:dyDescent="0.2">
      <c r="B8" s="11" t="s">
        <v>20</v>
      </c>
      <c r="C8" s="11">
        <v>2554</v>
      </c>
      <c r="D8" s="11">
        <v>1385</v>
      </c>
      <c r="E8" s="11">
        <v>1160</v>
      </c>
      <c r="F8" s="11"/>
      <c r="G8" s="11">
        <v>471</v>
      </c>
      <c r="H8" s="11">
        <v>534</v>
      </c>
      <c r="I8" s="11">
        <v>478</v>
      </c>
      <c r="J8" s="11">
        <v>422</v>
      </c>
      <c r="K8" s="11">
        <v>301</v>
      </c>
      <c r="L8" s="11">
        <v>348</v>
      </c>
      <c r="M8" s="11"/>
      <c r="N8" s="11">
        <v>409</v>
      </c>
      <c r="O8" s="11">
        <v>333</v>
      </c>
      <c r="P8" s="11">
        <v>201</v>
      </c>
      <c r="Q8" s="11">
        <v>228</v>
      </c>
      <c r="R8" s="11">
        <v>162</v>
      </c>
      <c r="S8" s="11">
        <v>244</v>
      </c>
      <c r="T8" s="11">
        <v>201</v>
      </c>
      <c r="U8" s="11">
        <v>92</v>
      </c>
      <c r="V8" s="11">
        <v>254</v>
      </c>
      <c r="W8" s="11">
        <v>217</v>
      </c>
      <c r="X8" s="11">
        <v>126</v>
      </c>
      <c r="Y8" s="11">
        <v>87</v>
      </c>
      <c r="Z8" s="11"/>
      <c r="AA8" s="11">
        <v>703</v>
      </c>
      <c r="AB8" s="11">
        <v>654</v>
      </c>
      <c r="AC8" s="11">
        <v>546</v>
      </c>
      <c r="AD8" s="11">
        <v>641</v>
      </c>
      <c r="AE8" s="11"/>
      <c r="AF8" s="11">
        <v>438</v>
      </c>
    </row>
    <row r="9" spans="2:32" x14ac:dyDescent="0.2">
      <c r="B9" s="18" t="s">
        <v>240</v>
      </c>
      <c r="C9" s="17">
        <v>0.22762708082730601</v>
      </c>
      <c r="D9" s="17">
        <v>0.24258079863870799</v>
      </c>
      <c r="E9" s="17">
        <v>0.21157415416498501</v>
      </c>
      <c r="F9" s="17"/>
      <c r="G9" s="17">
        <v>0.359021407185945</v>
      </c>
      <c r="H9" s="17">
        <v>0.317199036929395</v>
      </c>
      <c r="I9" s="17">
        <v>0.254460147292772</v>
      </c>
      <c r="J9" s="17">
        <v>0.16818666688556699</v>
      </c>
      <c r="K9" s="17">
        <v>9.8864069783644495E-2</v>
      </c>
      <c r="L9" s="17">
        <v>5.8866083065616297E-2</v>
      </c>
      <c r="M9" s="17"/>
      <c r="N9" s="17">
        <v>0.33337059370419198</v>
      </c>
      <c r="O9" s="17">
        <v>0.17878685845144299</v>
      </c>
      <c r="P9" s="17">
        <v>0.20861083670208899</v>
      </c>
      <c r="Q9" s="17">
        <v>0.20046155990251899</v>
      </c>
      <c r="R9" s="17">
        <v>0.224439912066347</v>
      </c>
      <c r="S9" s="17">
        <v>0.26246251245847302</v>
      </c>
      <c r="T9" s="17">
        <v>0.13318342612272699</v>
      </c>
      <c r="U9" s="17">
        <v>0.203715656659858</v>
      </c>
      <c r="V9" s="17">
        <v>0.214853319549868</v>
      </c>
      <c r="W9" s="17">
        <v>0.21841029608604501</v>
      </c>
      <c r="X9" s="17">
        <v>0.241501690925539</v>
      </c>
      <c r="Y9" s="17">
        <v>0.224040247404281</v>
      </c>
      <c r="Z9" s="17"/>
      <c r="AA9" s="17">
        <v>0.25466293167725201</v>
      </c>
      <c r="AB9" s="17">
        <v>0.210101648747018</v>
      </c>
      <c r="AC9" s="17">
        <v>0.24258072818684501</v>
      </c>
      <c r="AD9" s="17">
        <v>0.20688794840358701</v>
      </c>
      <c r="AE9" s="17"/>
      <c r="AF9" s="17">
        <v>0.22626734785545999</v>
      </c>
    </row>
    <row r="10" spans="2:32" x14ac:dyDescent="0.2">
      <c r="B10" s="18" t="s">
        <v>241</v>
      </c>
      <c r="C10" s="17">
        <v>0.75503550500094196</v>
      </c>
      <c r="D10" s="17">
        <v>0.739873078050996</v>
      </c>
      <c r="E10" s="17">
        <v>0.77120081028773502</v>
      </c>
      <c r="F10" s="17"/>
      <c r="G10" s="17">
        <v>0.61393829422895696</v>
      </c>
      <c r="H10" s="17">
        <v>0.65574364959736497</v>
      </c>
      <c r="I10" s="17">
        <v>0.73021209628376804</v>
      </c>
      <c r="J10" s="17">
        <v>0.81742276849905504</v>
      </c>
      <c r="K10" s="17">
        <v>0.89495640199792004</v>
      </c>
      <c r="L10" s="17">
        <v>0.93586849209810397</v>
      </c>
      <c r="M10" s="17"/>
      <c r="N10" s="17">
        <v>0.65339490255985899</v>
      </c>
      <c r="O10" s="17">
        <v>0.80317785324681801</v>
      </c>
      <c r="P10" s="17">
        <v>0.77053177135060102</v>
      </c>
      <c r="Q10" s="17">
        <v>0.76440527517255297</v>
      </c>
      <c r="R10" s="17">
        <v>0.75279600653358003</v>
      </c>
      <c r="S10" s="17">
        <v>0.71140684821240896</v>
      </c>
      <c r="T10" s="17">
        <v>0.861928700820216</v>
      </c>
      <c r="U10" s="17">
        <v>0.78422991910016304</v>
      </c>
      <c r="V10" s="17">
        <v>0.77165834014052603</v>
      </c>
      <c r="W10" s="17">
        <v>0.76868787964174801</v>
      </c>
      <c r="X10" s="17">
        <v>0.74045581033456898</v>
      </c>
      <c r="Y10" s="17">
        <v>0.77595975259571903</v>
      </c>
      <c r="Z10" s="17"/>
      <c r="AA10" s="17">
        <v>0.736240668606576</v>
      </c>
      <c r="AB10" s="17">
        <v>0.77426537185839295</v>
      </c>
      <c r="AC10" s="17">
        <v>0.73985903736192604</v>
      </c>
      <c r="AD10" s="17">
        <v>0.76490313207352401</v>
      </c>
      <c r="AE10" s="17"/>
      <c r="AF10" s="17">
        <v>0.76019884313122799</v>
      </c>
    </row>
    <row r="11" spans="2:32" x14ac:dyDescent="0.2">
      <c r="B11" s="18" t="s">
        <v>92</v>
      </c>
      <c r="C11" s="19">
        <v>1.7337414171752701E-2</v>
      </c>
      <c r="D11" s="19">
        <v>1.7546123310296501E-2</v>
      </c>
      <c r="E11" s="19">
        <v>1.7225035547279999E-2</v>
      </c>
      <c r="F11" s="19"/>
      <c r="G11" s="19">
        <v>2.7040298585097499E-2</v>
      </c>
      <c r="H11" s="19">
        <v>2.70573134732402E-2</v>
      </c>
      <c r="I11" s="19">
        <v>1.53277564234607E-2</v>
      </c>
      <c r="J11" s="19">
        <v>1.4390564615378401E-2</v>
      </c>
      <c r="K11" s="19">
        <v>6.1795282184355397E-3</v>
      </c>
      <c r="L11" s="19">
        <v>5.2654248362799302E-3</v>
      </c>
      <c r="M11" s="19"/>
      <c r="N11" s="19">
        <v>1.3234503735949E-2</v>
      </c>
      <c r="O11" s="19">
        <v>1.8035288301739401E-2</v>
      </c>
      <c r="P11" s="19">
        <v>2.0857391947309602E-2</v>
      </c>
      <c r="Q11" s="19">
        <v>3.5133164924928302E-2</v>
      </c>
      <c r="R11" s="19">
        <v>2.2764081400073001E-2</v>
      </c>
      <c r="S11" s="19">
        <v>2.61306393291185E-2</v>
      </c>
      <c r="T11" s="19">
        <v>4.8878730570568497E-3</v>
      </c>
      <c r="U11" s="19">
        <v>1.2054424239978699E-2</v>
      </c>
      <c r="V11" s="19">
        <v>1.34883403096057E-2</v>
      </c>
      <c r="W11" s="19">
        <v>1.29018242722072E-2</v>
      </c>
      <c r="X11" s="19">
        <v>1.80424987398921E-2</v>
      </c>
      <c r="Y11" s="19">
        <v>0</v>
      </c>
      <c r="Z11" s="19"/>
      <c r="AA11" s="19">
        <v>9.0963997161715698E-3</v>
      </c>
      <c r="AB11" s="19">
        <v>1.5632979394589502E-2</v>
      </c>
      <c r="AC11" s="19">
        <v>1.75602344512291E-2</v>
      </c>
      <c r="AD11" s="19">
        <v>2.8208919522888901E-2</v>
      </c>
      <c r="AE11" s="19"/>
      <c r="AF11" s="19">
        <v>1.35338090133117E-2</v>
      </c>
    </row>
    <row r="12" spans="2:32" x14ac:dyDescent="0.2">
      <c r="B12" s="16" t="s">
        <v>317</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323</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2485</v>
      </c>
      <c r="D7" s="10">
        <v>1281</v>
      </c>
      <c r="E7" s="10">
        <v>1195</v>
      </c>
      <c r="F7" s="10"/>
      <c r="G7" s="10">
        <v>376</v>
      </c>
      <c r="H7" s="10">
        <v>437</v>
      </c>
      <c r="I7" s="10">
        <v>497</v>
      </c>
      <c r="J7" s="10">
        <v>442</v>
      </c>
      <c r="K7" s="10">
        <v>338</v>
      </c>
      <c r="L7" s="10">
        <v>395</v>
      </c>
      <c r="M7" s="10"/>
      <c r="N7" s="10">
        <v>357</v>
      </c>
      <c r="O7" s="10">
        <v>345</v>
      </c>
      <c r="P7" s="10">
        <v>208</v>
      </c>
      <c r="Q7" s="10">
        <v>237</v>
      </c>
      <c r="R7" s="10">
        <v>173</v>
      </c>
      <c r="S7" s="10">
        <v>254</v>
      </c>
      <c r="T7" s="10">
        <v>208</v>
      </c>
      <c r="U7" s="10">
        <v>90</v>
      </c>
      <c r="V7" s="10">
        <v>261</v>
      </c>
      <c r="W7" s="10">
        <v>180</v>
      </c>
      <c r="X7" s="10">
        <v>117</v>
      </c>
      <c r="Y7" s="10">
        <v>55</v>
      </c>
      <c r="Z7" s="10"/>
      <c r="AA7" s="10">
        <v>747</v>
      </c>
      <c r="AB7" s="10">
        <v>701</v>
      </c>
      <c r="AC7" s="10">
        <v>412</v>
      </c>
      <c r="AD7" s="10">
        <v>615</v>
      </c>
      <c r="AE7" s="10"/>
      <c r="AF7" s="10">
        <v>443</v>
      </c>
    </row>
    <row r="8" spans="2:32" ht="30" customHeight="1" x14ac:dyDescent="0.2">
      <c r="B8" s="11" t="s">
        <v>20</v>
      </c>
      <c r="C8" s="11">
        <v>2554</v>
      </c>
      <c r="D8" s="11">
        <v>1385</v>
      </c>
      <c r="E8" s="11">
        <v>1160</v>
      </c>
      <c r="F8" s="11"/>
      <c r="G8" s="11">
        <v>471</v>
      </c>
      <c r="H8" s="11">
        <v>534</v>
      </c>
      <c r="I8" s="11">
        <v>478</v>
      </c>
      <c r="J8" s="11">
        <v>422</v>
      </c>
      <c r="K8" s="11">
        <v>301</v>
      </c>
      <c r="L8" s="11">
        <v>348</v>
      </c>
      <c r="M8" s="11"/>
      <c r="N8" s="11">
        <v>409</v>
      </c>
      <c r="O8" s="11">
        <v>333</v>
      </c>
      <c r="P8" s="11">
        <v>201</v>
      </c>
      <c r="Q8" s="11">
        <v>228</v>
      </c>
      <c r="R8" s="11">
        <v>162</v>
      </c>
      <c r="S8" s="11">
        <v>244</v>
      </c>
      <c r="T8" s="11">
        <v>201</v>
      </c>
      <c r="U8" s="11">
        <v>92</v>
      </c>
      <c r="V8" s="11">
        <v>254</v>
      </c>
      <c r="W8" s="11">
        <v>217</v>
      </c>
      <c r="X8" s="11">
        <v>126</v>
      </c>
      <c r="Y8" s="11">
        <v>87</v>
      </c>
      <c r="Z8" s="11"/>
      <c r="AA8" s="11">
        <v>703</v>
      </c>
      <c r="AB8" s="11">
        <v>654</v>
      </c>
      <c r="AC8" s="11">
        <v>546</v>
      </c>
      <c r="AD8" s="11">
        <v>641</v>
      </c>
      <c r="AE8" s="11"/>
      <c r="AF8" s="11">
        <v>438</v>
      </c>
    </row>
    <row r="9" spans="2:32" x14ac:dyDescent="0.2">
      <c r="B9" s="18" t="s">
        <v>240</v>
      </c>
      <c r="C9" s="17">
        <v>0.202432510815755</v>
      </c>
      <c r="D9" s="17">
        <v>0.21254085107338599</v>
      </c>
      <c r="E9" s="17">
        <v>0.19113560339084601</v>
      </c>
      <c r="F9" s="17"/>
      <c r="G9" s="17">
        <v>0.36579517567476599</v>
      </c>
      <c r="H9" s="17">
        <v>0.28555645220533998</v>
      </c>
      <c r="I9" s="17">
        <v>0.23209272753086199</v>
      </c>
      <c r="J9" s="17">
        <v>0.111563987338893</v>
      </c>
      <c r="K9" s="17">
        <v>6.9554619260645906E-2</v>
      </c>
      <c r="L9" s="17">
        <v>3.8147196496680802E-2</v>
      </c>
      <c r="M9" s="17"/>
      <c r="N9" s="17">
        <v>0.26342316261271398</v>
      </c>
      <c r="O9" s="17">
        <v>0.168003351903042</v>
      </c>
      <c r="P9" s="17">
        <v>0.15898026929220599</v>
      </c>
      <c r="Q9" s="17">
        <v>0.17731087381646299</v>
      </c>
      <c r="R9" s="17">
        <v>0.23568204140336299</v>
      </c>
      <c r="S9" s="17">
        <v>0.25503371682855303</v>
      </c>
      <c r="T9" s="17">
        <v>0.201650017872917</v>
      </c>
      <c r="U9" s="17">
        <v>0.16954610313304699</v>
      </c>
      <c r="V9" s="17">
        <v>0.17897436487367899</v>
      </c>
      <c r="W9" s="17">
        <v>0.17461988358165401</v>
      </c>
      <c r="X9" s="17">
        <v>0.181442502221632</v>
      </c>
      <c r="Y9" s="17">
        <v>0.20874922663522899</v>
      </c>
      <c r="Z9" s="17"/>
      <c r="AA9" s="17">
        <v>0.25810121585554702</v>
      </c>
      <c r="AB9" s="17">
        <v>0.16137906942543401</v>
      </c>
      <c r="AC9" s="17">
        <v>0.21809878576581701</v>
      </c>
      <c r="AD9" s="17">
        <v>0.17327857967995</v>
      </c>
      <c r="AE9" s="17"/>
      <c r="AF9" s="17">
        <v>0.172865584419507</v>
      </c>
    </row>
    <row r="10" spans="2:32" x14ac:dyDescent="0.2">
      <c r="B10" s="18" t="s">
        <v>241</v>
      </c>
      <c r="C10" s="17">
        <v>0.77649267545116496</v>
      </c>
      <c r="D10" s="17">
        <v>0.76420126272684297</v>
      </c>
      <c r="E10" s="17">
        <v>0.79022899334849495</v>
      </c>
      <c r="F10" s="17"/>
      <c r="G10" s="17">
        <v>0.59442774083664696</v>
      </c>
      <c r="H10" s="17">
        <v>0.67946026955320205</v>
      </c>
      <c r="I10" s="17">
        <v>0.757721674716616</v>
      </c>
      <c r="J10" s="17">
        <v>0.87140662403495805</v>
      </c>
      <c r="K10" s="17">
        <v>0.92494322739438894</v>
      </c>
      <c r="L10" s="17">
        <v>0.95410914544441106</v>
      </c>
      <c r="M10" s="17"/>
      <c r="N10" s="17">
        <v>0.70271670079716397</v>
      </c>
      <c r="O10" s="17">
        <v>0.81661757837445104</v>
      </c>
      <c r="P10" s="17">
        <v>0.82628468814892198</v>
      </c>
      <c r="Q10" s="17">
        <v>0.81267267124836995</v>
      </c>
      <c r="R10" s="17">
        <v>0.75904401139993904</v>
      </c>
      <c r="S10" s="17">
        <v>0.73124953144302596</v>
      </c>
      <c r="T10" s="17">
        <v>0.77780931688652599</v>
      </c>
      <c r="U10" s="17">
        <v>0.80322086440411</v>
      </c>
      <c r="V10" s="17">
        <v>0.78783874599366799</v>
      </c>
      <c r="W10" s="17">
        <v>0.79726519928981598</v>
      </c>
      <c r="X10" s="17">
        <v>0.80051499903847601</v>
      </c>
      <c r="Y10" s="17">
        <v>0.76859134018172404</v>
      </c>
      <c r="Z10" s="17"/>
      <c r="AA10" s="17">
        <v>0.730567112808023</v>
      </c>
      <c r="AB10" s="17">
        <v>0.81742288107765704</v>
      </c>
      <c r="AC10" s="17">
        <v>0.76100974382145103</v>
      </c>
      <c r="AD10" s="17">
        <v>0.79458499556273299</v>
      </c>
      <c r="AE10" s="17"/>
      <c r="AF10" s="17">
        <v>0.80342568452036101</v>
      </c>
    </row>
    <row r="11" spans="2:32" x14ac:dyDescent="0.2">
      <c r="B11" s="18" t="s">
        <v>92</v>
      </c>
      <c r="C11" s="19">
        <v>2.1074813733079598E-2</v>
      </c>
      <c r="D11" s="19">
        <v>2.3257886199770601E-2</v>
      </c>
      <c r="E11" s="19">
        <v>1.8635403260658798E-2</v>
      </c>
      <c r="F11" s="19"/>
      <c r="G11" s="19">
        <v>3.9777083488586898E-2</v>
      </c>
      <c r="H11" s="19">
        <v>3.4983278241457701E-2</v>
      </c>
      <c r="I11" s="19">
        <v>1.01855977525227E-2</v>
      </c>
      <c r="J11" s="19">
        <v>1.7029388626149802E-2</v>
      </c>
      <c r="K11" s="19">
        <v>5.5021533449650098E-3</v>
      </c>
      <c r="L11" s="19">
        <v>7.7436580589081202E-3</v>
      </c>
      <c r="M11" s="19"/>
      <c r="N11" s="19">
        <v>3.38601365901222E-2</v>
      </c>
      <c r="O11" s="19">
        <v>1.5379069722506499E-2</v>
      </c>
      <c r="P11" s="19">
        <v>1.47350425588721E-2</v>
      </c>
      <c r="Q11" s="19">
        <v>1.0016454935167099E-2</v>
      </c>
      <c r="R11" s="19">
        <v>5.2739471966980001E-3</v>
      </c>
      <c r="S11" s="19">
        <v>1.37167517284205E-2</v>
      </c>
      <c r="T11" s="19">
        <v>2.0540665240557102E-2</v>
      </c>
      <c r="U11" s="19">
        <v>2.7233032462842099E-2</v>
      </c>
      <c r="V11" s="19">
        <v>3.3186889132653302E-2</v>
      </c>
      <c r="W11" s="19">
        <v>2.8114917128530301E-2</v>
      </c>
      <c r="X11" s="19">
        <v>1.80424987398921E-2</v>
      </c>
      <c r="Y11" s="19">
        <v>2.2659433183047101E-2</v>
      </c>
      <c r="Z11" s="19"/>
      <c r="AA11" s="19">
        <v>1.13316713364308E-2</v>
      </c>
      <c r="AB11" s="19">
        <v>2.1198049496908799E-2</v>
      </c>
      <c r="AC11" s="19">
        <v>2.08914704127319E-2</v>
      </c>
      <c r="AD11" s="19">
        <v>3.2136424757317802E-2</v>
      </c>
      <c r="AE11" s="19"/>
      <c r="AF11" s="19">
        <v>2.37087310601319E-2</v>
      </c>
    </row>
    <row r="12" spans="2:32" x14ac:dyDescent="0.2">
      <c r="B12" s="16" t="s">
        <v>317</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E19"/>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20.71484375" customWidth="1"/>
  </cols>
  <sheetData>
    <row r="2" spans="2:5" ht="39.950000000000003" customHeight="1" x14ac:dyDescent="0.2">
      <c r="D2" s="30" t="s">
        <v>93</v>
      </c>
      <c r="E2" s="26"/>
    </row>
    <row r="6" spans="2:5" ht="50.1" customHeight="1" x14ac:dyDescent="0.2">
      <c r="B6" s="20" t="s">
        <v>15</v>
      </c>
      <c r="C6" s="20" t="s">
        <v>85</v>
      </c>
      <c r="D6" s="20" t="s">
        <v>86</v>
      </c>
    </row>
    <row r="7" spans="2:5" ht="27.75" x14ac:dyDescent="0.2">
      <c r="B7" s="18" t="s">
        <v>87</v>
      </c>
      <c r="C7" s="17">
        <v>0.21937497191671401</v>
      </c>
      <c r="D7" s="17">
        <v>0.217266720354228</v>
      </c>
    </row>
    <row r="8" spans="2:5" ht="27.75" x14ac:dyDescent="0.2">
      <c r="B8" s="18" t="s">
        <v>88</v>
      </c>
      <c r="C8" s="17">
        <v>0.28161026459875899</v>
      </c>
      <c r="D8" s="17">
        <v>0.266172264799453</v>
      </c>
    </row>
    <row r="9" spans="2:5" ht="27.75" x14ac:dyDescent="0.2">
      <c r="B9" s="18" t="s">
        <v>89</v>
      </c>
      <c r="C9" s="17">
        <v>0.38051130307497399</v>
      </c>
      <c r="D9" s="17">
        <v>0.39580912513078798</v>
      </c>
    </row>
    <row r="10" spans="2:5" x14ac:dyDescent="0.2">
      <c r="B10" s="18" t="s">
        <v>90</v>
      </c>
      <c r="C10" s="17">
        <v>5.0000538037071898E-2</v>
      </c>
      <c r="D10" s="17">
        <v>5.7783122572975E-2</v>
      </c>
    </row>
    <row r="11" spans="2:5" x14ac:dyDescent="0.2">
      <c r="B11" s="18" t="s">
        <v>91</v>
      </c>
      <c r="C11" s="17">
        <v>3.39745535656793E-2</v>
      </c>
      <c r="D11" s="17">
        <v>2.9766529530440899E-2</v>
      </c>
    </row>
    <row r="12" spans="2:5" x14ac:dyDescent="0.2">
      <c r="B12" s="18" t="s">
        <v>92</v>
      </c>
      <c r="C12" s="17">
        <v>3.4528368806802497E-2</v>
      </c>
      <c r="D12" s="17">
        <v>3.3202237612115597E-2</v>
      </c>
    </row>
    <row r="13" spans="2:5" x14ac:dyDescent="0.2">
      <c r="B13" s="16" t="s">
        <v>94</v>
      </c>
      <c r="C13" s="16"/>
      <c r="D13" s="16"/>
    </row>
    <row r="14" spans="2:5" x14ac:dyDescent="0.2">
      <c r="B14" t="s">
        <v>63</v>
      </c>
    </row>
    <row r="15" spans="2:5" x14ac:dyDescent="0.2">
      <c r="B15" t="s">
        <v>64</v>
      </c>
    </row>
    <row r="19" spans="2:2" x14ac:dyDescent="0.2">
      <c r="B19" s="8" t="str">
        <f>HYPERLINK("#'Contents'!A1", "Return to Contents")</f>
        <v>Return to Contents</v>
      </c>
    </row>
  </sheetData>
  <mergeCells count="1">
    <mergeCell ref="D2:E2"/>
  </mergeCells>
  <pageMargins left="0.7" right="0.7" top="0.75" bottom="0.75" header="0.3" footer="0.3"/>
  <pageSetup paperSize="9" orientation="portrait" horizontalDpi="300" verticalDpi="300"/>
  <drawing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324</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2485</v>
      </c>
      <c r="D7" s="10">
        <v>1281</v>
      </c>
      <c r="E7" s="10">
        <v>1195</v>
      </c>
      <c r="F7" s="10"/>
      <c r="G7" s="10">
        <v>376</v>
      </c>
      <c r="H7" s="10">
        <v>437</v>
      </c>
      <c r="I7" s="10">
        <v>497</v>
      </c>
      <c r="J7" s="10">
        <v>442</v>
      </c>
      <c r="K7" s="10">
        <v>338</v>
      </c>
      <c r="L7" s="10">
        <v>395</v>
      </c>
      <c r="M7" s="10"/>
      <c r="N7" s="10">
        <v>357</v>
      </c>
      <c r="O7" s="10">
        <v>345</v>
      </c>
      <c r="P7" s="10">
        <v>208</v>
      </c>
      <c r="Q7" s="10">
        <v>237</v>
      </c>
      <c r="R7" s="10">
        <v>173</v>
      </c>
      <c r="S7" s="10">
        <v>254</v>
      </c>
      <c r="T7" s="10">
        <v>208</v>
      </c>
      <c r="U7" s="10">
        <v>90</v>
      </c>
      <c r="V7" s="10">
        <v>261</v>
      </c>
      <c r="W7" s="10">
        <v>180</v>
      </c>
      <c r="X7" s="10">
        <v>117</v>
      </c>
      <c r="Y7" s="10">
        <v>55</v>
      </c>
      <c r="Z7" s="10"/>
      <c r="AA7" s="10">
        <v>747</v>
      </c>
      <c r="AB7" s="10">
        <v>701</v>
      </c>
      <c r="AC7" s="10">
        <v>412</v>
      </c>
      <c r="AD7" s="10">
        <v>615</v>
      </c>
      <c r="AE7" s="10"/>
      <c r="AF7" s="10">
        <v>443</v>
      </c>
    </row>
    <row r="8" spans="2:32" ht="30" customHeight="1" x14ac:dyDescent="0.2">
      <c r="B8" s="11" t="s">
        <v>20</v>
      </c>
      <c r="C8" s="11">
        <v>2554</v>
      </c>
      <c r="D8" s="11">
        <v>1385</v>
      </c>
      <c r="E8" s="11">
        <v>1160</v>
      </c>
      <c r="F8" s="11"/>
      <c r="G8" s="11">
        <v>471</v>
      </c>
      <c r="H8" s="11">
        <v>534</v>
      </c>
      <c r="I8" s="11">
        <v>478</v>
      </c>
      <c r="J8" s="11">
        <v>422</v>
      </c>
      <c r="K8" s="11">
        <v>301</v>
      </c>
      <c r="L8" s="11">
        <v>348</v>
      </c>
      <c r="M8" s="11"/>
      <c r="N8" s="11">
        <v>409</v>
      </c>
      <c r="O8" s="11">
        <v>333</v>
      </c>
      <c r="P8" s="11">
        <v>201</v>
      </c>
      <c r="Q8" s="11">
        <v>228</v>
      </c>
      <c r="R8" s="11">
        <v>162</v>
      </c>
      <c r="S8" s="11">
        <v>244</v>
      </c>
      <c r="T8" s="11">
        <v>201</v>
      </c>
      <c r="U8" s="11">
        <v>92</v>
      </c>
      <c r="V8" s="11">
        <v>254</v>
      </c>
      <c r="W8" s="11">
        <v>217</v>
      </c>
      <c r="X8" s="11">
        <v>126</v>
      </c>
      <c r="Y8" s="11">
        <v>87</v>
      </c>
      <c r="Z8" s="11"/>
      <c r="AA8" s="11">
        <v>703</v>
      </c>
      <c r="AB8" s="11">
        <v>654</v>
      </c>
      <c r="AC8" s="11">
        <v>546</v>
      </c>
      <c r="AD8" s="11">
        <v>641</v>
      </c>
      <c r="AE8" s="11"/>
      <c r="AF8" s="11">
        <v>438</v>
      </c>
    </row>
    <row r="9" spans="2:32" x14ac:dyDescent="0.2">
      <c r="B9" s="18" t="s">
        <v>240</v>
      </c>
      <c r="C9" s="17">
        <v>0.57703352762506699</v>
      </c>
      <c r="D9" s="17">
        <v>0.59986903191258201</v>
      </c>
      <c r="E9" s="17">
        <v>0.550735792349901</v>
      </c>
      <c r="F9" s="17"/>
      <c r="G9" s="17">
        <v>0.53389455246437201</v>
      </c>
      <c r="H9" s="17">
        <v>0.59469233127375598</v>
      </c>
      <c r="I9" s="17">
        <v>0.584527950423397</v>
      </c>
      <c r="J9" s="17">
        <v>0.56078817378869705</v>
      </c>
      <c r="K9" s="17">
        <v>0.60716538300508605</v>
      </c>
      <c r="L9" s="17">
        <v>0.59167169187358304</v>
      </c>
      <c r="M9" s="17"/>
      <c r="N9" s="17">
        <v>0.58912384494743797</v>
      </c>
      <c r="O9" s="17">
        <v>0.62576448011751395</v>
      </c>
      <c r="P9" s="17">
        <v>0.54120244720047905</v>
      </c>
      <c r="Q9" s="17">
        <v>0.52843954542442895</v>
      </c>
      <c r="R9" s="17">
        <v>0.58100027458623005</v>
      </c>
      <c r="S9" s="17">
        <v>0.59069645247279301</v>
      </c>
      <c r="T9" s="17">
        <v>0.51350682669363801</v>
      </c>
      <c r="U9" s="17">
        <v>0.56177989396212002</v>
      </c>
      <c r="V9" s="17">
        <v>0.57599936556192299</v>
      </c>
      <c r="W9" s="17">
        <v>0.60668149987805298</v>
      </c>
      <c r="X9" s="17">
        <v>0.58069837474383001</v>
      </c>
      <c r="Y9" s="17">
        <v>0.58470724284990505</v>
      </c>
      <c r="Z9" s="17"/>
      <c r="AA9" s="17">
        <v>0.62988032343397404</v>
      </c>
      <c r="AB9" s="17">
        <v>0.55233127563588502</v>
      </c>
      <c r="AC9" s="17">
        <v>0.58189446417122404</v>
      </c>
      <c r="AD9" s="17">
        <v>0.54079156200446699</v>
      </c>
      <c r="AE9" s="17"/>
      <c r="AF9" s="17">
        <v>0.55042414049615995</v>
      </c>
    </row>
    <row r="10" spans="2:32" x14ac:dyDescent="0.2">
      <c r="B10" s="18" t="s">
        <v>241</v>
      </c>
      <c r="C10" s="17">
        <v>0.40429227673787099</v>
      </c>
      <c r="D10" s="17">
        <v>0.380173003924411</v>
      </c>
      <c r="E10" s="17">
        <v>0.43197498804022499</v>
      </c>
      <c r="F10" s="17"/>
      <c r="G10" s="17">
        <v>0.44192525008483702</v>
      </c>
      <c r="H10" s="17">
        <v>0.38011215617080701</v>
      </c>
      <c r="I10" s="17">
        <v>0.40111742787072602</v>
      </c>
      <c r="J10" s="17">
        <v>0.41183087705499399</v>
      </c>
      <c r="K10" s="17">
        <v>0.387332463649949</v>
      </c>
      <c r="L10" s="17">
        <v>0.40036835034894502</v>
      </c>
      <c r="M10" s="17"/>
      <c r="N10" s="17">
        <v>0.38862591514669298</v>
      </c>
      <c r="O10" s="17">
        <v>0.35850622128034099</v>
      </c>
      <c r="P10" s="17">
        <v>0.44982789341658302</v>
      </c>
      <c r="Q10" s="17">
        <v>0.43494515653342197</v>
      </c>
      <c r="R10" s="17">
        <v>0.41375609789272</v>
      </c>
      <c r="S10" s="17">
        <v>0.39637473293945202</v>
      </c>
      <c r="T10" s="17">
        <v>0.45004935947348801</v>
      </c>
      <c r="U10" s="17">
        <v>0.42616568179790099</v>
      </c>
      <c r="V10" s="17">
        <v>0.41003749161708702</v>
      </c>
      <c r="W10" s="17">
        <v>0.37296874124768198</v>
      </c>
      <c r="X10" s="17">
        <v>0.40798213468179001</v>
      </c>
      <c r="Y10" s="17">
        <v>0.39956574194396899</v>
      </c>
      <c r="Z10" s="17"/>
      <c r="AA10" s="17">
        <v>0.36079370988791998</v>
      </c>
      <c r="AB10" s="17">
        <v>0.43160724951610102</v>
      </c>
      <c r="AC10" s="17">
        <v>0.398631331096585</v>
      </c>
      <c r="AD10" s="17">
        <v>0.42799157265862597</v>
      </c>
      <c r="AE10" s="17"/>
      <c r="AF10" s="17">
        <v>0.41864797668776499</v>
      </c>
    </row>
    <row r="11" spans="2:32" x14ac:dyDescent="0.2">
      <c r="B11" s="18" t="s">
        <v>92</v>
      </c>
      <c r="C11" s="19">
        <v>1.8674195637062699E-2</v>
      </c>
      <c r="D11" s="19">
        <v>1.9957964163006499E-2</v>
      </c>
      <c r="E11" s="19">
        <v>1.7289219609874E-2</v>
      </c>
      <c r="F11" s="19"/>
      <c r="G11" s="19">
        <v>2.4180197450791401E-2</v>
      </c>
      <c r="H11" s="19">
        <v>2.5195512555436499E-2</v>
      </c>
      <c r="I11" s="19">
        <v>1.43546217058775E-2</v>
      </c>
      <c r="J11" s="19">
        <v>2.7380949156309502E-2</v>
      </c>
      <c r="K11" s="19">
        <v>5.5021533449650098E-3</v>
      </c>
      <c r="L11" s="19">
        <v>7.9599577774721198E-3</v>
      </c>
      <c r="M11" s="19"/>
      <c r="N11" s="19">
        <v>2.22502399058685E-2</v>
      </c>
      <c r="O11" s="19">
        <v>1.5729298602145201E-2</v>
      </c>
      <c r="P11" s="19">
        <v>8.9696593829382693E-3</v>
      </c>
      <c r="Q11" s="19">
        <v>3.6615298042148997E-2</v>
      </c>
      <c r="R11" s="19">
        <v>5.2436275210503199E-3</v>
      </c>
      <c r="S11" s="19">
        <v>1.2928814587754399E-2</v>
      </c>
      <c r="T11" s="19">
        <v>3.6443813832873803E-2</v>
      </c>
      <c r="U11" s="19">
        <v>1.2054424239978699E-2</v>
      </c>
      <c r="V11" s="19">
        <v>1.396314282099E-2</v>
      </c>
      <c r="W11" s="19">
        <v>2.0349758874264798E-2</v>
      </c>
      <c r="X11" s="19">
        <v>1.13194905743808E-2</v>
      </c>
      <c r="Y11" s="19">
        <v>1.57270152061251E-2</v>
      </c>
      <c r="Z11" s="19"/>
      <c r="AA11" s="19">
        <v>9.3259666781052106E-3</v>
      </c>
      <c r="AB11" s="19">
        <v>1.6061474848014699E-2</v>
      </c>
      <c r="AC11" s="19">
        <v>1.9474204732190799E-2</v>
      </c>
      <c r="AD11" s="19">
        <v>3.1216865336907099E-2</v>
      </c>
      <c r="AE11" s="19"/>
      <c r="AF11" s="19">
        <v>3.0927882816074701E-2</v>
      </c>
    </row>
    <row r="12" spans="2:32" x14ac:dyDescent="0.2">
      <c r="B12" s="16" t="s">
        <v>317</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325</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2485</v>
      </c>
      <c r="D7" s="10">
        <v>1281</v>
      </c>
      <c r="E7" s="10">
        <v>1195</v>
      </c>
      <c r="F7" s="10"/>
      <c r="G7" s="10">
        <v>376</v>
      </c>
      <c r="H7" s="10">
        <v>437</v>
      </c>
      <c r="I7" s="10">
        <v>497</v>
      </c>
      <c r="J7" s="10">
        <v>442</v>
      </c>
      <c r="K7" s="10">
        <v>338</v>
      </c>
      <c r="L7" s="10">
        <v>395</v>
      </c>
      <c r="M7" s="10"/>
      <c r="N7" s="10">
        <v>357</v>
      </c>
      <c r="O7" s="10">
        <v>345</v>
      </c>
      <c r="P7" s="10">
        <v>208</v>
      </c>
      <c r="Q7" s="10">
        <v>237</v>
      </c>
      <c r="R7" s="10">
        <v>173</v>
      </c>
      <c r="S7" s="10">
        <v>254</v>
      </c>
      <c r="T7" s="10">
        <v>208</v>
      </c>
      <c r="U7" s="10">
        <v>90</v>
      </c>
      <c r="V7" s="10">
        <v>261</v>
      </c>
      <c r="W7" s="10">
        <v>180</v>
      </c>
      <c r="X7" s="10">
        <v>117</v>
      </c>
      <c r="Y7" s="10">
        <v>55</v>
      </c>
      <c r="Z7" s="10"/>
      <c r="AA7" s="10">
        <v>747</v>
      </c>
      <c r="AB7" s="10">
        <v>701</v>
      </c>
      <c r="AC7" s="10">
        <v>412</v>
      </c>
      <c r="AD7" s="10">
        <v>615</v>
      </c>
      <c r="AE7" s="10"/>
      <c r="AF7" s="10">
        <v>443</v>
      </c>
    </row>
    <row r="8" spans="2:32" ht="30" customHeight="1" x14ac:dyDescent="0.2">
      <c r="B8" s="11" t="s">
        <v>20</v>
      </c>
      <c r="C8" s="11">
        <v>2554</v>
      </c>
      <c r="D8" s="11">
        <v>1385</v>
      </c>
      <c r="E8" s="11">
        <v>1160</v>
      </c>
      <c r="F8" s="11"/>
      <c r="G8" s="11">
        <v>471</v>
      </c>
      <c r="H8" s="11">
        <v>534</v>
      </c>
      <c r="I8" s="11">
        <v>478</v>
      </c>
      <c r="J8" s="11">
        <v>422</v>
      </c>
      <c r="K8" s="11">
        <v>301</v>
      </c>
      <c r="L8" s="11">
        <v>348</v>
      </c>
      <c r="M8" s="11"/>
      <c r="N8" s="11">
        <v>409</v>
      </c>
      <c r="O8" s="11">
        <v>333</v>
      </c>
      <c r="P8" s="11">
        <v>201</v>
      </c>
      <c r="Q8" s="11">
        <v>228</v>
      </c>
      <c r="R8" s="11">
        <v>162</v>
      </c>
      <c r="S8" s="11">
        <v>244</v>
      </c>
      <c r="T8" s="11">
        <v>201</v>
      </c>
      <c r="U8" s="11">
        <v>92</v>
      </c>
      <c r="V8" s="11">
        <v>254</v>
      </c>
      <c r="W8" s="11">
        <v>217</v>
      </c>
      <c r="X8" s="11">
        <v>126</v>
      </c>
      <c r="Y8" s="11">
        <v>87</v>
      </c>
      <c r="Z8" s="11"/>
      <c r="AA8" s="11">
        <v>703</v>
      </c>
      <c r="AB8" s="11">
        <v>654</v>
      </c>
      <c r="AC8" s="11">
        <v>546</v>
      </c>
      <c r="AD8" s="11">
        <v>641</v>
      </c>
      <c r="AE8" s="11"/>
      <c r="AF8" s="11">
        <v>438</v>
      </c>
    </row>
    <row r="9" spans="2:32" x14ac:dyDescent="0.2">
      <c r="B9" s="18" t="s">
        <v>240</v>
      </c>
      <c r="C9" s="17">
        <v>0.50762182131432798</v>
      </c>
      <c r="D9" s="17">
        <v>0.47022805104369803</v>
      </c>
      <c r="E9" s="17">
        <v>0.55275984184236104</v>
      </c>
      <c r="F9" s="17"/>
      <c r="G9" s="17">
        <v>0.64940720445408096</v>
      </c>
      <c r="H9" s="17">
        <v>0.61227750805511405</v>
      </c>
      <c r="I9" s="17">
        <v>0.50526630221651903</v>
      </c>
      <c r="J9" s="17">
        <v>0.45315805914208501</v>
      </c>
      <c r="K9" s="17">
        <v>0.37017852078769797</v>
      </c>
      <c r="L9" s="17">
        <v>0.34320684491905001</v>
      </c>
      <c r="M9" s="17"/>
      <c r="N9" s="17">
        <v>0.60438833649295698</v>
      </c>
      <c r="O9" s="17">
        <v>0.472812413873127</v>
      </c>
      <c r="P9" s="17">
        <v>0.46665122621834498</v>
      </c>
      <c r="Q9" s="17">
        <v>0.44273850764365502</v>
      </c>
      <c r="R9" s="17">
        <v>0.47332372845571502</v>
      </c>
      <c r="S9" s="17">
        <v>0.57665372177081897</v>
      </c>
      <c r="T9" s="17">
        <v>0.50346343536968696</v>
      </c>
      <c r="U9" s="17">
        <v>0.41698408496967498</v>
      </c>
      <c r="V9" s="17">
        <v>0.50817125299773402</v>
      </c>
      <c r="W9" s="17">
        <v>0.50129382594462302</v>
      </c>
      <c r="X9" s="17">
        <v>0.49876919309527301</v>
      </c>
      <c r="Y9" s="17">
        <v>0.45298138576871599</v>
      </c>
      <c r="Z9" s="17"/>
      <c r="AA9" s="17">
        <v>0.55341442599163804</v>
      </c>
      <c r="AB9" s="17">
        <v>0.48800667529545799</v>
      </c>
      <c r="AC9" s="17">
        <v>0.52570750974690295</v>
      </c>
      <c r="AD9" s="17">
        <v>0.469122546271458</v>
      </c>
      <c r="AE9" s="17"/>
      <c r="AF9" s="17">
        <v>0.51048718125928505</v>
      </c>
    </row>
    <row r="10" spans="2:32" x14ac:dyDescent="0.2">
      <c r="B10" s="18" t="s">
        <v>241</v>
      </c>
      <c r="C10" s="17">
        <v>0.47500980044541002</v>
      </c>
      <c r="D10" s="17">
        <v>0.51014196369980802</v>
      </c>
      <c r="E10" s="17">
        <v>0.43243415523880802</v>
      </c>
      <c r="F10" s="17"/>
      <c r="G10" s="17">
        <v>0.321441561636363</v>
      </c>
      <c r="H10" s="17">
        <v>0.35969604235361402</v>
      </c>
      <c r="I10" s="17">
        <v>0.48517381293315198</v>
      </c>
      <c r="J10" s="17">
        <v>0.53184047642407695</v>
      </c>
      <c r="K10" s="17">
        <v>0.622213946724121</v>
      </c>
      <c r="L10" s="17">
        <v>0.64969689634687799</v>
      </c>
      <c r="M10" s="17"/>
      <c r="N10" s="17">
        <v>0.37661356925849798</v>
      </c>
      <c r="O10" s="17">
        <v>0.50439264015283003</v>
      </c>
      <c r="P10" s="17">
        <v>0.52321700623112</v>
      </c>
      <c r="Q10" s="17">
        <v>0.53995214781257095</v>
      </c>
      <c r="R10" s="17">
        <v>0.51107910707186899</v>
      </c>
      <c r="S10" s="17">
        <v>0.40897358835453401</v>
      </c>
      <c r="T10" s="17">
        <v>0.46508965757840898</v>
      </c>
      <c r="U10" s="17">
        <v>0.57452604078413005</v>
      </c>
      <c r="V10" s="17">
        <v>0.47150930876698099</v>
      </c>
      <c r="W10" s="17">
        <v>0.49870617405537698</v>
      </c>
      <c r="X10" s="17">
        <v>0.48991131633034601</v>
      </c>
      <c r="Y10" s="17">
        <v>0.50939062259206702</v>
      </c>
      <c r="Z10" s="17"/>
      <c r="AA10" s="17">
        <v>0.43361393016272898</v>
      </c>
      <c r="AB10" s="17">
        <v>0.49570836287230402</v>
      </c>
      <c r="AC10" s="17">
        <v>0.465027803993393</v>
      </c>
      <c r="AD10" s="17">
        <v>0.50039430135813801</v>
      </c>
      <c r="AE10" s="17"/>
      <c r="AF10" s="17">
        <v>0.46754135619569098</v>
      </c>
    </row>
    <row r="11" spans="2:32" x14ac:dyDescent="0.2">
      <c r="B11" s="18" t="s">
        <v>92</v>
      </c>
      <c r="C11" s="19">
        <v>1.7368378240262401E-2</v>
      </c>
      <c r="D11" s="19">
        <v>1.96299852564947E-2</v>
      </c>
      <c r="E11" s="19">
        <v>1.4806002918831201E-2</v>
      </c>
      <c r="F11" s="19"/>
      <c r="G11" s="19">
        <v>2.9151233909556599E-2</v>
      </c>
      <c r="H11" s="19">
        <v>2.8026449591272599E-2</v>
      </c>
      <c r="I11" s="19">
        <v>9.5598848503290704E-3</v>
      </c>
      <c r="J11" s="19">
        <v>1.50014644338381E-2</v>
      </c>
      <c r="K11" s="19">
        <v>7.6075324881817096E-3</v>
      </c>
      <c r="L11" s="19">
        <v>7.0962587340717897E-3</v>
      </c>
      <c r="M11" s="19"/>
      <c r="N11" s="19">
        <v>1.8998094248545001E-2</v>
      </c>
      <c r="O11" s="19">
        <v>2.2794945974042399E-2</v>
      </c>
      <c r="P11" s="19">
        <v>1.01317675505351E-2</v>
      </c>
      <c r="Q11" s="19">
        <v>1.7309344543773499E-2</v>
      </c>
      <c r="R11" s="19">
        <v>1.55971644724156E-2</v>
      </c>
      <c r="S11" s="19">
        <v>1.4372689874646599E-2</v>
      </c>
      <c r="T11" s="19">
        <v>3.1446907051903998E-2</v>
      </c>
      <c r="U11" s="19">
        <v>8.4898742461953294E-3</v>
      </c>
      <c r="V11" s="19">
        <v>2.0319438235284301E-2</v>
      </c>
      <c r="W11" s="19">
        <v>0</v>
      </c>
      <c r="X11" s="19">
        <v>1.13194905743808E-2</v>
      </c>
      <c r="Y11" s="19">
        <v>3.7627991639216603E-2</v>
      </c>
      <c r="Z11" s="19"/>
      <c r="AA11" s="19">
        <v>1.2971643845633299E-2</v>
      </c>
      <c r="AB11" s="19">
        <v>1.6284961832237901E-2</v>
      </c>
      <c r="AC11" s="19">
        <v>9.26468625970449E-3</v>
      </c>
      <c r="AD11" s="19">
        <v>3.0483152370403801E-2</v>
      </c>
      <c r="AE11" s="19"/>
      <c r="AF11" s="19">
        <v>2.1971462545024301E-2</v>
      </c>
    </row>
    <row r="12" spans="2:32" x14ac:dyDescent="0.2">
      <c r="B12" s="16" t="s">
        <v>317</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326</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2485</v>
      </c>
      <c r="D7" s="10">
        <v>1281</v>
      </c>
      <c r="E7" s="10">
        <v>1195</v>
      </c>
      <c r="F7" s="10"/>
      <c r="G7" s="10">
        <v>376</v>
      </c>
      <c r="H7" s="10">
        <v>437</v>
      </c>
      <c r="I7" s="10">
        <v>497</v>
      </c>
      <c r="J7" s="10">
        <v>442</v>
      </c>
      <c r="K7" s="10">
        <v>338</v>
      </c>
      <c r="L7" s="10">
        <v>395</v>
      </c>
      <c r="M7" s="10"/>
      <c r="N7" s="10">
        <v>357</v>
      </c>
      <c r="O7" s="10">
        <v>345</v>
      </c>
      <c r="P7" s="10">
        <v>208</v>
      </c>
      <c r="Q7" s="10">
        <v>237</v>
      </c>
      <c r="R7" s="10">
        <v>173</v>
      </c>
      <c r="S7" s="10">
        <v>254</v>
      </c>
      <c r="T7" s="10">
        <v>208</v>
      </c>
      <c r="U7" s="10">
        <v>90</v>
      </c>
      <c r="V7" s="10">
        <v>261</v>
      </c>
      <c r="W7" s="10">
        <v>180</v>
      </c>
      <c r="X7" s="10">
        <v>117</v>
      </c>
      <c r="Y7" s="10">
        <v>55</v>
      </c>
      <c r="Z7" s="10"/>
      <c r="AA7" s="10">
        <v>747</v>
      </c>
      <c r="AB7" s="10">
        <v>701</v>
      </c>
      <c r="AC7" s="10">
        <v>412</v>
      </c>
      <c r="AD7" s="10">
        <v>615</v>
      </c>
      <c r="AE7" s="10"/>
      <c r="AF7" s="10">
        <v>443</v>
      </c>
    </row>
    <row r="8" spans="2:32" ht="30" customHeight="1" x14ac:dyDescent="0.2">
      <c r="B8" s="11" t="s">
        <v>20</v>
      </c>
      <c r="C8" s="11">
        <v>2554</v>
      </c>
      <c r="D8" s="11">
        <v>1385</v>
      </c>
      <c r="E8" s="11">
        <v>1160</v>
      </c>
      <c r="F8" s="11"/>
      <c r="G8" s="11">
        <v>471</v>
      </c>
      <c r="H8" s="11">
        <v>534</v>
      </c>
      <c r="I8" s="11">
        <v>478</v>
      </c>
      <c r="J8" s="11">
        <v>422</v>
      </c>
      <c r="K8" s="11">
        <v>301</v>
      </c>
      <c r="L8" s="11">
        <v>348</v>
      </c>
      <c r="M8" s="11"/>
      <c r="N8" s="11">
        <v>409</v>
      </c>
      <c r="O8" s="11">
        <v>333</v>
      </c>
      <c r="P8" s="11">
        <v>201</v>
      </c>
      <c r="Q8" s="11">
        <v>228</v>
      </c>
      <c r="R8" s="11">
        <v>162</v>
      </c>
      <c r="S8" s="11">
        <v>244</v>
      </c>
      <c r="T8" s="11">
        <v>201</v>
      </c>
      <c r="U8" s="11">
        <v>92</v>
      </c>
      <c r="V8" s="11">
        <v>254</v>
      </c>
      <c r="W8" s="11">
        <v>217</v>
      </c>
      <c r="X8" s="11">
        <v>126</v>
      </c>
      <c r="Y8" s="11">
        <v>87</v>
      </c>
      <c r="Z8" s="11"/>
      <c r="AA8" s="11">
        <v>703</v>
      </c>
      <c r="AB8" s="11">
        <v>654</v>
      </c>
      <c r="AC8" s="11">
        <v>546</v>
      </c>
      <c r="AD8" s="11">
        <v>641</v>
      </c>
      <c r="AE8" s="11"/>
      <c r="AF8" s="11">
        <v>438</v>
      </c>
    </row>
    <row r="9" spans="2:32" x14ac:dyDescent="0.2">
      <c r="B9" s="18" t="s">
        <v>240</v>
      </c>
      <c r="C9" s="17">
        <v>0.23075892721861199</v>
      </c>
      <c r="D9" s="17">
        <v>0.114244549796113</v>
      </c>
      <c r="E9" s="17">
        <v>0.37164474019928601</v>
      </c>
      <c r="F9" s="17"/>
      <c r="G9" s="17">
        <v>0.37610054403630699</v>
      </c>
      <c r="H9" s="17">
        <v>0.34136681839091099</v>
      </c>
      <c r="I9" s="17">
        <v>0.25191417185611098</v>
      </c>
      <c r="J9" s="17">
        <v>0.13308808581093601</v>
      </c>
      <c r="K9" s="17">
        <v>0.105778631822125</v>
      </c>
      <c r="L9" s="17">
        <v>6.17701776961707E-2</v>
      </c>
      <c r="M9" s="17"/>
      <c r="N9" s="17">
        <v>0.27179080371333902</v>
      </c>
      <c r="O9" s="17">
        <v>0.17236030055345899</v>
      </c>
      <c r="P9" s="17">
        <v>0.18432893977141099</v>
      </c>
      <c r="Q9" s="17">
        <v>0.199716572332931</v>
      </c>
      <c r="R9" s="17">
        <v>0.228135293963805</v>
      </c>
      <c r="S9" s="17">
        <v>0.237177151799182</v>
      </c>
      <c r="T9" s="17">
        <v>0.220600765443493</v>
      </c>
      <c r="U9" s="17">
        <v>0.25010795221089799</v>
      </c>
      <c r="V9" s="17">
        <v>0.25496694482846699</v>
      </c>
      <c r="W9" s="17">
        <v>0.29058511330631098</v>
      </c>
      <c r="X9" s="17">
        <v>0.23820142599601499</v>
      </c>
      <c r="Y9" s="17">
        <v>0.20958471543617899</v>
      </c>
      <c r="Z9" s="17"/>
      <c r="AA9" s="17">
        <v>0.23758640648656501</v>
      </c>
      <c r="AB9" s="17">
        <v>0.227778874452358</v>
      </c>
      <c r="AC9" s="17">
        <v>0.273109338787907</v>
      </c>
      <c r="AD9" s="17">
        <v>0.19405712341276801</v>
      </c>
      <c r="AE9" s="17"/>
      <c r="AF9" s="17">
        <v>0.21764418757266399</v>
      </c>
    </row>
    <row r="10" spans="2:32" x14ac:dyDescent="0.2">
      <c r="B10" s="18" t="s">
        <v>241</v>
      </c>
      <c r="C10" s="17">
        <v>0.75166408547005503</v>
      </c>
      <c r="D10" s="17">
        <v>0.86380819264165998</v>
      </c>
      <c r="E10" s="17">
        <v>0.61585580242788296</v>
      </c>
      <c r="F10" s="17"/>
      <c r="G10" s="17">
        <v>0.60011293354635298</v>
      </c>
      <c r="H10" s="17">
        <v>0.62383160858300202</v>
      </c>
      <c r="I10" s="17">
        <v>0.73590224978612795</v>
      </c>
      <c r="J10" s="17">
        <v>0.84890091048467697</v>
      </c>
      <c r="K10" s="17">
        <v>0.89174396452023397</v>
      </c>
      <c r="L10" s="17">
        <v>0.93556898776282404</v>
      </c>
      <c r="M10" s="17"/>
      <c r="N10" s="17">
        <v>0.69623288231157299</v>
      </c>
      <c r="O10" s="17">
        <v>0.81579467750373102</v>
      </c>
      <c r="P10" s="17">
        <v>0.79936154465790199</v>
      </c>
      <c r="Q10" s="17">
        <v>0.78744213601629998</v>
      </c>
      <c r="R10" s="17">
        <v>0.75062385364435902</v>
      </c>
      <c r="S10" s="17">
        <v>0.74240237356604599</v>
      </c>
      <c r="T10" s="17">
        <v>0.76122081148370402</v>
      </c>
      <c r="U10" s="17">
        <v>0.73471343956623902</v>
      </c>
      <c r="V10" s="17">
        <v>0.73498669227317004</v>
      </c>
      <c r="W10" s="17">
        <v>0.702887907900973</v>
      </c>
      <c r="X10" s="17">
        <v>0.74375607526409304</v>
      </c>
      <c r="Y10" s="17">
        <v>0.76809727225128199</v>
      </c>
      <c r="Z10" s="17"/>
      <c r="AA10" s="17">
        <v>0.74362451809261898</v>
      </c>
      <c r="AB10" s="17">
        <v>0.75642087506062095</v>
      </c>
      <c r="AC10" s="17">
        <v>0.70555960014586006</v>
      </c>
      <c r="AD10" s="17">
        <v>0.79078909822256704</v>
      </c>
      <c r="AE10" s="17"/>
      <c r="AF10" s="17">
        <v>0.76462192991198996</v>
      </c>
    </row>
    <row r="11" spans="2:32" x14ac:dyDescent="0.2">
      <c r="B11" s="18" t="s">
        <v>92</v>
      </c>
      <c r="C11" s="19">
        <v>1.7576987311332899E-2</v>
      </c>
      <c r="D11" s="19">
        <v>2.1947257562226201E-2</v>
      </c>
      <c r="E11" s="19">
        <v>1.24994573728309E-2</v>
      </c>
      <c r="F11" s="19"/>
      <c r="G11" s="19">
        <v>2.3786522417340299E-2</v>
      </c>
      <c r="H11" s="19">
        <v>3.4801573026086503E-2</v>
      </c>
      <c r="I11" s="19">
        <v>1.2183578357760599E-2</v>
      </c>
      <c r="J11" s="19">
        <v>1.8011003704386901E-2</v>
      </c>
      <c r="K11" s="19">
        <v>2.4774036576403701E-3</v>
      </c>
      <c r="L11" s="19">
        <v>2.6608345410055801E-3</v>
      </c>
      <c r="M11" s="19"/>
      <c r="N11" s="19">
        <v>3.1976313975088197E-2</v>
      </c>
      <c r="O11" s="19">
        <v>1.1845021942810299E-2</v>
      </c>
      <c r="P11" s="19">
        <v>1.63095155706873E-2</v>
      </c>
      <c r="Q11" s="19">
        <v>1.2841291650768701E-2</v>
      </c>
      <c r="R11" s="19">
        <v>2.1240852391835801E-2</v>
      </c>
      <c r="S11" s="19">
        <v>2.0420474634772898E-2</v>
      </c>
      <c r="T11" s="19">
        <v>1.8178423072803401E-2</v>
      </c>
      <c r="U11" s="19">
        <v>1.5178608222863399E-2</v>
      </c>
      <c r="V11" s="19">
        <v>1.00463628983635E-2</v>
      </c>
      <c r="W11" s="19">
        <v>6.5269787927160197E-3</v>
      </c>
      <c r="X11" s="19">
        <v>1.80424987398921E-2</v>
      </c>
      <c r="Y11" s="19">
        <v>2.2318012312539499E-2</v>
      </c>
      <c r="Z11" s="19"/>
      <c r="AA11" s="19">
        <v>1.8789075420815302E-2</v>
      </c>
      <c r="AB11" s="19">
        <v>1.5800250487020599E-2</v>
      </c>
      <c r="AC11" s="19">
        <v>2.1331061066232799E-2</v>
      </c>
      <c r="AD11" s="19">
        <v>1.51537783646651E-2</v>
      </c>
      <c r="AE11" s="19"/>
      <c r="AF11" s="19">
        <v>1.7733882515346199E-2</v>
      </c>
    </row>
    <row r="12" spans="2:32" x14ac:dyDescent="0.2">
      <c r="B12" s="16" t="s">
        <v>317</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327</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2485</v>
      </c>
      <c r="D7" s="10">
        <v>1281</v>
      </c>
      <c r="E7" s="10">
        <v>1195</v>
      </c>
      <c r="F7" s="10"/>
      <c r="G7" s="10">
        <v>376</v>
      </c>
      <c r="H7" s="10">
        <v>437</v>
      </c>
      <c r="I7" s="10">
        <v>497</v>
      </c>
      <c r="J7" s="10">
        <v>442</v>
      </c>
      <c r="K7" s="10">
        <v>338</v>
      </c>
      <c r="L7" s="10">
        <v>395</v>
      </c>
      <c r="M7" s="10"/>
      <c r="N7" s="10">
        <v>357</v>
      </c>
      <c r="O7" s="10">
        <v>345</v>
      </c>
      <c r="P7" s="10">
        <v>208</v>
      </c>
      <c r="Q7" s="10">
        <v>237</v>
      </c>
      <c r="R7" s="10">
        <v>173</v>
      </c>
      <c r="S7" s="10">
        <v>254</v>
      </c>
      <c r="T7" s="10">
        <v>208</v>
      </c>
      <c r="U7" s="10">
        <v>90</v>
      </c>
      <c r="V7" s="10">
        <v>261</v>
      </c>
      <c r="W7" s="10">
        <v>180</v>
      </c>
      <c r="X7" s="10">
        <v>117</v>
      </c>
      <c r="Y7" s="10">
        <v>55</v>
      </c>
      <c r="Z7" s="10"/>
      <c r="AA7" s="10">
        <v>747</v>
      </c>
      <c r="AB7" s="10">
        <v>701</v>
      </c>
      <c r="AC7" s="10">
        <v>412</v>
      </c>
      <c r="AD7" s="10">
        <v>615</v>
      </c>
      <c r="AE7" s="10"/>
      <c r="AF7" s="10">
        <v>443</v>
      </c>
    </row>
    <row r="8" spans="2:32" ht="30" customHeight="1" x14ac:dyDescent="0.2">
      <c r="B8" s="11" t="s">
        <v>20</v>
      </c>
      <c r="C8" s="11">
        <v>2554</v>
      </c>
      <c r="D8" s="11">
        <v>1385</v>
      </c>
      <c r="E8" s="11">
        <v>1160</v>
      </c>
      <c r="F8" s="11"/>
      <c r="G8" s="11">
        <v>471</v>
      </c>
      <c r="H8" s="11">
        <v>534</v>
      </c>
      <c r="I8" s="11">
        <v>478</v>
      </c>
      <c r="J8" s="11">
        <v>422</v>
      </c>
      <c r="K8" s="11">
        <v>301</v>
      </c>
      <c r="L8" s="11">
        <v>348</v>
      </c>
      <c r="M8" s="11"/>
      <c r="N8" s="11">
        <v>409</v>
      </c>
      <c r="O8" s="11">
        <v>333</v>
      </c>
      <c r="P8" s="11">
        <v>201</v>
      </c>
      <c r="Q8" s="11">
        <v>228</v>
      </c>
      <c r="R8" s="11">
        <v>162</v>
      </c>
      <c r="S8" s="11">
        <v>244</v>
      </c>
      <c r="T8" s="11">
        <v>201</v>
      </c>
      <c r="U8" s="11">
        <v>92</v>
      </c>
      <c r="V8" s="11">
        <v>254</v>
      </c>
      <c r="W8" s="11">
        <v>217</v>
      </c>
      <c r="X8" s="11">
        <v>126</v>
      </c>
      <c r="Y8" s="11">
        <v>87</v>
      </c>
      <c r="Z8" s="11"/>
      <c r="AA8" s="11">
        <v>703</v>
      </c>
      <c r="AB8" s="11">
        <v>654</v>
      </c>
      <c r="AC8" s="11">
        <v>546</v>
      </c>
      <c r="AD8" s="11">
        <v>641</v>
      </c>
      <c r="AE8" s="11"/>
      <c r="AF8" s="11">
        <v>438</v>
      </c>
    </row>
    <row r="9" spans="2:32" x14ac:dyDescent="0.2">
      <c r="B9" s="18" t="s">
        <v>240</v>
      </c>
      <c r="C9" s="17">
        <v>0.39136150308464701</v>
      </c>
      <c r="D9" s="17">
        <v>0.43249406027527998</v>
      </c>
      <c r="E9" s="17">
        <v>0.34039997695155799</v>
      </c>
      <c r="F9" s="17"/>
      <c r="G9" s="17">
        <v>0.479747709836716</v>
      </c>
      <c r="H9" s="17">
        <v>0.47051784862007301</v>
      </c>
      <c r="I9" s="17">
        <v>0.37949693365336301</v>
      </c>
      <c r="J9" s="17">
        <v>0.32893618279771702</v>
      </c>
      <c r="K9" s="17">
        <v>0.34427109757943902</v>
      </c>
      <c r="L9" s="17">
        <v>0.28297415588548902</v>
      </c>
      <c r="M9" s="17"/>
      <c r="N9" s="17">
        <v>0.47515719901852699</v>
      </c>
      <c r="O9" s="17">
        <v>0.33750663163033501</v>
      </c>
      <c r="P9" s="17">
        <v>0.367659884963904</v>
      </c>
      <c r="Q9" s="17">
        <v>0.38765861774270899</v>
      </c>
      <c r="R9" s="17">
        <v>0.34983604991920098</v>
      </c>
      <c r="S9" s="17">
        <v>0.36118012165560998</v>
      </c>
      <c r="T9" s="17">
        <v>0.370354929494637</v>
      </c>
      <c r="U9" s="17">
        <v>0.45159816942256498</v>
      </c>
      <c r="V9" s="17">
        <v>0.39211631261991098</v>
      </c>
      <c r="W9" s="17">
        <v>0.41907670130697999</v>
      </c>
      <c r="X9" s="17">
        <v>0.37507963215649898</v>
      </c>
      <c r="Y9" s="17">
        <v>0.36728433527740401</v>
      </c>
      <c r="Z9" s="17"/>
      <c r="AA9" s="17">
        <v>0.43648443944992399</v>
      </c>
      <c r="AB9" s="17">
        <v>0.37315116891876299</v>
      </c>
      <c r="AC9" s="17">
        <v>0.40275076983002001</v>
      </c>
      <c r="AD9" s="17">
        <v>0.35511983403054898</v>
      </c>
      <c r="AE9" s="17"/>
      <c r="AF9" s="17">
        <v>0.39888676792934402</v>
      </c>
    </row>
    <row r="10" spans="2:32" x14ac:dyDescent="0.2">
      <c r="B10" s="18" t="s">
        <v>241</v>
      </c>
      <c r="C10" s="17">
        <v>0.58693258307611496</v>
      </c>
      <c r="D10" s="17">
        <v>0.54519432471289597</v>
      </c>
      <c r="E10" s="17">
        <v>0.63844586762689304</v>
      </c>
      <c r="F10" s="17"/>
      <c r="G10" s="17">
        <v>0.48780076919853399</v>
      </c>
      <c r="H10" s="17">
        <v>0.495665939134458</v>
      </c>
      <c r="I10" s="17">
        <v>0.60578567605422495</v>
      </c>
      <c r="J10" s="17">
        <v>0.64248011786239001</v>
      </c>
      <c r="K10" s="17">
        <v>0.65092592650532599</v>
      </c>
      <c r="L10" s="17">
        <v>0.71259571401126698</v>
      </c>
      <c r="M10" s="17"/>
      <c r="N10" s="17">
        <v>0.51019508120332802</v>
      </c>
      <c r="O10" s="17">
        <v>0.63606053946146401</v>
      </c>
      <c r="P10" s="17">
        <v>0.60288225617341995</v>
      </c>
      <c r="Q10" s="17">
        <v>0.58837613782683695</v>
      </c>
      <c r="R10" s="17">
        <v>0.63050300515253199</v>
      </c>
      <c r="S10" s="17">
        <v>0.61355974134133195</v>
      </c>
      <c r="T10" s="17">
        <v>0.59699342418535595</v>
      </c>
      <c r="U10" s="17">
        <v>0.52312853842802398</v>
      </c>
      <c r="V10" s="17">
        <v>0.57965286824330398</v>
      </c>
      <c r="W10" s="17">
        <v>0.57606516008535402</v>
      </c>
      <c r="X10" s="17">
        <v>0.61360087726912005</v>
      </c>
      <c r="Y10" s="17">
        <v>0.61698864951647103</v>
      </c>
      <c r="Z10" s="17"/>
      <c r="AA10" s="17">
        <v>0.55340188420147396</v>
      </c>
      <c r="AB10" s="17">
        <v>0.60915362614901203</v>
      </c>
      <c r="AC10" s="17">
        <v>0.57044477906115698</v>
      </c>
      <c r="AD10" s="17">
        <v>0.61035571700356805</v>
      </c>
      <c r="AE10" s="17"/>
      <c r="AF10" s="17">
        <v>0.57381922828325405</v>
      </c>
    </row>
    <row r="11" spans="2:32" x14ac:dyDescent="0.2">
      <c r="B11" s="18" t="s">
        <v>92</v>
      </c>
      <c r="C11" s="19">
        <v>2.17059138392376E-2</v>
      </c>
      <c r="D11" s="19">
        <v>2.2311615011823899E-2</v>
      </c>
      <c r="E11" s="19">
        <v>2.1154155421548401E-2</v>
      </c>
      <c r="F11" s="19"/>
      <c r="G11" s="19">
        <v>3.2451520964749597E-2</v>
      </c>
      <c r="H11" s="19">
        <v>3.3816212245469601E-2</v>
      </c>
      <c r="I11" s="19">
        <v>1.47173902924118E-2</v>
      </c>
      <c r="J11" s="19">
        <v>2.8583699339892799E-2</v>
      </c>
      <c r="K11" s="19">
        <v>4.8029759152347397E-3</v>
      </c>
      <c r="L11" s="19">
        <v>4.4301301032444E-3</v>
      </c>
      <c r="M11" s="19"/>
      <c r="N11" s="19">
        <v>1.46477197781453E-2</v>
      </c>
      <c r="O11" s="19">
        <v>2.64328289082012E-2</v>
      </c>
      <c r="P11" s="19">
        <v>2.9457858862675702E-2</v>
      </c>
      <c r="Q11" s="19">
        <v>2.3965244430454901E-2</v>
      </c>
      <c r="R11" s="19">
        <v>1.9660944928266599E-2</v>
      </c>
      <c r="S11" s="19">
        <v>2.5260137003057299E-2</v>
      </c>
      <c r="T11" s="19">
        <v>3.2651646320006299E-2</v>
      </c>
      <c r="U11" s="19">
        <v>2.52732921494109E-2</v>
      </c>
      <c r="V11" s="19">
        <v>2.82308191367855E-2</v>
      </c>
      <c r="W11" s="19">
        <v>4.8581386076659702E-3</v>
      </c>
      <c r="X11" s="19">
        <v>1.13194905743808E-2</v>
      </c>
      <c r="Y11" s="19">
        <v>1.57270152061251E-2</v>
      </c>
      <c r="Z11" s="19"/>
      <c r="AA11" s="19">
        <v>1.0113676348602101E-2</v>
      </c>
      <c r="AB11" s="19">
        <v>1.76952049322254E-2</v>
      </c>
      <c r="AC11" s="19">
        <v>2.6804451108822999E-2</v>
      </c>
      <c r="AD11" s="19">
        <v>3.4524448965882602E-2</v>
      </c>
      <c r="AE11" s="19"/>
      <c r="AF11" s="19">
        <v>2.7294003787402502E-2</v>
      </c>
    </row>
    <row r="12" spans="2:32" x14ac:dyDescent="0.2">
      <c r="B12" s="16" t="s">
        <v>317</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328</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2485</v>
      </c>
      <c r="D7" s="10">
        <v>1281</v>
      </c>
      <c r="E7" s="10">
        <v>1195</v>
      </c>
      <c r="F7" s="10"/>
      <c r="G7" s="10">
        <v>376</v>
      </c>
      <c r="H7" s="10">
        <v>437</v>
      </c>
      <c r="I7" s="10">
        <v>497</v>
      </c>
      <c r="J7" s="10">
        <v>442</v>
      </c>
      <c r="K7" s="10">
        <v>338</v>
      </c>
      <c r="L7" s="10">
        <v>395</v>
      </c>
      <c r="M7" s="10"/>
      <c r="N7" s="10">
        <v>357</v>
      </c>
      <c r="O7" s="10">
        <v>345</v>
      </c>
      <c r="P7" s="10">
        <v>208</v>
      </c>
      <c r="Q7" s="10">
        <v>237</v>
      </c>
      <c r="R7" s="10">
        <v>173</v>
      </c>
      <c r="S7" s="10">
        <v>254</v>
      </c>
      <c r="T7" s="10">
        <v>208</v>
      </c>
      <c r="U7" s="10">
        <v>90</v>
      </c>
      <c r="V7" s="10">
        <v>261</v>
      </c>
      <c r="W7" s="10">
        <v>180</v>
      </c>
      <c r="X7" s="10">
        <v>117</v>
      </c>
      <c r="Y7" s="10">
        <v>55</v>
      </c>
      <c r="Z7" s="10"/>
      <c r="AA7" s="10">
        <v>747</v>
      </c>
      <c r="AB7" s="10">
        <v>701</v>
      </c>
      <c r="AC7" s="10">
        <v>412</v>
      </c>
      <c r="AD7" s="10">
        <v>615</v>
      </c>
      <c r="AE7" s="10"/>
      <c r="AF7" s="10">
        <v>443</v>
      </c>
    </row>
    <row r="8" spans="2:32" ht="30" customHeight="1" x14ac:dyDescent="0.2">
      <c r="B8" s="11" t="s">
        <v>20</v>
      </c>
      <c r="C8" s="11">
        <v>2554</v>
      </c>
      <c r="D8" s="11">
        <v>1385</v>
      </c>
      <c r="E8" s="11">
        <v>1160</v>
      </c>
      <c r="F8" s="11"/>
      <c r="G8" s="11">
        <v>471</v>
      </c>
      <c r="H8" s="11">
        <v>534</v>
      </c>
      <c r="I8" s="11">
        <v>478</v>
      </c>
      <c r="J8" s="11">
        <v>422</v>
      </c>
      <c r="K8" s="11">
        <v>301</v>
      </c>
      <c r="L8" s="11">
        <v>348</v>
      </c>
      <c r="M8" s="11"/>
      <c r="N8" s="11">
        <v>409</v>
      </c>
      <c r="O8" s="11">
        <v>333</v>
      </c>
      <c r="P8" s="11">
        <v>201</v>
      </c>
      <c r="Q8" s="11">
        <v>228</v>
      </c>
      <c r="R8" s="11">
        <v>162</v>
      </c>
      <c r="S8" s="11">
        <v>244</v>
      </c>
      <c r="T8" s="11">
        <v>201</v>
      </c>
      <c r="U8" s="11">
        <v>92</v>
      </c>
      <c r="V8" s="11">
        <v>254</v>
      </c>
      <c r="W8" s="11">
        <v>217</v>
      </c>
      <c r="X8" s="11">
        <v>126</v>
      </c>
      <c r="Y8" s="11">
        <v>87</v>
      </c>
      <c r="Z8" s="11"/>
      <c r="AA8" s="11">
        <v>703</v>
      </c>
      <c r="AB8" s="11">
        <v>654</v>
      </c>
      <c r="AC8" s="11">
        <v>546</v>
      </c>
      <c r="AD8" s="11">
        <v>641</v>
      </c>
      <c r="AE8" s="11"/>
      <c r="AF8" s="11">
        <v>438</v>
      </c>
    </row>
    <row r="9" spans="2:32" x14ac:dyDescent="0.2">
      <c r="B9" s="18" t="s">
        <v>240</v>
      </c>
      <c r="C9" s="17">
        <v>0.71865230552177095</v>
      </c>
      <c r="D9" s="17">
        <v>0.73315512936000704</v>
      </c>
      <c r="E9" s="17">
        <v>0.69990450950703098</v>
      </c>
      <c r="F9" s="17"/>
      <c r="G9" s="17">
        <v>0.88541518175211997</v>
      </c>
      <c r="H9" s="17">
        <v>0.82164276566662198</v>
      </c>
      <c r="I9" s="17">
        <v>0.74854785599514495</v>
      </c>
      <c r="J9" s="17">
        <v>0.65540920589784801</v>
      </c>
      <c r="K9" s="17">
        <v>0.60635288047968905</v>
      </c>
      <c r="L9" s="17">
        <v>0.46754725101955702</v>
      </c>
      <c r="M9" s="17"/>
      <c r="N9" s="17">
        <v>0.78815050980170698</v>
      </c>
      <c r="O9" s="17">
        <v>0.64652855551784805</v>
      </c>
      <c r="P9" s="17">
        <v>0.71937068154487205</v>
      </c>
      <c r="Q9" s="17">
        <v>0.68747499286033997</v>
      </c>
      <c r="R9" s="17">
        <v>0.69764282149272006</v>
      </c>
      <c r="S9" s="17">
        <v>0.74901704053318496</v>
      </c>
      <c r="T9" s="17">
        <v>0.72450844007542203</v>
      </c>
      <c r="U9" s="17">
        <v>0.65419895738950395</v>
      </c>
      <c r="V9" s="17">
        <v>0.70551657397595902</v>
      </c>
      <c r="W9" s="17">
        <v>0.73964774440699899</v>
      </c>
      <c r="X9" s="17">
        <v>0.70223371165123005</v>
      </c>
      <c r="Y9" s="17">
        <v>0.76605492256702401</v>
      </c>
      <c r="Z9" s="17"/>
      <c r="AA9" s="17">
        <v>0.70196280826430502</v>
      </c>
      <c r="AB9" s="17">
        <v>0.71728192857814499</v>
      </c>
      <c r="AC9" s="17">
        <v>0.72185997221850096</v>
      </c>
      <c r="AD9" s="17">
        <v>0.73627719511775302</v>
      </c>
      <c r="AE9" s="17"/>
      <c r="AF9" s="17">
        <v>0.69779708129902296</v>
      </c>
    </row>
    <row r="10" spans="2:32" x14ac:dyDescent="0.2">
      <c r="B10" s="18" t="s">
        <v>241</v>
      </c>
      <c r="C10" s="17">
        <v>0.27024534765594199</v>
      </c>
      <c r="D10" s="17">
        <v>0.25493282019092001</v>
      </c>
      <c r="E10" s="17">
        <v>0.28987201172447902</v>
      </c>
      <c r="F10" s="17"/>
      <c r="G10" s="17">
        <v>0.108730294416849</v>
      </c>
      <c r="H10" s="17">
        <v>0.16812761650393701</v>
      </c>
      <c r="I10" s="17">
        <v>0.236962473993864</v>
      </c>
      <c r="J10" s="17">
        <v>0.32515780276321798</v>
      </c>
      <c r="K10" s="17">
        <v>0.377030793949022</v>
      </c>
      <c r="L10" s="17">
        <v>0.53245274898044304</v>
      </c>
      <c r="M10" s="17"/>
      <c r="N10" s="17">
        <v>0.20399120539334201</v>
      </c>
      <c r="O10" s="17">
        <v>0.34407348421940698</v>
      </c>
      <c r="P10" s="17">
        <v>0.28062931845512801</v>
      </c>
      <c r="Q10" s="17">
        <v>0.30759934670457301</v>
      </c>
      <c r="R10" s="17">
        <v>0.29534124873883499</v>
      </c>
      <c r="S10" s="17">
        <v>0.23028258464312201</v>
      </c>
      <c r="T10" s="17">
        <v>0.26089923980868601</v>
      </c>
      <c r="U10" s="17">
        <v>0.30870641056764297</v>
      </c>
      <c r="V10" s="17">
        <v>0.27794206675225602</v>
      </c>
      <c r="W10" s="17">
        <v>0.25411279837197598</v>
      </c>
      <c r="X10" s="17">
        <v>0.28644679777438897</v>
      </c>
      <c r="Y10" s="17">
        <v>0.218218062226851</v>
      </c>
      <c r="Z10" s="17"/>
      <c r="AA10" s="17">
        <v>0.29168512101673399</v>
      </c>
      <c r="AB10" s="17">
        <v>0.26842445713851498</v>
      </c>
      <c r="AC10" s="17">
        <v>0.264912306885006</v>
      </c>
      <c r="AD10" s="17">
        <v>0.25229436760406498</v>
      </c>
      <c r="AE10" s="17"/>
      <c r="AF10" s="17">
        <v>0.29201752215867599</v>
      </c>
    </row>
    <row r="11" spans="2:32" x14ac:dyDescent="0.2">
      <c r="B11" s="18" t="s">
        <v>92</v>
      </c>
      <c r="C11" s="19">
        <v>1.1102346822287499E-2</v>
      </c>
      <c r="D11" s="19">
        <v>1.1912050449072399E-2</v>
      </c>
      <c r="E11" s="19">
        <v>1.0223478768489599E-2</v>
      </c>
      <c r="F11" s="19"/>
      <c r="G11" s="19">
        <v>5.8545238310313604E-3</v>
      </c>
      <c r="H11" s="19">
        <v>1.0229617829441401E-2</v>
      </c>
      <c r="I11" s="19">
        <v>1.4489670010990699E-2</v>
      </c>
      <c r="J11" s="19">
        <v>1.9432991338933999E-2</v>
      </c>
      <c r="K11" s="19">
        <v>1.6616325571288899E-2</v>
      </c>
      <c r="L11" s="19">
        <v>0</v>
      </c>
      <c r="M11" s="19"/>
      <c r="N11" s="19">
        <v>7.85828480495032E-3</v>
      </c>
      <c r="O11" s="19">
        <v>9.3979602627451992E-3</v>
      </c>
      <c r="P11" s="19">
        <v>0</v>
      </c>
      <c r="Q11" s="19">
        <v>4.9256604350877801E-3</v>
      </c>
      <c r="R11" s="19">
        <v>7.0159297684443296E-3</v>
      </c>
      <c r="S11" s="19">
        <v>2.0700374823693E-2</v>
      </c>
      <c r="T11" s="19">
        <v>1.45923201158917E-2</v>
      </c>
      <c r="U11" s="19">
        <v>3.7094632042853001E-2</v>
      </c>
      <c r="V11" s="19">
        <v>1.65413592717846E-2</v>
      </c>
      <c r="W11" s="19">
        <v>6.2394572210249903E-3</v>
      </c>
      <c r="X11" s="19">
        <v>1.13194905743808E-2</v>
      </c>
      <c r="Y11" s="19">
        <v>1.57270152061251E-2</v>
      </c>
      <c r="Z11" s="19"/>
      <c r="AA11" s="19">
        <v>6.3520707189611602E-3</v>
      </c>
      <c r="AB11" s="19">
        <v>1.42936142833394E-2</v>
      </c>
      <c r="AC11" s="19">
        <v>1.32277208964931E-2</v>
      </c>
      <c r="AD11" s="19">
        <v>1.14284372781818E-2</v>
      </c>
      <c r="AE11" s="19"/>
      <c r="AF11" s="19">
        <v>1.0185396542301699E-2</v>
      </c>
    </row>
    <row r="12" spans="2:32" x14ac:dyDescent="0.2">
      <c r="B12" s="16" t="s">
        <v>317</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329</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2485</v>
      </c>
      <c r="D7" s="10">
        <v>1281</v>
      </c>
      <c r="E7" s="10">
        <v>1195</v>
      </c>
      <c r="F7" s="10"/>
      <c r="G7" s="10">
        <v>376</v>
      </c>
      <c r="H7" s="10">
        <v>437</v>
      </c>
      <c r="I7" s="10">
        <v>497</v>
      </c>
      <c r="J7" s="10">
        <v>442</v>
      </c>
      <c r="K7" s="10">
        <v>338</v>
      </c>
      <c r="L7" s="10">
        <v>395</v>
      </c>
      <c r="M7" s="10"/>
      <c r="N7" s="10">
        <v>357</v>
      </c>
      <c r="O7" s="10">
        <v>345</v>
      </c>
      <c r="P7" s="10">
        <v>208</v>
      </c>
      <c r="Q7" s="10">
        <v>237</v>
      </c>
      <c r="R7" s="10">
        <v>173</v>
      </c>
      <c r="S7" s="10">
        <v>254</v>
      </c>
      <c r="T7" s="10">
        <v>208</v>
      </c>
      <c r="U7" s="10">
        <v>90</v>
      </c>
      <c r="V7" s="10">
        <v>261</v>
      </c>
      <c r="W7" s="10">
        <v>180</v>
      </c>
      <c r="X7" s="10">
        <v>117</v>
      </c>
      <c r="Y7" s="10">
        <v>55</v>
      </c>
      <c r="Z7" s="10"/>
      <c r="AA7" s="10">
        <v>747</v>
      </c>
      <c r="AB7" s="10">
        <v>701</v>
      </c>
      <c r="AC7" s="10">
        <v>412</v>
      </c>
      <c r="AD7" s="10">
        <v>615</v>
      </c>
      <c r="AE7" s="10"/>
      <c r="AF7" s="10">
        <v>443</v>
      </c>
    </row>
    <row r="8" spans="2:32" ht="30" customHeight="1" x14ac:dyDescent="0.2">
      <c r="B8" s="11" t="s">
        <v>20</v>
      </c>
      <c r="C8" s="11">
        <v>2554</v>
      </c>
      <c r="D8" s="11">
        <v>1385</v>
      </c>
      <c r="E8" s="11">
        <v>1160</v>
      </c>
      <c r="F8" s="11"/>
      <c r="G8" s="11">
        <v>471</v>
      </c>
      <c r="H8" s="11">
        <v>534</v>
      </c>
      <c r="I8" s="11">
        <v>478</v>
      </c>
      <c r="J8" s="11">
        <v>422</v>
      </c>
      <c r="K8" s="11">
        <v>301</v>
      </c>
      <c r="L8" s="11">
        <v>348</v>
      </c>
      <c r="M8" s="11"/>
      <c r="N8" s="11">
        <v>409</v>
      </c>
      <c r="O8" s="11">
        <v>333</v>
      </c>
      <c r="P8" s="11">
        <v>201</v>
      </c>
      <c r="Q8" s="11">
        <v>228</v>
      </c>
      <c r="R8" s="11">
        <v>162</v>
      </c>
      <c r="S8" s="11">
        <v>244</v>
      </c>
      <c r="T8" s="11">
        <v>201</v>
      </c>
      <c r="U8" s="11">
        <v>92</v>
      </c>
      <c r="V8" s="11">
        <v>254</v>
      </c>
      <c r="W8" s="11">
        <v>217</v>
      </c>
      <c r="X8" s="11">
        <v>126</v>
      </c>
      <c r="Y8" s="11">
        <v>87</v>
      </c>
      <c r="Z8" s="11"/>
      <c r="AA8" s="11">
        <v>703</v>
      </c>
      <c r="AB8" s="11">
        <v>654</v>
      </c>
      <c r="AC8" s="11">
        <v>546</v>
      </c>
      <c r="AD8" s="11">
        <v>641</v>
      </c>
      <c r="AE8" s="11"/>
      <c r="AF8" s="11">
        <v>438</v>
      </c>
    </row>
    <row r="9" spans="2:32" x14ac:dyDescent="0.2">
      <c r="B9" s="18" t="s">
        <v>240</v>
      </c>
      <c r="C9" s="17">
        <v>0.43484677476168998</v>
      </c>
      <c r="D9" s="17">
        <v>0.40466678984737098</v>
      </c>
      <c r="E9" s="17">
        <v>0.471581697068646</v>
      </c>
      <c r="F9" s="17"/>
      <c r="G9" s="17">
        <v>0.62559944663337996</v>
      </c>
      <c r="H9" s="17">
        <v>0.57465427414987802</v>
      </c>
      <c r="I9" s="17">
        <v>0.443742263816921</v>
      </c>
      <c r="J9" s="17">
        <v>0.35629343687736598</v>
      </c>
      <c r="K9" s="17">
        <v>0.25503438501502501</v>
      </c>
      <c r="L9" s="17">
        <v>0.200591196388619</v>
      </c>
      <c r="M9" s="17"/>
      <c r="N9" s="17">
        <v>0.54483158049486002</v>
      </c>
      <c r="O9" s="17">
        <v>0.391726782559146</v>
      </c>
      <c r="P9" s="17">
        <v>0.44020621942604399</v>
      </c>
      <c r="Q9" s="17">
        <v>0.34406457812390401</v>
      </c>
      <c r="R9" s="17">
        <v>0.41856979889486101</v>
      </c>
      <c r="S9" s="17">
        <v>0.46465938614746599</v>
      </c>
      <c r="T9" s="17">
        <v>0.403328930469803</v>
      </c>
      <c r="U9" s="17">
        <v>0.43818759802952201</v>
      </c>
      <c r="V9" s="17">
        <v>0.43017921189394098</v>
      </c>
      <c r="W9" s="17">
        <v>0.43884880139961402</v>
      </c>
      <c r="X9" s="17">
        <v>0.38455984876821397</v>
      </c>
      <c r="Y9" s="17">
        <v>0.401160317890706</v>
      </c>
      <c r="Z9" s="17"/>
      <c r="AA9" s="17">
        <v>0.51303800343179995</v>
      </c>
      <c r="AB9" s="17">
        <v>0.41115076316047999</v>
      </c>
      <c r="AC9" s="17">
        <v>0.46683465435994398</v>
      </c>
      <c r="AD9" s="17">
        <v>0.34545820008440298</v>
      </c>
      <c r="AE9" s="17"/>
      <c r="AF9" s="17">
        <v>0.37768367653792601</v>
      </c>
    </row>
    <row r="10" spans="2:32" x14ac:dyDescent="0.2">
      <c r="B10" s="18" t="s">
        <v>241</v>
      </c>
      <c r="C10" s="17">
        <v>0.54700303490549795</v>
      </c>
      <c r="D10" s="17">
        <v>0.57053256490545201</v>
      </c>
      <c r="E10" s="17">
        <v>0.51806264167425897</v>
      </c>
      <c r="F10" s="17"/>
      <c r="G10" s="17">
        <v>0.33882217235202</v>
      </c>
      <c r="H10" s="17">
        <v>0.40466220020405003</v>
      </c>
      <c r="I10" s="17">
        <v>0.54149028506937702</v>
      </c>
      <c r="J10" s="17">
        <v>0.62310086088215699</v>
      </c>
      <c r="K10" s="17">
        <v>0.73568180376884795</v>
      </c>
      <c r="L10" s="17">
        <v>0.799408803611381</v>
      </c>
      <c r="M10" s="17"/>
      <c r="N10" s="17">
        <v>0.43256979208895702</v>
      </c>
      <c r="O10" s="17">
        <v>0.585041679874575</v>
      </c>
      <c r="P10" s="17">
        <v>0.54872643050652203</v>
      </c>
      <c r="Q10" s="17">
        <v>0.624734589143079</v>
      </c>
      <c r="R10" s="17">
        <v>0.56933767841277005</v>
      </c>
      <c r="S10" s="17">
        <v>0.525400286622281</v>
      </c>
      <c r="T10" s="17">
        <v>0.57705212605065903</v>
      </c>
      <c r="U10" s="17">
        <v>0.55140302149601295</v>
      </c>
      <c r="V10" s="17">
        <v>0.56161920186352898</v>
      </c>
      <c r="W10" s="17">
        <v>0.53165223831893405</v>
      </c>
      <c r="X10" s="17">
        <v>0.59739765249189403</v>
      </c>
      <c r="Y10" s="17">
        <v>0.59883968210929395</v>
      </c>
      <c r="Z10" s="17"/>
      <c r="AA10" s="17">
        <v>0.47534622756816203</v>
      </c>
      <c r="AB10" s="17">
        <v>0.57653001176016105</v>
      </c>
      <c r="AC10" s="17">
        <v>0.50742618773360704</v>
      </c>
      <c r="AD10" s="17">
        <v>0.62944152765211703</v>
      </c>
      <c r="AE10" s="17"/>
      <c r="AF10" s="17">
        <v>0.59940327244966296</v>
      </c>
    </row>
    <row r="11" spans="2:32" x14ac:dyDescent="0.2">
      <c r="B11" s="18" t="s">
        <v>92</v>
      </c>
      <c r="C11" s="19">
        <v>1.8150190332812E-2</v>
      </c>
      <c r="D11" s="19">
        <v>2.4800645247177001E-2</v>
      </c>
      <c r="E11" s="19">
        <v>1.03556612570953E-2</v>
      </c>
      <c r="F11" s="19"/>
      <c r="G11" s="19">
        <v>3.5578381014599897E-2</v>
      </c>
      <c r="H11" s="19">
        <v>2.0683525646072801E-2</v>
      </c>
      <c r="I11" s="19">
        <v>1.4767451113702401E-2</v>
      </c>
      <c r="J11" s="19">
        <v>2.0605702240477301E-2</v>
      </c>
      <c r="K11" s="19">
        <v>9.2838112161269699E-3</v>
      </c>
      <c r="L11" s="19">
        <v>0</v>
      </c>
      <c r="M11" s="19"/>
      <c r="N11" s="19">
        <v>2.2598627416183001E-2</v>
      </c>
      <c r="O11" s="19">
        <v>2.3231537566279201E-2</v>
      </c>
      <c r="P11" s="19">
        <v>1.10673500674343E-2</v>
      </c>
      <c r="Q11" s="19">
        <v>3.12008327330171E-2</v>
      </c>
      <c r="R11" s="19">
        <v>1.2092522692369601E-2</v>
      </c>
      <c r="S11" s="19">
        <v>9.9403272302522397E-3</v>
      </c>
      <c r="T11" s="19">
        <v>1.9618943479537399E-2</v>
      </c>
      <c r="U11" s="19">
        <v>1.04093804744654E-2</v>
      </c>
      <c r="V11" s="19">
        <v>8.2015862425296893E-3</v>
      </c>
      <c r="W11" s="19">
        <v>2.9498960281451499E-2</v>
      </c>
      <c r="X11" s="19">
        <v>1.80424987398921E-2</v>
      </c>
      <c r="Y11" s="19">
        <v>0</v>
      </c>
      <c r="Z11" s="19"/>
      <c r="AA11" s="19">
        <v>1.1615769000037799E-2</v>
      </c>
      <c r="AB11" s="19">
        <v>1.23192250793588E-2</v>
      </c>
      <c r="AC11" s="19">
        <v>2.5739157906449501E-2</v>
      </c>
      <c r="AD11" s="19">
        <v>2.5100272263480401E-2</v>
      </c>
      <c r="AE11" s="19"/>
      <c r="AF11" s="19">
        <v>2.29130510124111E-2</v>
      </c>
    </row>
    <row r="12" spans="2:32" x14ac:dyDescent="0.2">
      <c r="B12" s="16" t="s">
        <v>317</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330</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2485</v>
      </c>
      <c r="D7" s="10">
        <v>1281</v>
      </c>
      <c r="E7" s="10">
        <v>1195</v>
      </c>
      <c r="F7" s="10"/>
      <c r="G7" s="10">
        <v>376</v>
      </c>
      <c r="H7" s="10">
        <v>437</v>
      </c>
      <c r="I7" s="10">
        <v>497</v>
      </c>
      <c r="J7" s="10">
        <v>442</v>
      </c>
      <c r="K7" s="10">
        <v>338</v>
      </c>
      <c r="L7" s="10">
        <v>395</v>
      </c>
      <c r="M7" s="10"/>
      <c r="N7" s="10">
        <v>357</v>
      </c>
      <c r="O7" s="10">
        <v>345</v>
      </c>
      <c r="P7" s="10">
        <v>208</v>
      </c>
      <c r="Q7" s="10">
        <v>237</v>
      </c>
      <c r="R7" s="10">
        <v>173</v>
      </c>
      <c r="S7" s="10">
        <v>254</v>
      </c>
      <c r="T7" s="10">
        <v>208</v>
      </c>
      <c r="U7" s="10">
        <v>90</v>
      </c>
      <c r="V7" s="10">
        <v>261</v>
      </c>
      <c r="W7" s="10">
        <v>180</v>
      </c>
      <c r="X7" s="10">
        <v>117</v>
      </c>
      <c r="Y7" s="10">
        <v>55</v>
      </c>
      <c r="Z7" s="10"/>
      <c r="AA7" s="10">
        <v>747</v>
      </c>
      <c r="AB7" s="10">
        <v>701</v>
      </c>
      <c r="AC7" s="10">
        <v>412</v>
      </c>
      <c r="AD7" s="10">
        <v>615</v>
      </c>
      <c r="AE7" s="10"/>
      <c r="AF7" s="10">
        <v>443</v>
      </c>
    </row>
    <row r="8" spans="2:32" ht="30" customHeight="1" x14ac:dyDescent="0.2">
      <c r="B8" s="11" t="s">
        <v>20</v>
      </c>
      <c r="C8" s="11">
        <v>2554</v>
      </c>
      <c r="D8" s="11">
        <v>1385</v>
      </c>
      <c r="E8" s="11">
        <v>1160</v>
      </c>
      <c r="F8" s="11"/>
      <c r="G8" s="11">
        <v>471</v>
      </c>
      <c r="H8" s="11">
        <v>534</v>
      </c>
      <c r="I8" s="11">
        <v>478</v>
      </c>
      <c r="J8" s="11">
        <v>422</v>
      </c>
      <c r="K8" s="11">
        <v>301</v>
      </c>
      <c r="L8" s="11">
        <v>348</v>
      </c>
      <c r="M8" s="11"/>
      <c r="N8" s="11">
        <v>409</v>
      </c>
      <c r="O8" s="11">
        <v>333</v>
      </c>
      <c r="P8" s="11">
        <v>201</v>
      </c>
      <c r="Q8" s="11">
        <v>228</v>
      </c>
      <c r="R8" s="11">
        <v>162</v>
      </c>
      <c r="S8" s="11">
        <v>244</v>
      </c>
      <c r="T8" s="11">
        <v>201</v>
      </c>
      <c r="U8" s="11">
        <v>92</v>
      </c>
      <c r="V8" s="11">
        <v>254</v>
      </c>
      <c r="W8" s="11">
        <v>217</v>
      </c>
      <c r="X8" s="11">
        <v>126</v>
      </c>
      <c r="Y8" s="11">
        <v>87</v>
      </c>
      <c r="Z8" s="11"/>
      <c r="AA8" s="11">
        <v>703</v>
      </c>
      <c r="AB8" s="11">
        <v>654</v>
      </c>
      <c r="AC8" s="11">
        <v>546</v>
      </c>
      <c r="AD8" s="11">
        <v>641</v>
      </c>
      <c r="AE8" s="11"/>
      <c r="AF8" s="11">
        <v>438</v>
      </c>
    </row>
    <row r="9" spans="2:32" x14ac:dyDescent="0.2">
      <c r="B9" s="18" t="s">
        <v>240</v>
      </c>
      <c r="C9" s="17">
        <v>0.43664407015491102</v>
      </c>
      <c r="D9" s="17">
        <v>0.40676400952409097</v>
      </c>
      <c r="E9" s="17">
        <v>0.47131722323318698</v>
      </c>
      <c r="F9" s="17"/>
      <c r="G9" s="17">
        <v>0.571027828555427</v>
      </c>
      <c r="H9" s="17">
        <v>0.50326353986448702</v>
      </c>
      <c r="I9" s="17">
        <v>0.45060311270979703</v>
      </c>
      <c r="J9" s="17">
        <v>0.38822810634127303</v>
      </c>
      <c r="K9" s="17">
        <v>0.31741642777694801</v>
      </c>
      <c r="L9" s="17">
        <v>0.29514932674951999</v>
      </c>
      <c r="M9" s="17"/>
      <c r="N9" s="17">
        <v>0.55146732517394104</v>
      </c>
      <c r="O9" s="17">
        <v>0.37368716143085801</v>
      </c>
      <c r="P9" s="17">
        <v>0.41376424139597201</v>
      </c>
      <c r="Q9" s="17">
        <v>0.41124040630188602</v>
      </c>
      <c r="R9" s="17">
        <v>0.38521905911948301</v>
      </c>
      <c r="S9" s="17">
        <v>0.49121953425611098</v>
      </c>
      <c r="T9" s="17">
        <v>0.38134019218857201</v>
      </c>
      <c r="U9" s="17">
        <v>0.43997697592263002</v>
      </c>
      <c r="V9" s="17">
        <v>0.447628089704113</v>
      </c>
      <c r="W9" s="17">
        <v>0.41278331576569099</v>
      </c>
      <c r="X9" s="17">
        <v>0.381839382727235</v>
      </c>
      <c r="Y9" s="17">
        <v>0.43033390077849398</v>
      </c>
      <c r="Z9" s="17"/>
      <c r="AA9" s="17">
        <v>0.46339665688821002</v>
      </c>
      <c r="AB9" s="17">
        <v>0.41557412431731799</v>
      </c>
      <c r="AC9" s="17">
        <v>0.439692050278925</v>
      </c>
      <c r="AD9" s="17">
        <v>0.42843848558903702</v>
      </c>
      <c r="AE9" s="17"/>
      <c r="AF9" s="17">
        <v>0.49931544666045502</v>
      </c>
    </row>
    <row r="10" spans="2:32" x14ac:dyDescent="0.2">
      <c r="B10" s="18" t="s">
        <v>241</v>
      </c>
      <c r="C10" s="17">
        <v>0.54446351079887101</v>
      </c>
      <c r="D10" s="17">
        <v>0.57372602383829796</v>
      </c>
      <c r="E10" s="17">
        <v>0.51037844329308302</v>
      </c>
      <c r="F10" s="17"/>
      <c r="G10" s="17">
        <v>0.394746445348646</v>
      </c>
      <c r="H10" s="17">
        <v>0.48675518272410601</v>
      </c>
      <c r="I10" s="17">
        <v>0.52726475348900803</v>
      </c>
      <c r="J10" s="17">
        <v>0.58784057646557697</v>
      </c>
      <c r="K10" s="17">
        <v>0.66780042816805696</v>
      </c>
      <c r="L10" s="17">
        <v>0.70004816136660297</v>
      </c>
      <c r="M10" s="17"/>
      <c r="N10" s="17">
        <v>0.43799138927969899</v>
      </c>
      <c r="O10" s="17">
        <v>0.61058353996699699</v>
      </c>
      <c r="P10" s="17">
        <v>0.56957121459301996</v>
      </c>
      <c r="Q10" s="17">
        <v>0.564349571015337</v>
      </c>
      <c r="R10" s="17">
        <v>0.58460104619999897</v>
      </c>
      <c r="S10" s="17">
        <v>0.48925169887921899</v>
      </c>
      <c r="T10" s="17">
        <v>0.58232988343180003</v>
      </c>
      <c r="U10" s="17">
        <v>0.54961364360290499</v>
      </c>
      <c r="V10" s="17">
        <v>0.54157771674077104</v>
      </c>
      <c r="W10" s="17">
        <v>0.57367313770908201</v>
      </c>
      <c r="X10" s="17">
        <v>0.59030021984429604</v>
      </c>
      <c r="Y10" s="17">
        <v>0.53888696354471899</v>
      </c>
      <c r="Z10" s="17"/>
      <c r="AA10" s="17">
        <v>0.524153127898775</v>
      </c>
      <c r="AB10" s="17">
        <v>0.56769027234681901</v>
      </c>
      <c r="AC10" s="17">
        <v>0.53355447209249196</v>
      </c>
      <c r="AD10" s="17">
        <v>0.54978795796156699</v>
      </c>
      <c r="AE10" s="17"/>
      <c r="AF10" s="17">
        <v>0.47413711614248899</v>
      </c>
    </row>
    <row r="11" spans="2:32" x14ac:dyDescent="0.2">
      <c r="B11" s="18" t="s">
        <v>92</v>
      </c>
      <c r="C11" s="19">
        <v>1.88924190462176E-2</v>
      </c>
      <c r="D11" s="19">
        <v>1.9509966637610801E-2</v>
      </c>
      <c r="E11" s="19">
        <v>1.8304333473729499E-2</v>
      </c>
      <c r="F11" s="19"/>
      <c r="G11" s="19">
        <v>3.4225726095926397E-2</v>
      </c>
      <c r="H11" s="19">
        <v>9.9812774114063207E-3</v>
      </c>
      <c r="I11" s="19">
        <v>2.2132133801195299E-2</v>
      </c>
      <c r="J11" s="19">
        <v>2.3931317193149601E-2</v>
      </c>
      <c r="K11" s="19">
        <v>1.47831440549951E-2</v>
      </c>
      <c r="L11" s="19">
        <v>4.8025118838766799E-3</v>
      </c>
      <c r="M11" s="19"/>
      <c r="N11" s="19">
        <v>1.0541285546360499E-2</v>
      </c>
      <c r="O11" s="19">
        <v>1.5729298602145201E-2</v>
      </c>
      <c r="P11" s="19">
        <v>1.6664544011008999E-2</v>
      </c>
      <c r="Q11" s="19">
        <v>2.4410022682776901E-2</v>
      </c>
      <c r="R11" s="19">
        <v>3.0179894680518401E-2</v>
      </c>
      <c r="S11" s="19">
        <v>1.9528766864669901E-2</v>
      </c>
      <c r="T11" s="19">
        <v>3.6329924379628203E-2</v>
      </c>
      <c r="U11" s="19">
        <v>1.04093804744654E-2</v>
      </c>
      <c r="V11" s="19">
        <v>1.07941935551156E-2</v>
      </c>
      <c r="W11" s="19">
        <v>1.3543546525226701E-2</v>
      </c>
      <c r="X11" s="19">
        <v>2.7860397428468301E-2</v>
      </c>
      <c r="Y11" s="19">
        <v>3.0779135676787101E-2</v>
      </c>
      <c r="Z11" s="19"/>
      <c r="AA11" s="19">
        <v>1.2450215213014501E-2</v>
      </c>
      <c r="AB11" s="19">
        <v>1.6735603335862801E-2</v>
      </c>
      <c r="AC11" s="19">
        <v>2.67534776285826E-2</v>
      </c>
      <c r="AD11" s="19">
        <v>2.1773556449395302E-2</v>
      </c>
      <c r="AE11" s="19"/>
      <c r="AF11" s="19">
        <v>2.6547437197055501E-2</v>
      </c>
    </row>
    <row r="12" spans="2:32" x14ac:dyDescent="0.2">
      <c r="B12" s="16" t="s">
        <v>317</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331</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2485</v>
      </c>
      <c r="D7" s="10">
        <v>1281</v>
      </c>
      <c r="E7" s="10">
        <v>1195</v>
      </c>
      <c r="F7" s="10"/>
      <c r="G7" s="10">
        <v>376</v>
      </c>
      <c r="H7" s="10">
        <v>437</v>
      </c>
      <c r="I7" s="10">
        <v>497</v>
      </c>
      <c r="J7" s="10">
        <v>442</v>
      </c>
      <c r="K7" s="10">
        <v>338</v>
      </c>
      <c r="L7" s="10">
        <v>395</v>
      </c>
      <c r="M7" s="10"/>
      <c r="N7" s="10">
        <v>357</v>
      </c>
      <c r="O7" s="10">
        <v>345</v>
      </c>
      <c r="P7" s="10">
        <v>208</v>
      </c>
      <c r="Q7" s="10">
        <v>237</v>
      </c>
      <c r="R7" s="10">
        <v>173</v>
      </c>
      <c r="S7" s="10">
        <v>254</v>
      </c>
      <c r="T7" s="10">
        <v>208</v>
      </c>
      <c r="U7" s="10">
        <v>90</v>
      </c>
      <c r="V7" s="10">
        <v>261</v>
      </c>
      <c r="W7" s="10">
        <v>180</v>
      </c>
      <c r="X7" s="10">
        <v>117</v>
      </c>
      <c r="Y7" s="10">
        <v>55</v>
      </c>
      <c r="Z7" s="10"/>
      <c r="AA7" s="10">
        <v>747</v>
      </c>
      <c r="AB7" s="10">
        <v>701</v>
      </c>
      <c r="AC7" s="10">
        <v>412</v>
      </c>
      <c r="AD7" s="10">
        <v>615</v>
      </c>
      <c r="AE7" s="10"/>
      <c r="AF7" s="10">
        <v>443</v>
      </c>
    </row>
    <row r="8" spans="2:32" ht="30" customHeight="1" x14ac:dyDescent="0.2">
      <c r="B8" s="11" t="s">
        <v>20</v>
      </c>
      <c r="C8" s="11">
        <v>2554</v>
      </c>
      <c r="D8" s="11">
        <v>1385</v>
      </c>
      <c r="E8" s="11">
        <v>1160</v>
      </c>
      <c r="F8" s="11"/>
      <c r="G8" s="11">
        <v>471</v>
      </c>
      <c r="H8" s="11">
        <v>534</v>
      </c>
      <c r="I8" s="11">
        <v>478</v>
      </c>
      <c r="J8" s="11">
        <v>422</v>
      </c>
      <c r="K8" s="11">
        <v>301</v>
      </c>
      <c r="L8" s="11">
        <v>348</v>
      </c>
      <c r="M8" s="11"/>
      <c r="N8" s="11">
        <v>409</v>
      </c>
      <c r="O8" s="11">
        <v>333</v>
      </c>
      <c r="P8" s="11">
        <v>201</v>
      </c>
      <c r="Q8" s="11">
        <v>228</v>
      </c>
      <c r="R8" s="11">
        <v>162</v>
      </c>
      <c r="S8" s="11">
        <v>244</v>
      </c>
      <c r="T8" s="11">
        <v>201</v>
      </c>
      <c r="U8" s="11">
        <v>92</v>
      </c>
      <c r="V8" s="11">
        <v>254</v>
      </c>
      <c r="W8" s="11">
        <v>217</v>
      </c>
      <c r="X8" s="11">
        <v>126</v>
      </c>
      <c r="Y8" s="11">
        <v>87</v>
      </c>
      <c r="Z8" s="11"/>
      <c r="AA8" s="11">
        <v>703</v>
      </c>
      <c r="AB8" s="11">
        <v>654</v>
      </c>
      <c r="AC8" s="11">
        <v>546</v>
      </c>
      <c r="AD8" s="11">
        <v>641</v>
      </c>
      <c r="AE8" s="11"/>
      <c r="AF8" s="11">
        <v>438</v>
      </c>
    </row>
    <row r="9" spans="2:32" x14ac:dyDescent="0.2">
      <c r="B9" s="18" t="s">
        <v>240</v>
      </c>
      <c r="C9" s="17">
        <v>0.34546927088192397</v>
      </c>
      <c r="D9" s="17">
        <v>0.41860200504280798</v>
      </c>
      <c r="E9" s="17">
        <v>0.25719854800664199</v>
      </c>
      <c r="F9" s="17"/>
      <c r="G9" s="17">
        <v>0.60675300559808298</v>
      </c>
      <c r="H9" s="17">
        <v>0.47169728874720601</v>
      </c>
      <c r="I9" s="17">
        <v>0.39893925433780603</v>
      </c>
      <c r="J9" s="17">
        <v>0.21725136866982001</v>
      </c>
      <c r="K9" s="17">
        <v>0.11996251222427499</v>
      </c>
      <c r="L9" s="17">
        <v>7.5183365791528997E-2</v>
      </c>
      <c r="M9" s="17"/>
      <c r="N9" s="17">
        <v>0.41130370603865501</v>
      </c>
      <c r="O9" s="17">
        <v>0.30823316528760197</v>
      </c>
      <c r="P9" s="17">
        <v>0.31209161717962702</v>
      </c>
      <c r="Q9" s="17">
        <v>0.31143868202381803</v>
      </c>
      <c r="R9" s="17">
        <v>0.36698249350768802</v>
      </c>
      <c r="S9" s="17">
        <v>0.35670861788324398</v>
      </c>
      <c r="T9" s="17">
        <v>0.33491642854077602</v>
      </c>
      <c r="U9" s="17">
        <v>0.324327730931813</v>
      </c>
      <c r="V9" s="17">
        <v>0.35909159077634201</v>
      </c>
      <c r="W9" s="17">
        <v>0.33829858387945499</v>
      </c>
      <c r="X9" s="17">
        <v>0.34274980491457901</v>
      </c>
      <c r="Y9" s="17">
        <v>0.30216639095103998</v>
      </c>
      <c r="Z9" s="17"/>
      <c r="AA9" s="17">
        <v>0.36463687676015899</v>
      </c>
      <c r="AB9" s="17">
        <v>0.31669582950986602</v>
      </c>
      <c r="AC9" s="17">
        <v>0.35424124643523902</v>
      </c>
      <c r="AD9" s="17">
        <v>0.34734600127871601</v>
      </c>
      <c r="AE9" s="17"/>
      <c r="AF9" s="17">
        <v>0.32474179516940099</v>
      </c>
    </row>
    <row r="10" spans="2:32" x14ac:dyDescent="0.2">
      <c r="B10" s="18" t="s">
        <v>241</v>
      </c>
      <c r="C10" s="17">
        <v>0.63718297882497699</v>
      </c>
      <c r="D10" s="17">
        <v>0.56289108847431701</v>
      </c>
      <c r="E10" s="17">
        <v>0.72670040703084005</v>
      </c>
      <c r="F10" s="17"/>
      <c r="G10" s="17">
        <v>0.37255727285567802</v>
      </c>
      <c r="H10" s="17">
        <v>0.51293562871276599</v>
      </c>
      <c r="I10" s="17">
        <v>0.58180436855409601</v>
      </c>
      <c r="J10" s="17">
        <v>0.75317523227378202</v>
      </c>
      <c r="K10" s="17">
        <v>0.87004540009560805</v>
      </c>
      <c r="L10" s="17">
        <v>0.92006117916866403</v>
      </c>
      <c r="M10" s="17"/>
      <c r="N10" s="17">
        <v>0.57341290277324197</v>
      </c>
      <c r="O10" s="17">
        <v>0.67981209340822202</v>
      </c>
      <c r="P10" s="17">
        <v>0.66308691583092605</v>
      </c>
      <c r="Q10" s="17">
        <v>0.67300350886192395</v>
      </c>
      <c r="R10" s="17">
        <v>0.63301750649231203</v>
      </c>
      <c r="S10" s="17">
        <v>0.61856358515750898</v>
      </c>
      <c r="T10" s="17">
        <v>0.64031669303068295</v>
      </c>
      <c r="U10" s="17">
        <v>0.675672269068187</v>
      </c>
      <c r="V10" s="17">
        <v>0.622755923878482</v>
      </c>
      <c r="W10" s="17">
        <v>0.63773173077451994</v>
      </c>
      <c r="X10" s="17">
        <v>0.64593070451104095</v>
      </c>
      <c r="Y10" s="17">
        <v>0.66020561740974304</v>
      </c>
      <c r="Z10" s="17"/>
      <c r="AA10" s="17">
        <v>0.63011756586147005</v>
      </c>
      <c r="AB10" s="17">
        <v>0.66728416481804598</v>
      </c>
      <c r="AC10" s="17">
        <v>0.61633729094149703</v>
      </c>
      <c r="AD10" s="17">
        <v>0.63067826613009403</v>
      </c>
      <c r="AE10" s="17"/>
      <c r="AF10" s="17">
        <v>0.66401606379607403</v>
      </c>
    </row>
    <row r="11" spans="2:32" x14ac:dyDescent="0.2">
      <c r="B11" s="18" t="s">
        <v>92</v>
      </c>
      <c r="C11" s="19">
        <v>1.7347750293099401E-2</v>
      </c>
      <c r="D11" s="19">
        <v>1.85069064828755E-2</v>
      </c>
      <c r="E11" s="19">
        <v>1.6101044962518098E-2</v>
      </c>
      <c r="F11" s="19"/>
      <c r="G11" s="19">
        <v>2.0689721546239399E-2</v>
      </c>
      <c r="H11" s="19">
        <v>1.5367082540028601E-2</v>
      </c>
      <c r="I11" s="19">
        <v>1.9256377108098199E-2</v>
      </c>
      <c r="J11" s="19">
        <v>2.9573399056397599E-2</v>
      </c>
      <c r="K11" s="19">
        <v>9.9920876801167895E-3</v>
      </c>
      <c r="L11" s="19">
        <v>4.7554550398067599E-3</v>
      </c>
      <c r="M11" s="19"/>
      <c r="N11" s="19">
        <v>1.52833911881027E-2</v>
      </c>
      <c r="O11" s="19">
        <v>1.19547413041752E-2</v>
      </c>
      <c r="P11" s="19">
        <v>2.4821466989447601E-2</v>
      </c>
      <c r="Q11" s="19">
        <v>1.5557809114257901E-2</v>
      </c>
      <c r="R11" s="19">
        <v>0</v>
      </c>
      <c r="S11" s="19">
        <v>2.4727796959247299E-2</v>
      </c>
      <c r="T11" s="19">
        <v>2.4766878428541399E-2</v>
      </c>
      <c r="U11" s="19">
        <v>0</v>
      </c>
      <c r="V11" s="19">
        <v>1.8152485345176401E-2</v>
      </c>
      <c r="W11" s="19">
        <v>2.3969685346025001E-2</v>
      </c>
      <c r="X11" s="19">
        <v>1.13194905743808E-2</v>
      </c>
      <c r="Y11" s="19">
        <v>3.7627991639216603E-2</v>
      </c>
      <c r="Z11" s="19"/>
      <c r="AA11" s="19">
        <v>5.2455573783704397E-3</v>
      </c>
      <c r="AB11" s="19">
        <v>1.6020005672087698E-2</v>
      </c>
      <c r="AC11" s="19">
        <v>2.9421462623263901E-2</v>
      </c>
      <c r="AD11" s="19">
        <v>2.19757325911893E-2</v>
      </c>
      <c r="AE11" s="19"/>
      <c r="AF11" s="19">
        <v>1.12421410345248E-2</v>
      </c>
    </row>
    <row r="12" spans="2:32" x14ac:dyDescent="0.2">
      <c r="B12" s="16" t="s">
        <v>317</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332</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2485</v>
      </c>
      <c r="D7" s="10">
        <v>1281</v>
      </c>
      <c r="E7" s="10">
        <v>1195</v>
      </c>
      <c r="F7" s="10"/>
      <c r="G7" s="10">
        <v>376</v>
      </c>
      <c r="H7" s="10">
        <v>437</v>
      </c>
      <c r="I7" s="10">
        <v>497</v>
      </c>
      <c r="J7" s="10">
        <v>442</v>
      </c>
      <c r="K7" s="10">
        <v>338</v>
      </c>
      <c r="L7" s="10">
        <v>395</v>
      </c>
      <c r="M7" s="10"/>
      <c r="N7" s="10">
        <v>357</v>
      </c>
      <c r="O7" s="10">
        <v>345</v>
      </c>
      <c r="P7" s="10">
        <v>208</v>
      </c>
      <c r="Q7" s="10">
        <v>237</v>
      </c>
      <c r="R7" s="10">
        <v>173</v>
      </c>
      <c r="S7" s="10">
        <v>254</v>
      </c>
      <c r="T7" s="10">
        <v>208</v>
      </c>
      <c r="U7" s="10">
        <v>90</v>
      </c>
      <c r="V7" s="10">
        <v>261</v>
      </c>
      <c r="W7" s="10">
        <v>180</v>
      </c>
      <c r="X7" s="10">
        <v>117</v>
      </c>
      <c r="Y7" s="10">
        <v>55</v>
      </c>
      <c r="Z7" s="10"/>
      <c r="AA7" s="10">
        <v>747</v>
      </c>
      <c r="AB7" s="10">
        <v>701</v>
      </c>
      <c r="AC7" s="10">
        <v>412</v>
      </c>
      <c r="AD7" s="10">
        <v>615</v>
      </c>
      <c r="AE7" s="10"/>
      <c r="AF7" s="10">
        <v>443</v>
      </c>
    </row>
    <row r="8" spans="2:32" ht="30" customHeight="1" x14ac:dyDescent="0.2">
      <c r="B8" s="11" t="s">
        <v>20</v>
      </c>
      <c r="C8" s="11">
        <v>2554</v>
      </c>
      <c r="D8" s="11">
        <v>1385</v>
      </c>
      <c r="E8" s="11">
        <v>1160</v>
      </c>
      <c r="F8" s="11"/>
      <c r="G8" s="11">
        <v>471</v>
      </c>
      <c r="H8" s="11">
        <v>534</v>
      </c>
      <c r="I8" s="11">
        <v>478</v>
      </c>
      <c r="J8" s="11">
        <v>422</v>
      </c>
      <c r="K8" s="11">
        <v>301</v>
      </c>
      <c r="L8" s="11">
        <v>348</v>
      </c>
      <c r="M8" s="11"/>
      <c r="N8" s="11">
        <v>409</v>
      </c>
      <c r="O8" s="11">
        <v>333</v>
      </c>
      <c r="P8" s="11">
        <v>201</v>
      </c>
      <c r="Q8" s="11">
        <v>228</v>
      </c>
      <c r="R8" s="11">
        <v>162</v>
      </c>
      <c r="S8" s="11">
        <v>244</v>
      </c>
      <c r="T8" s="11">
        <v>201</v>
      </c>
      <c r="U8" s="11">
        <v>92</v>
      </c>
      <c r="V8" s="11">
        <v>254</v>
      </c>
      <c r="W8" s="11">
        <v>217</v>
      </c>
      <c r="X8" s="11">
        <v>126</v>
      </c>
      <c r="Y8" s="11">
        <v>87</v>
      </c>
      <c r="Z8" s="11"/>
      <c r="AA8" s="11">
        <v>703</v>
      </c>
      <c r="AB8" s="11">
        <v>654</v>
      </c>
      <c r="AC8" s="11">
        <v>546</v>
      </c>
      <c r="AD8" s="11">
        <v>641</v>
      </c>
      <c r="AE8" s="11"/>
      <c r="AF8" s="11">
        <v>438</v>
      </c>
    </row>
    <row r="9" spans="2:32" x14ac:dyDescent="0.2">
      <c r="B9" s="18" t="s">
        <v>240</v>
      </c>
      <c r="C9" s="17">
        <v>0.77474231925993597</v>
      </c>
      <c r="D9" s="17">
        <v>0.78263549320154102</v>
      </c>
      <c r="E9" s="17">
        <v>0.76536805922738205</v>
      </c>
      <c r="F9" s="17"/>
      <c r="G9" s="17">
        <v>0.82764490143849001</v>
      </c>
      <c r="H9" s="17">
        <v>0.82227382303443697</v>
      </c>
      <c r="I9" s="17">
        <v>0.78592419204075104</v>
      </c>
      <c r="J9" s="17">
        <v>0.77057811496277895</v>
      </c>
      <c r="K9" s="17">
        <v>0.78827215519226901</v>
      </c>
      <c r="L9" s="17">
        <v>0.60806467709356704</v>
      </c>
      <c r="M9" s="17"/>
      <c r="N9" s="17">
        <v>0.81545038479281295</v>
      </c>
      <c r="O9" s="17">
        <v>0.75370970451570096</v>
      </c>
      <c r="P9" s="17">
        <v>0.79441679931900899</v>
      </c>
      <c r="Q9" s="17">
        <v>0.73384467605755299</v>
      </c>
      <c r="R9" s="17">
        <v>0.73258773755681506</v>
      </c>
      <c r="S9" s="17">
        <v>0.77891687150259403</v>
      </c>
      <c r="T9" s="17">
        <v>0.77036430992549698</v>
      </c>
      <c r="U9" s="17">
        <v>0.720784172913851</v>
      </c>
      <c r="V9" s="17">
        <v>0.76668781043705603</v>
      </c>
      <c r="W9" s="17">
        <v>0.79160183126213202</v>
      </c>
      <c r="X9" s="17">
        <v>0.78831997066078197</v>
      </c>
      <c r="Y9" s="17">
        <v>0.821090999692908</v>
      </c>
      <c r="Z9" s="17"/>
      <c r="AA9" s="17">
        <v>0.77590302297476199</v>
      </c>
      <c r="AB9" s="17">
        <v>0.76722033011539204</v>
      </c>
      <c r="AC9" s="17">
        <v>0.775072655637979</v>
      </c>
      <c r="AD9" s="17">
        <v>0.78180927920338505</v>
      </c>
      <c r="AE9" s="17"/>
      <c r="AF9" s="17">
        <v>0.76489574252312897</v>
      </c>
    </row>
    <row r="10" spans="2:32" x14ac:dyDescent="0.2">
      <c r="B10" s="18" t="s">
        <v>241</v>
      </c>
      <c r="C10" s="17">
        <v>0.213742436777838</v>
      </c>
      <c r="D10" s="17">
        <v>0.20365767475036101</v>
      </c>
      <c r="E10" s="17">
        <v>0.22647016214650201</v>
      </c>
      <c r="F10" s="17"/>
      <c r="G10" s="17">
        <v>0.14830605964860699</v>
      </c>
      <c r="H10" s="17">
        <v>0.159029890415192</v>
      </c>
      <c r="I10" s="17">
        <v>0.212047497135432</v>
      </c>
      <c r="J10" s="17">
        <v>0.219139615052618</v>
      </c>
      <c r="K10" s="17">
        <v>0.20583494449981601</v>
      </c>
      <c r="L10" s="17">
        <v>0.38901914195763598</v>
      </c>
      <c r="M10" s="17"/>
      <c r="N10" s="17">
        <v>0.17318210292394701</v>
      </c>
      <c r="O10" s="17">
        <v>0.23689233522155401</v>
      </c>
      <c r="P10" s="17">
        <v>0.196613541298052</v>
      </c>
      <c r="Q10" s="17">
        <v>0.26153014726923601</v>
      </c>
      <c r="R10" s="17">
        <v>0.25631653185507602</v>
      </c>
      <c r="S10" s="17">
        <v>0.20470451321955699</v>
      </c>
      <c r="T10" s="17">
        <v>0.20040832808039799</v>
      </c>
      <c r="U10" s="17">
        <v>0.24940173651831901</v>
      </c>
      <c r="V10" s="17">
        <v>0.229266819231182</v>
      </c>
      <c r="W10" s="17">
        <v>0.20839816873786801</v>
      </c>
      <c r="X10" s="17">
        <v>0.200360538764837</v>
      </c>
      <c r="Y10" s="17">
        <v>0.15700802387400101</v>
      </c>
      <c r="Z10" s="17"/>
      <c r="AA10" s="17">
        <v>0.21817342745531801</v>
      </c>
      <c r="AB10" s="17">
        <v>0.21677968312645701</v>
      </c>
      <c r="AC10" s="17">
        <v>0.21834210797364401</v>
      </c>
      <c r="AD10" s="17">
        <v>0.20073073470082201</v>
      </c>
      <c r="AE10" s="17"/>
      <c r="AF10" s="17">
        <v>0.21903638855583901</v>
      </c>
    </row>
    <row r="11" spans="2:32" x14ac:dyDescent="0.2">
      <c r="B11" s="18" t="s">
        <v>92</v>
      </c>
      <c r="C11" s="19">
        <v>1.1515243962226101E-2</v>
      </c>
      <c r="D11" s="19">
        <v>1.3706832048098199E-2</v>
      </c>
      <c r="E11" s="19">
        <v>8.1617786261165195E-3</v>
      </c>
      <c r="F11" s="19"/>
      <c r="G11" s="19">
        <v>2.4049038912902099E-2</v>
      </c>
      <c r="H11" s="19">
        <v>1.8696286550371099E-2</v>
      </c>
      <c r="I11" s="19">
        <v>2.0283108238174702E-3</v>
      </c>
      <c r="J11" s="19">
        <v>1.0282269984603199E-2</v>
      </c>
      <c r="K11" s="19">
        <v>5.89290030791531E-3</v>
      </c>
      <c r="L11" s="19">
        <v>2.91618094879741E-3</v>
      </c>
      <c r="M11" s="19"/>
      <c r="N11" s="19">
        <v>1.13675122832402E-2</v>
      </c>
      <c r="O11" s="19">
        <v>9.3979602627451992E-3</v>
      </c>
      <c r="P11" s="19">
        <v>8.9696593829382693E-3</v>
      </c>
      <c r="Q11" s="19">
        <v>4.6251766732110901E-3</v>
      </c>
      <c r="R11" s="19">
        <v>1.1095730588109001E-2</v>
      </c>
      <c r="S11" s="19">
        <v>1.6378615277849399E-2</v>
      </c>
      <c r="T11" s="19">
        <v>2.9227361994104299E-2</v>
      </c>
      <c r="U11" s="19">
        <v>2.9814090567830201E-2</v>
      </c>
      <c r="V11" s="19">
        <v>4.0453703317613696E-3</v>
      </c>
      <c r="W11" s="19">
        <v>0</v>
      </c>
      <c r="X11" s="19">
        <v>1.13194905743808E-2</v>
      </c>
      <c r="Y11" s="19">
        <v>2.19009764330916E-2</v>
      </c>
      <c r="Z11" s="19"/>
      <c r="AA11" s="19">
        <v>5.9235495699207401E-3</v>
      </c>
      <c r="AB11" s="19">
        <v>1.59999867581508E-2</v>
      </c>
      <c r="AC11" s="19">
        <v>6.58523638837776E-3</v>
      </c>
      <c r="AD11" s="19">
        <v>1.7459986095792399E-2</v>
      </c>
      <c r="AE11" s="19"/>
      <c r="AF11" s="19">
        <v>1.6067868921032499E-2</v>
      </c>
    </row>
    <row r="12" spans="2:32" x14ac:dyDescent="0.2">
      <c r="B12" s="16" t="s">
        <v>317</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B2:AF1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333</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2485</v>
      </c>
      <c r="D7" s="10">
        <v>1281</v>
      </c>
      <c r="E7" s="10">
        <v>1195</v>
      </c>
      <c r="F7" s="10"/>
      <c r="G7" s="10">
        <v>376</v>
      </c>
      <c r="H7" s="10">
        <v>437</v>
      </c>
      <c r="I7" s="10">
        <v>497</v>
      </c>
      <c r="J7" s="10">
        <v>442</v>
      </c>
      <c r="K7" s="10">
        <v>338</v>
      </c>
      <c r="L7" s="10">
        <v>395</v>
      </c>
      <c r="M7" s="10"/>
      <c r="N7" s="10">
        <v>357</v>
      </c>
      <c r="O7" s="10">
        <v>345</v>
      </c>
      <c r="P7" s="10">
        <v>208</v>
      </c>
      <c r="Q7" s="10">
        <v>237</v>
      </c>
      <c r="R7" s="10">
        <v>173</v>
      </c>
      <c r="S7" s="10">
        <v>254</v>
      </c>
      <c r="T7" s="10">
        <v>208</v>
      </c>
      <c r="U7" s="10">
        <v>90</v>
      </c>
      <c r="V7" s="10">
        <v>261</v>
      </c>
      <c r="W7" s="10">
        <v>180</v>
      </c>
      <c r="X7" s="10">
        <v>117</v>
      </c>
      <c r="Y7" s="10">
        <v>55</v>
      </c>
      <c r="Z7" s="10"/>
      <c r="AA7" s="10">
        <v>747</v>
      </c>
      <c r="AB7" s="10">
        <v>701</v>
      </c>
      <c r="AC7" s="10">
        <v>412</v>
      </c>
      <c r="AD7" s="10">
        <v>615</v>
      </c>
      <c r="AE7" s="10"/>
      <c r="AF7" s="10">
        <v>443</v>
      </c>
    </row>
    <row r="8" spans="2:32" ht="30" customHeight="1" x14ac:dyDescent="0.2">
      <c r="B8" s="11" t="s">
        <v>20</v>
      </c>
      <c r="C8" s="11">
        <v>2554</v>
      </c>
      <c r="D8" s="11">
        <v>1385</v>
      </c>
      <c r="E8" s="11">
        <v>1160</v>
      </c>
      <c r="F8" s="11"/>
      <c r="G8" s="11">
        <v>471</v>
      </c>
      <c r="H8" s="11">
        <v>534</v>
      </c>
      <c r="I8" s="11">
        <v>478</v>
      </c>
      <c r="J8" s="11">
        <v>422</v>
      </c>
      <c r="K8" s="11">
        <v>301</v>
      </c>
      <c r="L8" s="11">
        <v>348</v>
      </c>
      <c r="M8" s="11"/>
      <c r="N8" s="11">
        <v>409</v>
      </c>
      <c r="O8" s="11">
        <v>333</v>
      </c>
      <c r="P8" s="11">
        <v>201</v>
      </c>
      <c r="Q8" s="11">
        <v>228</v>
      </c>
      <c r="R8" s="11">
        <v>162</v>
      </c>
      <c r="S8" s="11">
        <v>244</v>
      </c>
      <c r="T8" s="11">
        <v>201</v>
      </c>
      <c r="U8" s="11">
        <v>92</v>
      </c>
      <c r="V8" s="11">
        <v>254</v>
      </c>
      <c r="W8" s="11">
        <v>217</v>
      </c>
      <c r="X8" s="11">
        <v>126</v>
      </c>
      <c r="Y8" s="11">
        <v>87</v>
      </c>
      <c r="Z8" s="11"/>
      <c r="AA8" s="11">
        <v>703</v>
      </c>
      <c r="AB8" s="11">
        <v>654</v>
      </c>
      <c r="AC8" s="11">
        <v>546</v>
      </c>
      <c r="AD8" s="11">
        <v>641</v>
      </c>
      <c r="AE8" s="11"/>
      <c r="AF8" s="11">
        <v>438</v>
      </c>
    </row>
    <row r="9" spans="2:32" x14ac:dyDescent="0.2">
      <c r="B9" s="18" t="s">
        <v>240</v>
      </c>
      <c r="C9" s="17">
        <v>0.62951593580570298</v>
      </c>
      <c r="D9" s="17">
        <v>0.65299581070221902</v>
      </c>
      <c r="E9" s="17">
        <v>0.60098105345108899</v>
      </c>
      <c r="F9" s="17"/>
      <c r="G9" s="17">
        <v>0.72697459482142102</v>
      </c>
      <c r="H9" s="17">
        <v>0.65650405553942603</v>
      </c>
      <c r="I9" s="17">
        <v>0.65822500179910304</v>
      </c>
      <c r="J9" s="17">
        <v>0.57358012059435903</v>
      </c>
      <c r="K9" s="17">
        <v>0.58395055724741896</v>
      </c>
      <c r="L9" s="17">
        <v>0.52401515369043505</v>
      </c>
      <c r="M9" s="17"/>
      <c r="N9" s="17">
        <v>0.71856457269364604</v>
      </c>
      <c r="O9" s="17">
        <v>0.55678015983418805</v>
      </c>
      <c r="P9" s="17">
        <v>0.54147862312869599</v>
      </c>
      <c r="Q9" s="17">
        <v>0.585787853713711</v>
      </c>
      <c r="R9" s="17">
        <v>0.62418030761756105</v>
      </c>
      <c r="S9" s="17">
        <v>0.59374269575785699</v>
      </c>
      <c r="T9" s="17">
        <v>0.62314896505416195</v>
      </c>
      <c r="U9" s="17">
        <v>0.67579089047154395</v>
      </c>
      <c r="V9" s="17">
        <v>0.67255595163578896</v>
      </c>
      <c r="W9" s="17">
        <v>0.70919398077531504</v>
      </c>
      <c r="X9" s="17">
        <v>0.58870313905418503</v>
      </c>
      <c r="Y9" s="17">
        <v>0.61860358187193898</v>
      </c>
      <c r="Z9" s="17"/>
      <c r="AA9" s="17">
        <v>0.60637404990952304</v>
      </c>
      <c r="AB9" s="17">
        <v>0.61082264590145896</v>
      </c>
      <c r="AC9" s="17">
        <v>0.67617588782039995</v>
      </c>
      <c r="AD9" s="17">
        <v>0.63699592837896302</v>
      </c>
      <c r="AE9" s="17"/>
      <c r="AF9" s="17">
        <v>0.60578372038898498</v>
      </c>
    </row>
    <row r="10" spans="2:32" x14ac:dyDescent="0.2">
      <c r="B10" s="18" t="s">
        <v>241</v>
      </c>
      <c r="C10" s="17">
        <v>0.34816980024288102</v>
      </c>
      <c r="D10" s="17">
        <v>0.32118891676860001</v>
      </c>
      <c r="E10" s="17">
        <v>0.38070734410877799</v>
      </c>
      <c r="F10" s="17"/>
      <c r="G10" s="17">
        <v>0.24834678240806801</v>
      </c>
      <c r="H10" s="17">
        <v>0.32440780327248298</v>
      </c>
      <c r="I10" s="17">
        <v>0.32807507193707403</v>
      </c>
      <c r="J10" s="17">
        <v>0.40158662272644602</v>
      </c>
      <c r="K10" s="17">
        <v>0.384064550496654</v>
      </c>
      <c r="L10" s="17">
        <v>0.45150384087894102</v>
      </c>
      <c r="M10" s="17"/>
      <c r="N10" s="17">
        <v>0.26589388410352399</v>
      </c>
      <c r="O10" s="17">
        <v>0.41581848163199803</v>
      </c>
      <c r="P10" s="17">
        <v>0.44060441480176799</v>
      </c>
      <c r="Q10" s="17">
        <v>0.37338811899907898</v>
      </c>
      <c r="R10" s="17">
        <v>0.34685612761752099</v>
      </c>
      <c r="S10" s="17">
        <v>0.37127212971792301</v>
      </c>
      <c r="T10" s="17">
        <v>0.34688296024452903</v>
      </c>
      <c r="U10" s="17">
        <v>0.31434750994844501</v>
      </c>
      <c r="V10" s="17">
        <v>0.32115138396155002</v>
      </c>
      <c r="W10" s="17">
        <v>0.28018601689587203</v>
      </c>
      <c r="X10" s="17">
        <v>0.38624809389603099</v>
      </c>
      <c r="Y10" s="17">
        <v>0.365669402921936</v>
      </c>
      <c r="Z10" s="17"/>
      <c r="AA10" s="17">
        <v>0.37079521451680197</v>
      </c>
      <c r="AB10" s="17">
        <v>0.36398668479275098</v>
      </c>
      <c r="AC10" s="17">
        <v>0.30768073991260603</v>
      </c>
      <c r="AD10" s="17">
        <v>0.33856637810090801</v>
      </c>
      <c r="AE10" s="17"/>
      <c r="AF10" s="17">
        <v>0.35914825856175497</v>
      </c>
    </row>
    <row r="11" spans="2:32" x14ac:dyDescent="0.2">
      <c r="B11" s="18" t="s">
        <v>92</v>
      </c>
      <c r="C11" s="19">
        <v>2.2314263951416401E-2</v>
      </c>
      <c r="D11" s="19">
        <v>2.5815272529181501E-2</v>
      </c>
      <c r="E11" s="19">
        <v>1.83116024401332E-2</v>
      </c>
      <c r="F11" s="19"/>
      <c r="G11" s="19">
        <v>2.4678622770510701E-2</v>
      </c>
      <c r="H11" s="19">
        <v>1.9088141188091001E-2</v>
      </c>
      <c r="I11" s="19">
        <v>1.3699926263823299E-2</v>
      </c>
      <c r="J11" s="19">
        <v>2.4833256679195202E-2</v>
      </c>
      <c r="K11" s="19">
        <v>3.19848922559266E-2</v>
      </c>
      <c r="L11" s="19">
        <v>2.4481005430624599E-2</v>
      </c>
      <c r="M11" s="19"/>
      <c r="N11" s="19">
        <v>1.55415432028298E-2</v>
      </c>
      <c r="O11" s="19">
        <v>2.7401358533813799E-2</v>
      </c>
      <c r="P11" s="19">
        <v>1.7916962069535799E-2</v>
      </c>
      <c r="Q11" s="19">
        <v>4.0824027287209699E-2</v>
      </c>
      <c r="R11" s="19">
        <v>2.89635647649183E-2</v>
      </c>
      <c r="S11" s="19">
        <v>3.4985174524220397E-2</v>
      </c>
      <c r="T11" s="19">
        <v>2.99680747013088E-2</v>
      </c>
      <c r="U11" s="19">
        <v>9.8615995800108592E-3</v>
      </c>
      <c r="V11" s="19">
        <v>6.2926644026610598E-3</v>
      </c>
      <c r="W11" s="19">
        <v>1.06200023288126E-2</v>
      </c>
      <c r="X11" s="19">
        <v>2.5048767049784398E-2</v>
      </c>
      <c r="Y11" s="19">
        <v>1.57270152061251E-2</v>
      </c>
      <c r="Z11" s="19"/>
      <c r="AA11" s="19">
        <v>2.2830735573675001E-2</v>
      </c>
      <c r="AB11" s="19">
        <v>2.5190669305790201E-2</v>
      </c>
      <c r="AC11" s="19">
        <v>1.61433722669936E-2</v>
      </c>
      <c r="AD11" s="19">
        <v>2.4437693520129901E-2</v>
      </c>
      <c r="AE11" s="19"/>
      <c r="AF11" s="19">
        <v>3.5068021049259997E-2</v>
      </c>
    </row>
    <row r="12" spans="2:32" x14ac:dyDescent="0.2">
      <c r="B12" s="16" t="s">
        <v>317</v>
      </c>
    </row>
    <row r="13" spans="2:32" x14ac:dyDescent="0.2">
      <c r="B13" t="s">
        <v>63</v>
      </c>
    </row>
    <row r="14" spans="2:32" x14ac:dyDescent="0.2">
      <c r="B14" t="s">
        <v>64</v>
      </c>
    </row>
    <row r="16" spans="2:32" x14ac:dyDescent="0.2">
      <c r="B1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F19"/>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95</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896</v>
      </c>
      <c r="D7" s="10">
        <v>469</v>
      </c>
      <c r="E7" s="10">
        <v>423</v>
      </c>
      <c r="F7" s="10"/>
      <c r="G7" s="10">
        <v>70</v>
      </c>
      <c r="H7" s="10">
        <v>205</v>
      </c>
      <c r="I7" s="10">
        <v>249</v>
      </c>
      <c r="J7" s="10">
        <v>223</v>
      </c>
      <c r="K7" s="10">
        <v>117</v>
      </c>
      <c r="L7" s="10">
        <v>32</v>
      </c>
      <c r="M7" s="10"/>
      <c r="N7" s="10">
        <v>169</v>
      </c>
      <c r="O7" s="10">
        <v>135</v>
      </c>
      <c r="P7" s="10">
        <v>74</v>
      </c>
      <c r="Q7" s="10">
        <v>73</v>
      </c>
      <c r="R7" s="10">
        <v>69</v>
      </c>
      <c r="S7" s="10">
        <v>80</v>
      </c>
      <c r="T7" s="10">
        <v>66</v>
      </c>
      <c r="U7" s="10">
        <v>27</v>
      </c>
      <c r="V7" s="10">
        <v>94</v>
      </c>
      <c r="W7" s="10">
        <v>65</v>
      </c>
      <c r="X7" s="10">
        <v>26</v>
      </c>
      <c r="Y7" s="10">
        <v>18</v>
      </c>
      <c r="Z7" s="10"/>
      <c r="AA7" s="10">
        <v>386</v>
      </c>
      <c r="AB7" s="10">
        <v>347</v>
      </c>
      <c r="AC7" s="10">
        <v>104</v>
      </c>
      <c r="AD7" s="10">
        <v>56</v>
      </c>
      <c r="AE7" s="10"/>
      <c r="AF7" s="10">
        <v>107</v>
      </c>
    </row>
    <row r="8" spans="2:32" ht="30" customHeight="1" x14ac:dyDescent="0.2">
      <c r="B8" s="11" t="s">
        <v>20</v>
      </c>
      <c r="C8" s="11">
        <v>890</v>
      </c>
      <c r="D8" s="11">
        <v>490</v>
      </c>
      <c r="E8" s="11">
        <v>397</v>
      </c>
      <c r="F8" s="11"/>
      <c r="G8" s="11">
        <v>89</v>
      </c>
      <c r="H8" s="11">
        <v>239</v>
      </c>
      <c r="I8" s="11">
        <v>226</v>
      </c>
      <c r="J8" s="11">
        <v>203</v>
      </c>
      <c r="K8" s="11">
        <v>104</v>
      </c>
      <c r="L8" s="11">
        <v>29</v>
      </c>
      <c r="M8" s="11"/>
      <c r="N8" s="11">
        <v>183</v>
      </c>
      <c r="O8" s="11">
        <v>123</v>
      </c>
      <c r="P8" s="11">
        <v>68</v>
      </c>
      <c r="Q8" s="11">
        <v>68</v>
      </c>
      <c r="R8" s="11">
        <v>63</v>
      </c>
      <c r="S8" s="11">
        <v>73</v>
      </c>
      <c r="T8" s="11">
        <v>64</v>
      </c>
      <c r="U8" s="11">
        <v>25</v>
      </c>
      <c r="V8" s="11">
        <v>93</v>
      </c>
      <c r="W8" s="11">
        <v>75</v>
      </c>
      <c r="X8" s="11">
        <v>26</v>
      </c>
      <c r="Y8" s="11">
        <v>29</v>
      </c>
      <c r="Z8" s="11"/>
      <c r="AA8" s="11">
        <v>365</v>
      </c>
      <c r="AB8" s="11">
        <v>317</v>
      </c>
      <c r="AC8" s="11">
        <v>137</v>
      </c>
      <c r="AD8" s="11">
        <v>68</v>
      </c>
      <c r="AE8" s="11"/>
      <c r="AF8" s="11">
        <v>107</v>
      </c>
    </row>
    <row r="9" spans="2:32" ht="27.75" x14ac:dyDescent="0.2">
      <c r="B9" s="18" t="s">
        <v>87</v>
      </c>
      <c r="C9" s="17">
        <v>0.21937497191671401</v>
      </c>
      <c r="D9" s="17">
        <v>0.16474912922784299</v>
      </c>
      <c r="E9" s="17">
        <v>0.28412239385760601</v>
      </c>
      <c r="F9" s="17"/>
      <c r="G9" s="17">
        <v>0.20714387335378001</v>
      </c>
      <c r="H9" s="17">
        <v>0.23172797469661899</v>
      </c>
      <c r="I9" s="17">
        <v>0.21983456831795301</v>
      </c>
      <c r="J9" s="17">
        <v>0.19700404967698801</v>
      </c>
      <c r="K9" s="17">
        <v>0.247875252870741</v>
      </c>
      <c r="L9" s="17">
        <v>0.205402431800177</v>
      </c>
      <c r="M9" s="17"/>
      <c r="N9" s="17">
        <v>0.155861421754489</v>
      </c>
      <c r="O9" s="17">
        <v>0.21978857155776499</v>
      </c>
      <c r="P9" s="17">
        <v>0.239414550532911</v>
      </c>
      <c r="Q9" s="17">
        <v>0.27904455338407302</v>
      </c>
      <c r="R9" s="17">
        <v>0.241760351050258</v>
      </c>
      <c r="S9" s="17">
        <v>0.19875680549428901</v>
      </c>
      <c r="T9" s="17">
        <v>0.23933306172104901</v>
      </c>
      <c r="U9" s="17">
        <v>0.34468936525307498</v>
      </c>
      <c r="V9" s="17">
        <v>0.19100935524325399</v>
      </c>
      <c r="W9" s="17">
        <v>0.24061961706318599</v>
      </c>
      <c r="X9" s="17">
        <v>0.20973266527114801</v>
      </c>
      <c r="Y9" s="17">
        <v>0.32476567850684701</v>
      </c>
      <c r="Z9" s="17"/>
      <c r="AA9" s="17">
        <v>0.207858193015938</v>
      </c>
      <c r="AB9" s="17">
        <v>0.21576111853098501</v>
      </c>
      <c r="AC9" s="17">
        <v>0.218158978168042</v>
      </c>
      <c r="AD9" s="17">
        <v>0.27601786874304302</v>
      </c>
      <c r="AE9" s="17"/>
      <c r="AF9" s="17">
        <v>0.36479152382672098</v>
      </c>
    </row>
    <row r="10" spans="2:32" ht="27.75" x14ac:dyDescent="0.2">
      <c r="B10" s="18" t="s">
        <v>88</v>
      </c>
      <c r="C10" s="17">
        <v>0.28161026459875899</v>
      </c>
      <c r="D10" s="17">
        <v>0.28714897496963998</v>
      </c>
      <c r="E10" s="17">
        <v>0.27744244527183298</v>
      </c>
      <c r="F10" s="17"/>
      <c r="G10" s="17">
        <v>0.31369641762209699</v>
      </c>
      <c r="H10" s="17">
        <v>0.35240867393724001</v>
      </c>
      <c r="I10" s="17">
        <v>0.28049376801305798</v>
      </c>
      <c r="J10" s="17">
        <v>0.240925151074142</v>
      </c>
      <c r="K10" s="17">
        <v>0.18563851268780501</v>
      </c>
      <c r="L10" s="17">
        <v>0.23863461484187601</v>
      </c>
      <c r="M10" s="17"/>
      <c r="N10" s="17">
        <v>0.30789238272411501</v>
      </c>
      <c r="O10" s="17">
        <v>0.29117409890250101</v>
      </c>
      <c r="P10" s="17">
        <v>0.25952798087592599</v>
      </c>
      <c r="Q10" s="17">
        <v>0.31616210642768899</v>
      </c>
      <c r="R10" s="17">
        <v>0.234092713993445</v>
      </c>
      <c r="S10" s="17">
        <v>0.26951265316622702</v>
      </c>
      <c r="T10" s="17">
        <v>0.17966014376556899</v>
      </c>
      <c r="U10" s="17">
        <v>0.26130014892042502</v>
      </c>
      <c r="V10" s="17">
        <v>0.35963444714967302</v>
      </c>
      <c r="W10" s="17">
        <v>0.29749423148384202</v>
      </c>
      <c r="X10" s="17">
        <v>0.25119037050862397</v>
      </c>
      <c r="Y10" s="17">
        <v>0.160685227662243</v>
      </c>
      <c r="Z10" s="17"/>
      <c r="AA10" s="17">
        <v>0.326629251744331</v>
      </c>
      <c r="AB10" s="17">
        <v>0.27719649108349298</v>
      </c>
      <c r="AC10" s="17">
        <v>0.24699587803238501</v>
      </c>
      <c r="AD10" s="17">
        <v>0.131807234008472</v>
      </c>
      <c r="AE10" s="17"/>
      <c r="AF10" s="17">
        <v>0.23972633017498099</v>
      </c>
    </row>
    <row r="11" spans="2:32" ht="27.75" x14ac:dyDescent="0.2">
      <c r="B11" s="18" t="s">
        <v>89</v>
      </c>
      <c r="C11" s="17">
        <v>0.38051130307497399</v>
      </c>
      <c r="D11" s="17">
        <v>0.40255835714913502</v>
      </c>
      <c r="E11" s="17">
        <v>0.35454287611847801</v>
      </c>
      <c r="F11" s="17"/>
      <c r="G11" s="17">
        <v>0.26893677874855498</v>
      </c>
      <c r="H11" s="17">
        <v>0.26369199046555702</v>
      </c>
      <c r="I11" s="17">
        <v>0.41080704038157101</v>
      </c>
      <c r="J11" s="17">
        <v>0.48145450896772402</v>
      </c>
      <c r="K11" s="17">
        <v>0.44327189300346798</v>
      </c>
      <c r="L11" s="17">
        <v>0.51789902552715905</v>
      </c>
      <c r="M11" s="17"/>
      <c r="N11" s="17">
        <v>0.38398638132498403</v>
      </c>
      <c r="O11" s="17">
        <v>0.415305674430271</v>
      </c>
      <c r="P11" s="17">
        <v>0.35753133441144103</v>
      </c>
      <c r="Q11" s="17">
        <v>0.32765733565132299</v>
      </c>
      <c r="R11" s="17">
        <v>0.444532804619866</v>
      </c>
      <c r="S11" s="17">
        <v>0.41609749449052802</v>
      </c>
      <c r="T11" s="17">
        <v>0.46329378200464499</v>
      </c>
      <c r="U11" s="17">
        <v>0.29483744639065301</v>
      </c>
      <c r="V11" s="17">
        <v>0.33826542965635797</v>
      </c>
      <c r="W11" s="17">
        <v>0.37098352580899602</v>
      </c>
      <c r="X11" s="17">
        <v>0.38935746149740103</v>
      </c>
      <c r="Y11" s="17">
        <v>0.20508552994062801</v>
      </c>
      <c r="Z11" s="17"/>
      <c r="AA11" s="17">
        <v>0.359785653101932</v>
      </c>
      <c r="AB11" s="17">
        <v>0.42176422301236</v>
      </c>
      <c r="AC11" s="17">
        <v>0.39698076620219003</v>
      </c>
      <c r="AD11" s="17">
        <v>0.28488923504995001</v>
      </c>
      <c r="AE11" s="17"/>
      <c r="AF11" s="17">
        <v>0.30193025352296099</v>
      </c>
    </row>
    <row r="12" spans="2:32" x14ac:dyDescent="0.2">
      <c r="B12" s="18" t="s">
        <v>90</v>
      </c>
      <c r="C12" s="17">
        <v>5.0000538037071898E-2</v>
      </c>
      <c r="D12" s="17">
        <v>6.6619525480088204E-2</v>
      </c>
      <c r="E12" s="17">
        <v>2.75926580383246E-2</v>
      </c>
      <c r="F12" s="17"/>
      <c r="G12" s="17">
        <v>0.108300364585154</v>
      </c>
      <c r="H12" s="17">
        <v>8.9990853270939294E-2</v>
      </c>
      <c r="I12" s="17">
        <v>1.4464608233151301E-2</v>
      </c>
      <c r="J12" s="17">
        <v>2.87338144528363E-2</v>
      </c>
      <c r="K12" s="17">
        <v>4.0868676204206401E-2</v>
      </c>
      <c r="L12" s="17">
        <v>0</v>
      </c>
      <c r="M12" s="17"/>
      <c r="N12" s="17">
        <v>5.24279404009068E-2</v>
      </c>
      <c r="O12" s="17">
        <v>3.2935333180593003E-2</v>
      </c>
      <c r="P12" s="17">
        <v>7.5901192269398801E-2</v>
      </c>
      <c r="Q12" s="17">
        <v>2.4796724731199898E-2</v>
      </c>
      <c r="R12" s="17">
        <v>7.9614130336431596E-2</v>
      </c>
      <c r="S12" s="17">
        <v>5.8145182021859899E-2</v>
      </c>
      <c r="T12" s="17">
        <v>6.2078022021491402E-2</v>
      </c>
      <c r="U12" s="17">
        <v>5.5275104376319897E-2</v>
      </c>
      <c r="V12" s="17">
        <v>4.5027371702432602E-2</v>
      </c>
      <c r="W12" s="17">
        <v>0</v>
      </c>
      <c r="X12" s="17">
        <v>0</v>
      </c>
      <c r="Y12" s="17">
        <v>0.17831413190801901</v>
      </c>
      <c r="Z12" s="17"/>
      <c r="AA12" s="17">
        <v>5.1461212838092803E-2</v>
      </c>
      <c r="AB12" s="17">
        <v>3.1224625295333101E-2</v>
      </c>
      <c r="AC12" s="17">
        <v>3.5484403726739298E-2</v>
      </c>
      <c r="AD12" s="17">
        <v>0.160360513958754</v>
      </c>
      <c r="AE12" s="17"/>
      <c r="AF12" s="17">
        <v>3.9383161261487103E-2</v>
      </c>
    </row>
    <row r="13" spans="2:32" x14ac:dyDescent="0.2">
      <c r="B13" s="18" t="s">
        <v>91</v>
      </c>
      <c r="C13" s="17">
        <v>3.39745535656793E-2</v>
      </c>
      <c r="D13" s="17">
        <v>4.22969759066519E-2</v>
      </c>
      <c r="E13" s="17">
        <v>2.40328324691019E-2</v>
      </c>
      <c r="F13" s="17"/>
      <c r="G13" s="17">
        <v>5.7256512343160003E-2</v>
      </c>
      <c r="H13" s="17">
        <v>3.9747589292380099E-2</v>
      </c>
      <c r="I13" s="17">
        <v>4.1579251404618801E-2</v>
      </c>
      <c r="J13" s="17">
        <v>1.8549627593893898E-2</v>
      </c>
      <c r="K13" s="17">
        <v>2.37427250132362E-2</v>
      </c>
      <c r="L13" s="17">
        <v>0</v>
      </c>
      <c r="M13" s="17"/>
      <c r="N13" s="17">
        <v>7.9307573920346694E-2</v>
      </c>
      <c r="O13" s="17">
        <v>1.83440610148712E-2</v>
      </c>
      <c r="P13" s="17">
        <v>5.60588054724993E-2</v>
      </c>
      <c r="Q13" s="17">
        <v>3.6420900621091802E-2</v>
      </c>
      <c r="R13" s="17">
        <v>0</v>
      </c>
      <c r="S13" s="17">
        <v>3.6280491832037499E-2</v>
      </c>
      <c r="T13" s="17">
        <v>0</v>
      </c>
      <c r="U13" s="17">
        <v>0</v>
      </c>
      <c r="V13" s="17">
        <v>2.1358828118584E-2</v>
      </c>
      <c r="W13" s="17">
        <v>1.40822184756759E-2</v>
      </c>
      <c r="X13" s="17">
        <v>5.78089784383106E-2</v>
      </c>
      <c r="Y13" s="17">
        <v>0</v>
      </c>
      <c r="Z13" s="17"/>
      <c r="AA13" s="17">
        <v>4.10749217435602E-2</v>
      </c>
      <c r="AB13" s="17">
        <v>1.3396977613405E-2</v>
      </c>
      <c r="AC13" s="17">
        <v>5.6600199980485398E-2</v>
      </c>
      <c r="AD13" s="17">
        <v>4.77438718468539E-2</v>
      </c>
      <c r="AE13" s="17"/>
      <c r="AF13" s="17">
        <v>2.82339340108104E-2</v>
      </c>
    </row>
    <row r="14" spans="2:32" x14ac:dyDescent="0.2">
      <c r="B14" s="18" t="s">
        <v>92</v>
      </c>
      <c r="C14" s="19">
        <v>3.4528368806802497E-2</v>
      </c>
      <c r="D14" s="19">
        <v>3.6627037266642702E-2</v>
      </c>
      <c r="E14" s="19">
        <v>3.22667942446557E-2</v>
      </c>
      <c r="F14" s="19"/>
      <c r="G14" s="19">
        <v>4.4666053347253702E-2</v>
      </c>
      <c r="H14" s="19">
        <v>2.2432918337265101E-2</v>
      </c>
      <c r="I14" s="19">
        <v>3.28207636496477E-2</v>
      </c>
      <c r="J14" s="19">
        <v>3.3332848234415298E-2</v>
      </c>
      <c r="K14" s="19">
        <v>5.8602940220543798E-2</v>
      </c>
      <c r="L14" s="19">
        <v>3.8063927830788401E-2</v>
      </c>
      <c r="M14" s="19"/>
      <c r="N14" s="19">
        <v>2.05242998751578E-2</v>
      </c>
      <c r="O14" s="19">
        <v>2.2452260913999302E-2</v>
      </c>
      <c r="P14" s="19">
        <v>1.1566136437823799E-2</v>
      </c>
      <c r="Q14" s="19">
        <v>1.5918379184623001E-2</v>
      </c>
      <c r="R14" s="19">
        <v>0</v>
      </c>
      <c r="S14" s="19">
        <v>2.12073729950597E-2</v>
      </c>
      <c r="T14" s="19">
        <v>5.5634990487245302E-2</v>
      </c>
      <c r="U14" s="19">
        <v>4.3897935059527202E-2</v>
      </c>
      <c r="V14" s="19">
        <v>4.47045681296981E-2</v>
      </c>
      <c r="W14" s="19">
        <v>7.68204071683002E-2</v>
      </c>
      <c r="X14" s="19">
        <v>9.1910524284516099E-2</v>
      </c>
      <c r="Y14" s="19">
        <v>0.131149431982263</v>
      </c>
      <c r="Z14" s="19"/>
      <c r="AA14" s="19">
        <v>1.3190767556146199E-2</v>
      </c>
      <c r="AB14" s="19">
        <v>4.0656564464423499E-2</v>
      </c>
      <c r="AC14" s="19">
        <v>4.57797738901582E-2</v>
      </c>
      <c r="AD14" s="19">
        <v>9.9181276392925802E-2</v>
      </c>
      <c r="AE14" s="19"/>
      <c r="AF14" s="19">
        <v>2.59347972030394E-2</v>
      </c>
    </row>
    <row r="15" spans="2:32" x14ac:dyDescent="0.2">
      <c r="B15" s="16" t="s">
        <v>94</v>
      </c>
    </row>
    <row r="16" spans="2:32" x14ac:dyDescent="0.2">
      <c r="B16" t="s">
        <v>63</v>
      </c>
    </row>
    <row r="17" spans="2:2" x14ac:dyDescent="0.2">
      <c r="B17" t="s">
        <v>64</v>
      </c>
    </row>
    <row r="19" spans="2:2" x14ac:dyDescent="0.2">
      <c r="B19"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B2:AF26"/>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345</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1901</v>
      </c>
      <c r="D7" s="10">
        <v>966</v>
      </c>
      <c r="E7" s="10">
        <v>930</v>
      </c>
      <c r="F7" s="10"/>
      <c r="G7" s="10">
        <v>191</v>
      </c>
      <c r="H7" s="10">
        <v>296</v>
      </c>
      <c r="I7" s="10">
        <v>354</v>
      </c>
      <c r="J7" s="10">
        <v>346</v>
      </c>
      <c r="K7" s="10">
        <v>307</v>
      </c>
      <c r="L7" s="10">
        <v>407</v>
      </c>
      <c r="M7" s="10"/>
      <c r="N7" s="10">
        <v>232</v>
      </c>
      <c r="O7" s="10">
        <v>278</v>
      </c>
      <c r="P7" s="10">
        <v>173</v>
      </c>
      <c r="Q7" s="10">
        <v>190</v>
      </c>
      <c r="R7" s="10">
        <v>126</v>
      </c>
      <c r="S7" s="10">
        <v>184</v>
      </c>
      <c r="T7" s="10">
        <v>161</v>
      </c>
      <c r="U7" s="10">
        <v>69</v>
      </c>
      <c r="V7" s="10">
        <v>216</v>
      </c>
      <c r="W7" s="10">
        <v>155</v>
      </c>
      <c r="X7" s="10">
        <v>87</v>
      </c>
      <c r="Y7" s="10">
        <v>30</v>
      </c>
      <c r="Z7" s="10"/>
      <c r="AA7" s="10">
        <v>639</v>
      </c>
      <c r="AB7" s="10">
        <v>552</v>
      </c>
      <c r="AC7" s="10">
        <v>316</v>
      </c>
      <c r="AD7" s="10">
        <v>386</v>
      </c>
      <c r="AE7" s="10"/>
      <c r="AF7" s="10">
        <v>290</v>
      </c>
    </row>
    <row r="8" spans="2:32" ht="30" customHeight="1" x14ac:dyDescent="0.2">
      <c r="B8" s="11" t="s">
        <v>20</v>
      </c>
      <c r="C8" s="11">
        <v>1881</v>
      </c>
      <c r="D8" s="11">
        <v>984</v>
      </c>
      <c r="E8" s="11">
        <v>892</v>
      </c>
      <c r="F8" s="11"/>
      <c r="G8" s="11">
        <v>228</v>
      </c>
      <c r="H8" s="11">
        <v>355</v>
      </c>
      <c r="I8" s="11">
        <v>338</v>
      </c>
      <c r="J8" s="11">
        <v>331</v>
      </c>
      <c r="K8" s="11">
        <v>276</v>
      </c>
      <c r="L8" s="11">
        <v>352</v>
      </c>
      <c r="M8" s="11"/>
      <c r="N8" s="11">
        <v>255</v>
      </c>
      <c r="O8" s="11">
        <v>259</v>
      </c>
      <c r="P8" s="11">
        <v>162</v>
      </c>
      <c r="Q8" s="11">
        <v>175</v>
      </c>
      <c r="R8" s="11">
        <v>115</v>
      </c>
      <c r="S8" s="11">
        <v>171</v>
      </c>
      <c r="T8" s="11">
        <v>152</v>
      </c>
      <c r="U8" s="11">
        <v>66</v>
      </c>
      <c r="V8" s="11">
        <v>207</v>
      </c>
      <c r="W8" s="11">
        <v>178</v>
      </c>
      <c r="X8" s="11">
        <v>93</v>
      </c>
      <c r="Y8" s="11">
        <v>47</v>
      </c>
      <c r="Z8" s="11"/>
      <c r="AA8" s="11">
        <v>578</v>
      </c>
      <c r="AB8" s="11">
        <v>497</v>
      </c>
      <c r="AC8" s="11">
        <v>397</v>
      </c>
      <c r="AD8" s="11">
        <v>402</v>
      </c>
      <c r="AE8" s="11"/>
      <c r="AF8" s="11">
        <v>284</v>
      </c>
    </row>
    <row r="9" spans="2:32" x14ac:dyDescent="0.2">
      <c r="B9" s="18" t="s">
        <v>334</v>
      </c>
      <c r="C9" s="17">
        <v>0.67012626175408796</v>
      </c>
      <c r="D9" s="17">
        <v>0.63012594452783099</v>
      </c>
      <c r="E9" s="17">
        <v>0.71357868614474196</v>
      </c>
      <c r="F9" s="17"/>
      <c r="G9" s="17">
        <v>0.71437764174627305</v>
      </c>
      <c r="H9" s="17">
        <v>0.69089617784882895</v>
      </c>
      <c r="I9" s="17">
        <v>0.74545126860313304</v>
      </c>
      <c r="J9" s="17">
        <v>0.69008701485997304</v>
      </c>
      <c r="K9" s="17">
        <v>0.66380244065915905</v>
      </c>
      <c r="L9" s="17">
        <v>0.53446880797315899</v>
      </c>
      <c r="M9" s="17"/>
      <c r="N9" s="17">
        <v>0.71307105203326604</v>
      </c>
      <c r="O9" s="17">
        <v>0.64823281092241103</v>
      </c>
      <c r="P9" s="17">
        <v>0.70398053036684904</v>
      </c>
      <c r="Q9" s="17">
        <v>0.65820068411374899</v>
      </c>
      <c r="R9" s="17">
        <v>0.75147241131452902</v>
      </c>
      <c r="S9" s="17">
        <v>0.69854585295579197</v>
      </c>
      <c r="T9" s="17">
        <v>0.63584895427745902</v>
      </c>
      <c r="U9" s="17">
        <v>0.61330147857008499</v>
      </c>
      <c r="V9" s="17">
        <v>0.64867794558562597</v>
      </c>
      <c r="W9" s="17">
        <v>0.65409692880010595</v>
      </c>
      <c r="X9" s="17">
        <v>0.64485519428097404</v>
      </c>
      <c r="Y9" s="17">
        <v>0.58022483975620698</v>
      </c>
      <c r="Z9" s="17"/>
      <c r="AA9" s="17">
        <v>0.69987640633927495</v>
      </c>
      <c r="AB9" s="17">
        <v>0.69352489396780104</v>
      </c>
      <c r="AC9" s="17">
        <v>0.69217772453110504</v>
      </c>
      <c r="AD9" s="17">
        <v>0.57725329874443698</v>
      </c>
      <c r="AE9" s="17"/>
      <c r="AF9" s="17">
        <v>0.59385925916865701</v>
      </c>
    </row>
    <row r="10" spans="2:32" ht="27.75" x14ac:dyDescent="0.2">
      <c r="B10" s="18" t="s">
        <v>335</v>
      </c>
      <c r="C10" s="17">
        <v>0.41200186949487499</v>
      </c>
      <c r="D10" s="17">
        <v>0.40047373724399599</v>
      </c>
      <c r="E10" s="17">
        <v>0.42607338608492201</v>
      </c>
      <c r="F10" s="17"/>
      <c r="G10" s="17">
        <v>0.64490333338899297</v>
      </c>
      <c r="H10" s="17">
        <v>0.531729686863605</v>
      </c>
      <c r="I10" s="17">
        <v>0.43097742546784001</v>
      </c>
      <c r="J10" s="17">
        <v>0.285547543525282</v>
      </c>
      <c r="K10" s="17">
        <v>0.31145896336803902</v>
      </c>
      <c r="L10" s="17">
        <v>0.32055769259991101</v>
      </c>
      <c r="M10" s="17"/>
      <c r="N10" s="17">
        <v>0.49679517961235697</v>
      </c>
      <c r="O10" s="17">
        <v>0.355114853917601</v>
      </c>
      <c r="P10" s="17">
        <v>0.383174642984634</v>
      </c>
      <c r="Q10" s="17">
        <v>0.36206879816547</v>
      </c>
      <c r="R10" s="17">
        <v>0.33631637217553001</v>
      </c>
      <c r="S10" s="17">
        <v>0.44435937778761903</v>
      </c>
      <c r="T10" s="17">
        <v>0.40625473850497601</v>
      </c>
      <c r="U10" s="17">
        <v>0.361555511807505</v>
      </c>
      <c r="V10" s="17">
        <v>0.429041333056082</v>
      </c>
      <c r="W10" s="17">
        <v>0.46828412185737101</v>
      </c>
      <c r="X10" s="17">
        <v>0.42020024093103597</v>
      </c>
      <c r="Y10" s="17">
        <v>0.40386881854254902</v>
      </c>
      <c r="Z10" s="17"/>
      <c r="AA10" s="17">
        <v>0.47399313233393398</v>
      </c>
      <c r="AB10" s="17">
        <v>0.428019370573336</v>
      </c>
      <c r="AC10" s="17">
        <v>0.35925296141806401</v>
      </c>
      <c r="AD10" s="17">
        <v>0.35567373335924402</v>
      </c>
      <c r="AE10" s="17"/>
      <c r="AF10" s="17">
        <v>0.36138763094666598</v>
      </c>
    </row>
    <row r="11" spans="2:32" ht="27.75" x14ac:dyDescent="0.2">
      <c r="B11" s="18" t="s">
        <v>336</v>
      </c>
      <c r="C11" s="17">
        <v>0.37767027058647401</v>
      </c>
      <c r="D11" s="17">
        <v>0.37710967631151199</v>
      </c>
      <c r="E11" s="17">
        <v>0.37916641644232002</v>
      </c>
      <c r="F11" s="17"/>
      <c r="G11" s="17">
        <v>0.57188271372760302</v>
      </c>
      <c r="H11" s="17">
        <v>0.45187938507037401</v>
      </c>
      <c r="I11" s="17">
        <v>0.387371935088476</v>
      </c>
      <c r="J11" s="17">
        <v>0.30427656573282302</v>
      </c>
      <c r="K11" s="17">
        <v>0.30904147438561502</v>
      </c>
      <c r="L11" s="17">
        <v>0.29101036925316898</v>
      </c>
      <c r="M11" s="17"/>
      <c r="N11" s="17">
        <v>0.44589461109308498</v>
      </c>
      <c r="O11" s="17">
        <v>0.32819801294002798</v>
      </c>
      <c r="P11" s="17">
        <v>0.37807598389918801</v>
      </c>
      <c r="Q11" s="17">
        <v>0.35618528144121803</v>
      </c>
      <c r="R11" s="17">
        <v>0.35740971883057199</v>
      </c>
      <c r="S11" s="17">
        <v>0.33448955683453602</v>
      </c>
      <c r="T11" s="17">
        <v>0.38705794507757202</v>
      </c>
      <c r="U11" s="17">
        <v>0.31864107369946398</v>
      </c>
      <c r="V11" s="17">
        <v>0.37943431191745902</v>
      </c>
      <c r="W11" s="17">
        <v>0.424731449580798</v>
      </c>
      <c r="X11" s="17">
        <v>0.417642297555266</v>
      </c>
      <c r="Y11" s="17">
        <v>0.35340874889346702</v>
      </c>
      <c r="Z11" s="17"/>
      <c r="AA11" s="17">
        <v>0.443156128394396</v>
      </c>
      <c r="AB11" s="17">
        <v>0.37251199445142402</v>
      </c>
      <c r="AC11" s="17">
        <v>0.34411111990833798</v>
      </c>
      <c r="AD11" s="17">
        <v>0.32515079635356497</v>
      </c>
      <c r="AE11" s="17"/>
      <c r="AF11" s="17">
        <v>0.34513139321717301</v>
      </c>
    </row>
    <row r="12" spans="2:32" x14ac:dyDescent="0.2">
      <c r="B12" s="18" t="s">
        <v>337</v>
      </c>
      <c r="C12" s="17">
        <v>0.29609255693402797</v>
      </c>
      <c r="D12" s="17">
        <v>0.30198485993586799</v>
      </c>
      <c r="E12" s="17">
        <v>0.29133840156883101</v>
      </c>
      <c r="F12" s="17"/>
      <c r="G12" s="17">
        <v>0.35012850318332001</v>
      </c>
      <c r="H12" s="17">
        <v>0.344978420839825</v>
      </c>
      <c r="I12" s="17">
        <v>0.29536008467153202</v>
      </c>
      <c r="J12" s="17">
        <v>0.267698087513355</v>
      </c>
      <c r="K12" s="17">
        <v>0.259234504888043</v>
      </c>
      <c r="L12" s="17">
        <v>0.26829810958968803</v>
      </c>
      <c r="M12" s="17"/>
      <c r="N12" s="17">
        <v>0.35598442703843802</v>
      </c>
      <c r="O12" s="17">
        <v>0.23722076201783501</v>
      </c>
      <c r="P12" s="17">
        <v>0.26927401459044797</v>
      </c>
      <c r="Q12" s="17">
        <v>0.266441653266561</v>
      </c>
      <c r="R12" s="17">
        <v>0.27556303087637002</v>
      </c>
      <c r="S12" s="17">
        <v>0.28151498088615001</v>
      </c>
      <c r="T12" s="17">
        <v>0.28390683197239702</v>
      </c>
      <c r="U12" s="17">
        <v>0.23336311737457199</v>
      </c>
      <c r="V12" s="17">
        <v>0.31989311964017703</v>
      </c>
      <c r="W12" s="17">
        <v>0.378302289671406</v>
      </c>
      <c r="X12" s="17">
        <v>0.33111191229257803</v>
      </c>
      <c r="Y12" s="17">
        <v>0.24485135317991499</v>
      </c>
      <c r="Z12" s="17"/>
      <c r="AA12" s="17">
        <v>0.32932103318888001</v>
      </c>
      <c r="AB12" s="17">
        <v>0.30200828075562403</v>
      </c>
      <c r="AC12" s="17">
        <v>0.25204223450206698</v>
      </c>
      <c r="AD12" s="17">
        <v>0.287282269711919</v>
      </c>
      <c r="AE12" s="17"/>
      <c r="AF12" s="17">
        <v>0.273214866763479</v>
      </c>
    </row>
    <row r="13" spans="2:32" ht="27.75" x14ac:dyDescent="0.2">
      <c r="B13" s="18" t="s">
        <v>338</v>
      </c>
      <c r="C13" s="17">
        <v>0.26159346992138799</v>
      </c>
      <c r="D13" s="17">
        <v>0.27031394305148798</v>
      </c>
      <c r="E13" s="17">
        <v>0.25246006782567598</v>
      </c>
      <c r="F13" s="17"/>
      <c r="G13" s="17">
        <v>0.34188921637758901</v>
      </c>
      <c r="H13" s="17">
        <v>0.32715003528500802</v>
      </c>
      <c r="I13" s="17">
        <v>0.30001340929961701</v>
      </c>
      <c r="J13" s="17">
        <v>0.22038810511048301</v>
      </c>
      <c r="K13" s="17">
        <v>0.233064344114783</v>
      </c>
      <c r="L13" s="17">
        <v>0.16795995804372199</v>
      </c>
      <c r="M13" s="17"/>
      <c r="N13" s="17">
        <v>0.26159984768414701</v>
      </c>
      <c r="O13" s="17">
        <v>0.30506357821053098</v>
      </c>
      <c r="P13" s="17">
        <v>0.29724787071875303</v>
      </c>
      <c r="Q13" s="17">
        <v>0.28973410746053002</v>
      </c>
      <c r="R13" s="17">
        <v>0.251289556728994</v>
      </c>
      <c r="S13" s="17">
        <v>0.30676674420934003</v>
      </c>
      <c r="T13" s="17">
        <v>0.209415063718147</v>
      </c>
      <c r="U13" s="17">
        <v>0.21259406780464599</v>
      </c>
      <c r="V13" s="17">
        <v>0.264931480343847</v>
      </c>
      <c r="W13" s="17">
        <v>0.17581974761112801</v>
      </c>
      <c r="X13" s="17">
        <v>0.236209076870941</v>
      </c>
      <c r="Y13" s="17">
        <v>0.25285245319649902</v>
      </c>
      <c r="Z13" s="17"/>
      <c r="AA13" s="17">
        <v>0.34698328733945399</v>
      </c>
      <c r="AB13" s="17">
        <v>0.21924798814110599</v>
      </c>
      <c r="AC13" s="17">
        <v>0.24767856667181401</v>
      </c>
      <c r="AD13" s="17">
        <v>0.20486573437699801</v>
      </c>
      <c r="AE13" s="17"/>
      <c r="AF13" s="17">
        <v>0.24149313638633799</v>
      </c>
    </row>
    <row r="14" spans="2:32" ht="27.75" x14ac:dyDescent="0.2">
      <c r="B14" s="18" t="s">
        <v>339</v>
      </c>
      <c r="C14" s="17">
        <v>0.234891297580057</v>
      </c>
      <c r="D14" s="17">
        <v>0.245535423267981</v>
      </c>
      <c r="E14" s="17">
        <v>0.22324484500685199</v>
      </c>
      <c r="F14" s="17"/>
      <c r="G14" s="17">
        <v>0.321717135222374</v>
      </c>
      <c r="H14" s="17">
        <v>0.265485812367522</v>
      </c>
      <c r="I14" s="17">
        <v>0.23661021436292201</v>
      </c>
      <c r="J14" s="17">
        <v>0.197581475130062</v>
      </c>
      <c r="K14" s="17">
        <v>0.22968082652246399</v>
      </c>
      <c r="L14" s="17">
        <v>0.18551110619396</v>
      </c>
      <c r="M14" s="17"/>
      <c r="N14" s="17">
        <v>0.27212801000824299</v>
      </c>
      <c r="O14" s="17">
        <v>0.245314706789208</v>
      </c>
      <c r="P14" s="17">
        <v>0.188544827948882</v>
      </c>
      <c r="Q14" s="17">
        <v>0.19346486994759901</v>
      </c>
      <c r="R14" s="17">
        <v>0.25933619429944998</v>
      </c>
      <c r="S14" s="17">
        <v>0.27276480177491103</v>
      </c>
      <c r="T14" s="17">
        <v>0.20844898574996501</v>
      </c>
      <c r="U14" s="17">
        <v>0.21893182202788899</v>
      </c>
      <c r="V14" s="17">
        <v>0.26871549606606998</v>
      </c>
      <c r="W14" s="17">
        <v>0.24504126407868099</v>
      </c>
      <c r="X14" s="17">
        <v>0.152156019852629</v>
      </c>
      <c r="Y14" s="17">
        <v>0.177215523997933</v>
      </c>
      <c r="Z14" s="17"/>
      <c r="AA14" s="17">
        <v>0.26619860183774502</v>
      </c>
      <c r="AB14" s="17">
        <v>0.22442966839032699</v>
      </c>
      <c r="AC14" s="17">
        <v>0.21949618176076599</v>
      </c>
      <c r="AD14" s="17">
        <v>0.22213186608016999</v>
      </c>
      <c r="AE14" s="17"/>
      <c r="AF14" s="17">
        <v>0.25456545760773602</v>
      </c>
    </row>
    <row r="15" spans="2:32" ht="27.75" x14ac:dyDescent="0.2">
      <c r="B15" s="18" t="s">
        <v>340</v>
      </c>
      <c r="C15" s="17">
        <v>0.20021573215010099</v>
      </c>
      <c r="D15" s="17">
        <v>0.214132029633094</v>
      </c>
      <c r="E15" s="17">
        <v>0.18605115510338299</v>
      </c>
      <c r="F15" s="17"/>
      <c r="G15" s="17">
        <v>0.38269619670393801</v>
      </c>
      <c r="H15" s="17">
        <v>0.28995055508401502</v>
      </c>
      <c r="I15" s="17">
        <v>0.175435166135362</v>
      </c>
      <c r="J15" s="17">
        <v>0.116966257438615</v>
      </c>
      <c r="K15" s="17">
        <v>0.12835040449632101</v>
      </c>
      <c r="L15" s="17">
        <v>0.15044536525368399</v>
      </c>
      <c r="M15" s="17"/>
      <c r="N15" s="17">
        <v>0.32971526077334501</v>
      </c>
      <c r="O15" s="17">
        <v>0.16615671642438001</v>
      </c>
      <c r="P15" s="17">
        <v>0.17208981318340499</v>
      </c>
      <c r="Q15" s="17">
        <v>0.15517513399497701</v>
      </c>
      <c r="R15" s="17">
        <v>0.120115193546121</v>
      </c>
      <c r="S15" s="17">
        <v>0.205741992000955</v>
      </c>
      <c r="T15" s="17">
        <v>0.175807529192853</v>
      </c>
      <c r="U15" s="17">
        <v>0.203310891637108</v>
      </c>
      <c r="V15" s="17">
        <v>0.21219193960008201</v>
      </c>
      <c r="W15" s="17">
        <v>0.204130935060164</v>
      </c>
      <c r="X15" s="17">
        <v>0.22645089175331601</v>
      </c>
      <c r="Y15" s="17">
        <v>8.1696599266570399E-2</v>
      </c>
      <c r="Z15" s="17"/>
      <c r="AA15" s="17">
        <v>0.23195235511861101</v>
      </c>
      <c r="AB15" s="17">
        <v>0.191732225577122</v>
      </c>
      <c r="AC15" s="17">
        <v>0.18086137265959801</v>
      </c>
      <c r="AD15" s="17">
        <v>0.178693445235692</v>
      </c>
      <c r="AE15" s="17"/>
      <c r="AF15" s="17">
        <v>0.19925624714401999</v>
      </c>
    </row>
    <row r="16" spans="2:32" ht="27.75" x14ac:dyDescent="0.2">
      <c r="B16" s="18" t="s">
        <v>341</v>
      </c>
      <c r="C16" s="17">
        <v>0.18296755730398501</v>
      </c>
      <c r="D16" s="17">
        <v>0.17916918221623299</v>
      </c>
      <c r="E16" s="17">
        <v>0.188231681000297</v>
      </c>
      <c r="F16" s="17"/>
      <c r="G16" s="17">
        <v>0.34123054431639399</v>
      </c>
      <c r="H16" s="17">
        <v>0.218895140251921</v>
      </c>
      <c r="I16" s="17">
        <v>0.203329061899585</v>
      </c>
      <c r="J16" s="17">
        <v>0.14577273440966301</v>
      </c>
      <c r="K16" s="17">
        <v>0.12574407915669999</v>
      </c>
      <c r="L16" s="17">
        <v>0.104834693872003</v>
      </c>
      <c r="M16" s="17"/>
      <c r="N16" s="17">
        <v>0.26250761533060901</v>
      </c>
      <c r="O16" s="17">
        <v>0.17737485553837701</v>
      </c>
      <c r="P16" s="17">
        <v>0.144827361779273</v>
      </c>
      <c r="Q16" s="17">
        <v>0.14038360939065</v>
      </c>
      <c r="R16" s="17">
        <v>0.20023079671272101</v>
      </c>
      <c r="S16" s="17">
        <v>0.19669160433243399</v>
      </c>
      <c r="T16" s="17">
        <v>0.143592636108927</v>
      </c>
      <c r="U16" s="17">
        <v>0.15968528919407701</v>
      </c>
      <c r="V16" s="17">
        <v>0.21780051766439301</v>
      </c>
      <c r="W16" s="17">
        <v>0.15604196539238799</v>
      </c>
      <c r="X16" s="17">
        <v>0.189155634259938</v>
      </c>
      <c r="Y16" s="17">
        <v>7.7089056098685896E-2</v>
      </c>
      <c r="Z16" s="17"/>
      <c r="AA16" s="17">
        <v>0.20129787669258201</v>
      </c>
      <c r="AB16" s="17">
        <v>0.19518555921936001</v>
      </c>
      <c r="AC16" s="17">
        <v>0.15902506916411199</v>
      </c>
      <c r="AD16" s="17">
        <v>0.16160966139742899</v>
      </c>
      <c r="AE16" s="17"/>
      <c r="AF16" s="17">
        <v>0.183599649286149</v>
      </c>
    </row>
    <row r="17" spans="2:32" ht="27.75" x14ac:dyDescent="0.2">
      <c r="B17" s="18" t="s">
        <v>342</v>
      </c>
      <c r="C17" s="17">
        <v>0.164226439417505</v>
      </c>
      <c r="D17" s="17">
        <v>0.17237329367718801</v>
      </c>
      <c r="E17" s="17">
        <v>0.15514880101454501</v>
      </c>
      <c r="F17" s="17"/>
      <c r="G17" s="17">
        <v>0.305176410648753</v>
      </c>
      <c r="H17" s="17">
        <v>0.220337475940274</v>
      </c>
      <c r="I17" s="17">
        <v>0.17228827090919599</v>
      </c>
      <c r="J17" s="17">
        <v>0.11860596216029699</v>
      </c>
      <c r="K17" s="17">
        <v>0.14311671379274299</v>
      </c>
      <c r="L17" s="17">
        <v>6.8386040587596897E-2</v>
      </c>
      <c r="M17" s="17"/>
      <c r="N17" s="17">
        <v>0.28109912009832499</v>
      </c>
      <c r="O17" s="17">
        <v>0.14351256797017001</v>
      </c>
      <c r="P17" s="17">
        <v>0.194845571167334</v>
      </c>
      <c r="Q17" s="17">
        <v>0.106329230407886</v>
      </c>
      <c r="R17" s="17">
        <v>0.13513754556645</v>
      </c>
      <c r="S17" s="17">
        <v>0.14764307283868999</v>
      </c>
      <c r="T17" s="17">
        <v>0.14752343369856399</v>
      </c>
      <c r="U17" s="17">
        <v>6.2485881861864101E-2</v>
      </c>
      <c r="V17" s="17">
        <v>0.20030862079620701</v>
      </c>
      <c r="W17" s="17">
        <v>0.14603570141571801</v>
      </c>
      <c r="X17" s="17">
        <v>0.16115559720213399</v>
      </c>
      <c r="Y17" s="17">
        <v>0</v>
      </c>
      <c r="Z17" s="17"/>
      <c r="AA17" s="17">
        <v>0.20000354613965499</v>
      </c>
      <c r="AB17" s="17">
        <v>0.17687559311124099</v>
      </c>
      <c r="AC17" s="17">
        <v>0.14688593369176101</v>
      </c>
      <c r="AD17" s="17">
        <v>0.114699450025048</v>
      </c>
      <c r="AE17" s="17"/>
      <c r="AF17" s="17">
        <v>0.14482149264156699</v>
      </c>
    </row>
    <row r="18" spans="2:32" x14ac:dyDescent="0.2">
      <c r="B18" s="18" t="s">
        <v>343</v>
      </c>
      <c r="C18" s="17">
        <v>0.14018975371488199</v>
      </c>
      <c r="D18" s="17">
        <v>0.126509589062724</v>
      </c>
      <c r="E18" s="17">
        <v>0.15480332499470401</v>
      </c>
      <c r="F18" s="17"/>
      <c r="G18" s="17">
        <v>0.28941609791349399</v>
      </c>
      <c r="H18" s="17">
        <v>0.243849181616863</v>
      </c>
      <c r="I18" s="17">
        <v>0.15126389932388701</v>
      </c>
      <c r="J18" s="17">
        <v>7.7067263429189597E-2</v>
      </c>
      <c r="K18" s="17">
        <v>7.3495884863177402E-2</v>
      </c>
      <c r="L18" s="17">
        <v>4.0481389905240403E-2</v>
      </c>
      <c r="M18" s="17"/>
      <c r="N18" s="17">
        <v>0.222797752918066</v>
      </c>
      <c r="O18" s="17">
        <v>0.141438711839212</v>
      </c>
      <c r="P18" s="17">
        <v>0.104304181538789</v>
      </c>
      <c r="Q18" s="17">
        <v>9.2000025412978706E-2</v>
      </c>
      <c r="R18" s="17">
        <v>0.12304827835111801</v>
      </c>
      <c r="S18" s="17">
        <v>0.14855411592364501</v>
      </c>
      <c r="T18" s="17">
        <v>9.9830002356526407E-2</v>
      </c>
      <c r="U18" s="17">
        <v>0.134081403290603</v>
      </c>
      <c r="V18" s="17">
        <v>0.15123437486250699</v>
      </c>
      <c r="W18" s="17">
        <v>0.106822450306207</v>
      </c>
      <c r="X18" s="17">
        <v>0.17081686505041499</v>
      </c>
      <c r="Y18" s="17">
        <v>0.15553901373817899</v>
      </c>
      <c r="Z18" s="17"/>
      <c r="AA18" s="17">
        <v>0.15931181875883299</v>
      </c>
      <c r="AB18" s="17">
        <v>0.14774163828626899</v>
      </c>
      <c r="AC18" s="17">
        <v>0.12024102874081299</v>
      </c>
      <c r="AD18" s="17">
        <v>0.12552575958343801</v>
      </c>
      <c r="AE18" s="17"/>
      <c r="AF18" s="17">
        <v>0.17034077197932701</v>
      </c>
    </row>
    <row r="19" spans="2:32" x14ac:dyDescent="0.2">
      <c r="B19" s="18" t="s">
        <v>344</v>
      </c>
      <c r="C19" s="17">
        <v>0.102760762453231</v>
      </c>
      <c r="D19" s="17">
        <v>0.114438026215441</v>
      </c>
      <c r="E19" s="17">
        <v>9.0491323728863093E-2</v>
      </c>
      <c r="F19" s="17"/>
      <c r="G19" s="17">
        <v>0.15006039322045001</v>
      </c>
      <c r="H19" s="17">
        <v>0.135519597622902</v>
      </c>
      <c r="I19" s="17">
        <v>0.114093771006147</v>
      </c>
      <c r="J19" s="17">
        <v>7.4573333026005703E-2</v>
      </c>
      <c r="K19" s="17">
        <v>7.9921986908134401E-2</v>
      </c>
      <c r="L19" s="17">
        <v>7.27647347892008E-2</v>
      </c>
      <c r="M19" s="17"/>
      <c r="N19" s="17">
        <v>8.3189499878348394E-2</v>
      </c>
      <c r="O19" s="17">
        <v>9.5948408846671301E-2</v>
      </c>
      <c r="P19" s="17">
        <v>8.7870159462234698E-2</v>
      </c>
      <c r="Q19" s="17">
        <v>9.2405379881383906E-2</v>
      </c>
      <c r="R19" s="17">
        <v>0.107148420512062</v>
      </c>
      <c r="S19" s="17">
        <v>0.14430965914774099</v>
      </c>
      <c r="T19" s="17">
        <v>0.101570707588238</v>
      </c>
      <c r="U19" s="17">
        <v>6.5499219852726095E-2</v>
      </c>
      <c r="V19" s="17">
        <v>8.4648310970880297E-2</v>
      </c>
      <c r="W19" s="17">
        <v>0.112094173350768</v>
      </c>
      <c r="X19" s="17">
        <v>0.14752775869783</v>
      </c>
      <c r="Y19" s="17">
        <v>0.18596049581399701</v>
      </c>
      <c r="Z19" s="17"/>
      <c r="AA19" s="17">
        <v>0.125293961683619</v>
      </c>
      <c r="AB19" s="17">
        <v>9.7392345457034193E-2</v>
      </c>
      <c r="AC19" s="17">
        <v>8.0393049582715204E-2</v>
      </c>
      <c r="AD19" s="17">
        <v>9.8448158523779999E-2</v>
      </c>
      <c r="AE19" s="17"/>
      <c r="AF19" s="17">
        <v>0.108113507629265</v>
      </c>
    </row>
    <row r="20" spans="2:32" x14ac:dyDescent="0.2">
      <c r="B20" s="18" t="s">
        <v>60</v>
      </c>
      <c r="C20" s="17">
        <v>5.6904581963419298E-2</v>
      </c>
      <c r="D20" s="17">
        <v>7.2232601484821093E-2</v>
      </c>
      <c r="E20" s="17">
        <v>4.0340446641017297E-2</v>
      </c>
      <c r="F20" s="17"/>
      <c r="G20" s="17">
        <v>1.4445351570347801E-2</v>
      </c>
      <c r="H20" s="17">
        <v>1.2721235033759401E-2</v>
      </c>
      <c r="I20" s="17">
        <v>4.1666009345311499E-2</v>
      </c>
      <c r="J20" s="17">
        <v>8.4014403526989898E-2</v>
      </c>
      <c r="K20" s="17">
        <v>5.9645655655107301E-2</v>
      </c>
      <c r="L20" s="17">
        <v>0.115795557111673</v>
      </c>
      <c r="M20" s="17"/>
      <c r="N20" s="17">
        <v>5.6298814221313401E-2</v>
      </c>
      <c r="O20" s="17">
        <v>7.9143715017758007E-2</v>
      </c>
      <c r="P20" s="17">
        <v>1.33453839324659E-2</v>
      </c>
      <c r="Q20" s="17">
        <v>8.2000400140108898E-2</v>
      </c>
      <c r="R20" s="17">
        <v>4.0512430230072199E-2</v>
      </c>
      <c r="S20" s="17">
        <v>3.4762678268178297E-2</v>
      </c>
      <c r="T20" s="17">
        <v>6.3721327126114696E-2</v>
      </c>
      <c r="U20" s="17">
        <v>9.5695177551395796E-2</v>
      </c>
      <c r="V20" s="17">
        <v>6.8214025617406998E-2</v>
      </c>
      <c r="W20" s="17">
        <v>3.5105054539935399E-2</v>
      </c>
      <c r="X20" s="17">
        <v>5.1844422764067102E-2</v>
      </c>
      <c r="Y20" s="17">
        <v>8.0664857608739995E-2</v>
      </c>
      <c r="Z20" s="17"/>
      <c r="AA20" s="17">
        <v>4.24753681203804E-2</v>
      </c>
      <c r="AB20" s="17">
        <v>5.34176219169267E-2</v>
      </c>
      <c r="AC20" s="17">
        <v>5.20732298339295E-2</v>
      </c>
      <c r="AD20" s="17">
        <v>8.5324488473899604E-2</v>
      </c>
      <c r="AE20" s="17"/>
      <c r="AF20" s="17">
        <v>8.6268554303682202E-2</v>
      </c>
    </row>
    <row r="21" spans="2:32" x14ac:dyDescent="0.2">
      <c r="B21" s="18" t="s">
        <v>218</v>
      </c>
      <c r="C21" s="19">
        <v>7.4940021775233498E-3</v>
      </c>
      <c r="D21" s="19">
        <v>9.7803522544073398E-3</v>
      </c>
      <c r="E21" s="19">
        <v>5.0174233343517304E-3</v>
      </c>
      <c r="F21" s="19"/>
      <c r="G21" s="19">
        <v>5.1051738066687502E-3</v>
      </c>
      <c r="H21" s="19">
        <v>2.0171287915203801E-2</v>
      </c>
      <c r="I21" s="19">
        <v>2.3092337965873802E-3</v>
      </c>
      <c r="J21" s="19">
        <v>2.9627220243715301E-3</v>
      </c>
      <c r="K21" s="19">
        <v>6.1799165838574699E-3</v>
      </c>
      <c r="L21" s="19">
        <v>6.5549781184968204E-3</v>
      </c>
      <c r="M21" s="19"/>
      <c r="N21" s="19">
        <v>9.6420597130757492E-3</v>
      </c>
      <c r="O21" s="19">
        <v>1.09600148496005E-2</v>
      </c>
      <c r="P21" s="19">
        <v>8.0866975170043806E-3</v>
      </c>
      <c r="Q21" s="19">
        <v>1.3774718881860999E-2</v>
      </c>
      <c r="R21" s="19">
        <v>0</v>
      </c>
      <c r="S21" s="19">
        <v>4.5715981208086396E-3</v>
      </c>
      <c r="T21" s="19">
        <v>1.17052366264234E-2</v>
      </c>
      <c r="U21" s="19">
        <v>0</v>
      </c>
      <c r="V21" s="19">
        <v>5.7873492309590503E-3</v>
      </c>
      <c r="W21" s="19">
        <v>0</v>
      </c>
      <c r="X21" s="19">
        <v>1.4075075877523701E-2</v>
      </c>
      <c r="Y21" s="19">
        <v>0</v>
      </c>
      <c r="Z21" s="19"/>
      <c r="AA21" s="19">
        <v>1.3835184626134901E-3</v>
      </c>
      <c r="AB21" s="19">
        <v>9.1619986173819296E-3</v>
      </c>
      <c r="AC21" s="19">
        <v>9.1257268216498807E-3</v>
      </c>
      <c r="AD21" s="19">
        <v>1.2745955126146199E-2</v>
      </c>
      <c r="AE21" s="19"/>
      <c r="AF21" s="19">
        <v>1.04948786853672E-2</v>
      </c>
    </row>
    <row r="22" spans="2:32" x14ac:dyDescent="0.2">
      <c r="B22" s="16" t="s">
        <v>346</v>
      </c>
    </row>
    <row r="23" spans="2:32" x14ac:dyDescent="0.2">
      <c r="B23" t="s">
        <v>63</v>
      </c>
    </row>
    <row r="24" spans="2:32" x14ac:dyDescent="0.2">
      <c r="B24" t="s">
        <v>64</v>
      </c>
    </row>
    <row r="26" spans="2:32" x14ac:dyDescent="0.2">
      <c r="B26"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B2:AF23"/>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355</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203</v>
      </c>
      <c r="C9" s="17">
        <v>0.68259512115544896</v>
      </c>
      <c r="D9" s="17">
        <v>0.67431692461445103</v>
      </c>
      <c r="E9" s="17">
        <v>0.69088903023243098</v>
      </c>
      <c r="F9" s="17"/>
      <c r="G9" s="17">
        <v>0.66190841988013804</v>
      </c>
      <c r="H9" s="17">
        <v>0.73223471308224897</v>
      </c>
      <c r="I9" s="17">
        <v>0.76797926271414196</v>
      </c>
      <c r="J9" s="17">
        <v>0.69818067813419704</v>
      </c>
      <c r="K9" s="17">
        <v>0.67066908258525404</v>
      </c>
      <c r="L9" s="17">
        <v>0.58172728334592205</v>
      </c>
      <c r="M9" s="17"/>
      <c r="N9" s="17">
        <v>0.70100379592461703</v>
      </c>
      <c r="O9" s="17">
        <v>0.649362003206014</v>
      </c>
      <c r="P9" s="17">
        <v>0.70772698143053903</v>
      </c>
      <c r="Q9" s="17">
        <v>0.69165560998964004</v>
      </c>
      <c r="R9" s="17">
        <v>0.66554048324230797</v>
      </c>
      <c r="S9" s="17">
        <v>0.67215292953319805</v>
      </c>
      <c r="T9" s="17">
        <v>0.67399300142275698</v>
      </c>
      <c r="U9" s="17">
        <v>0.64507096023358601</v>
      </c>
      <c r="V9" s="17">
        <v>0.68530194078488205</v>
      </c>
      <c r="W9" s="17">
        <v>0.68771973171009504</v>
      </c>
      <c r="X9" s="17">
        <v>0.66520465097754999</v>
      </c>
      <c r="Y9" s="17">
        <v>0.79395173812792197</v>
      </c>
      <c r="Z9" s="17"/>
      <c r="AA9" s="17">
        <v>0.68662427771972101</v>
      </c>
      <c r="AB9" s="17">
        <v>0.72816499546566305</v>
      </c>
      <c r="AC9" s="17">
        <v>0.66902638176969098</v>
      </c>
      <c r="AD9" s="17">
        <v>0.64179213988674699</v>
      </c>
      <c r="AE9" s="17"/>
      <c r="AF9" s="17">
        <v>0.64800827993547105</v>
      </c>
    </row>
    <row r="10" spans="2:32" x14ac:dyDescent="0.2">
      <c r="B10" s="18" t="s">
        <v>347</v>
      </c>
      <c r="C10" s="17">
        <v>0.37273464020244701</v>
      </c>
      <c r="D10" s="17">
        <v>0.39852137788300201</v>
      </c>
      <c r="E10" s="17">
        <v>0.34783012592248203</v>
      </c>
      <c r="F10" s="17"/>
      <c r="G10" s="17">
        <v>0.41581886310217298</v>
      </c>
      <c r="H10" s="17">
        <v>0.39691892825896402</v>
      </c>
      <c r="I10" s="17">
        <v>0.43024087947902301</v>
      </c>
      <c r="J10" s="17">
        <v>0.33999621965581101</v>
      </c>
      <c r="K10" s="17">
        <v>0.336922042948818</v>
      </c>
      <c r="L10" s="17">
        <v>0.328181043910998</v>
      </c>
      <c r="M10" s="17"/>
      <c r="N10" s="17">
        <v>0.382323350432628</v>
      </c>
      <c r="O10" s="17">
        <v>0.37622960801974398</v>
      </c>
      <c r="P10" s="17">
        <v>0.36712432200183898</v>
      </c>
      <c r="Q10" s="17">
        <v>0.348797854260811</v>
      </c>
      <c r="R10" s="17">
        <v>0.39813605480241898</v>
      </c>
      <c r="S10" s="17">
        <v>0.38340249777854302</v>
      </c>
      <c r="T10" s="17">
        <v>0.38932121879152398</v>
      </c>
      <c r="U10" s="17">
        <v>0.31248848830369402</v>
      </c>
      <c r="V10" s="17">
        <v>0.38777573461930898</v>
      </c>
      <c r="W10" s="17">
        <v>0.40728840218726697</v>
      </c>
      <c r="X10" s="17">
        <v>0.32392541245568601</v>
      </c>
      <c r="Y10" s="17">
        <v>0.26751158079319598</v>
      </c>
      <c r="Z10" s="17"/>
      <c r="AA10" s="17">
        <v>0.39521027471014802</v>
      </c>
      <c r="AB10" s="17">
        <v>0.35709729712501298</v>
      </c>
      <c r="AC10" s="17">
        <v>0.354208262898563</v>
      </c>
      <c r="AD10" s="17">
        <v>0.38027934807761099</v>
      </c>
      <c r="AE10" s="17"/>
      <c r="AF10" s="17">
        <v>0.39367211967599097</v>
      </c>
    </row>
    <row r="11" spans="2:32" x14ac:dyDescent="0.2">
      <c r="B11" s="18" t="s">
        <v>348</v>
      </c>
      <c r="C11" s="17">
        <v>0.18561949151522</v>
      </c>
      <c r="D11" s="17">
        <v>0.18163256431654501</v>
      </c>
      <c r="E11" s="17">
        <v>0.18967030172087801</v>
      </c>
      <c r="F11" s="17"/>
      <c r="G11" s="17">
        <v>0.17992626974173401</v>
      </c>
      <c r="H11" s="17">
        <v>0.21760927772463901</v>
      </c>
      <c r="I11" s="17">
        <v>0.21751002953763199</v>
      </c>
      <c r="J11" s="17">
        <v>0.18342711125644101</v>
      </c>
      <c r="K11" s="17">
        <v>0.18727809911807999</v>
      </c>
      <c r="L11" s="17">
        <v>0.13804358638203701</v>
      </c>
      <c r="M11" s="17"/>
      <c r="N11" s="17">
        <v>0.208835141193768</v>
      </c>
      <c r="O11" s="17">
        <v>0.169329254256574</v>
      </c>
      <c r="P11" s="17">
        <v>0.17234732870668501</v>
      </c>
      <c r="Q11" s="17">
        <v>0.171992280757545</v>
      </c>
      <c r="R11" s="17">
        <v>0.17716901283768099</v>
      </c>
      <c r="S11" s="17">
        <v>0.195613041485246</v>
      </c>
      <c r="T11" s="17">
        <v>0.17485291041285</v>
      </c>
      <c r="U11" s="17">
        <v>0.12767853733965001</v>
      </c>
      <c r="V11" s="17">
        <v>0.17350399795308899</v>
      </c>
      <c r="W11" s="17">
        <v>0.23455009918940301</v>
      </c>
      <c r="X11" s="17">
        <v>0.20764453613772399</v>
      </c>
      <c r="Y11" s="17">
        <v>0.180669357225998</v>
      </c>
      <c r="Z11" s="17"/>
      <c r="AA11" s="17">
        <v>0.222337947660943</v>
      </c>
      <c r="AB11" s="17">
        <v>0.17314705471672201</v>
      </c>
      <c r="AC11" s="17">
        <v>0.20364740666958001</v>
      </c>
      <c r="AD11" s="17">
        <v>0.14472908910926599</v>
      </c>
      <c r="AE11" s="17"/>
      <c r="AF11" s="17">
        <v>0.20111639016709401</v>
      </c>
    </row>
    <row r="12" spans="2:32" x14ac:dyDescent="0.2">
      <c r="B12" s="18" t="s">
        <v>349</v>
      </c>
      <c r="C12" s="17">
        <v>0.12500989585292499</v>
      </c>
      <c r="D12" s="17">
        <v>0.124770837142315</v>
      </c>
      <c r="E12" s="17">
        <v>0.12546559838957799</v>
      </c>
      <c r="F12" s="17"/>
      <c r="G12" s="17">
        <v>0.12377680634084701</v>
      </c>
      <c r="H12" s="17">
        <v>0.201085224854646</v>
      </c>
      <c r="I12" s="17">
        <v>0.195508605730252</v>
      </c>
      <c r="J12" s="17">
        <v>9.0108563649303294E-2</v>
      </c>
      <c r="K12" s="17">
        <v>8.4954226692229795E-2</v>
      </c>
      <c r="L12" s="17">
        <v>6.1664977191491499E-2</v>
      </c>
      <c r="M12" s="17"/>
      <c r="N12" s="17">
        <v>0.11690290809633599</v>
      </c>
      <c r="O12" s="17">
        <v>0.108340907434408</v>
      </c>
      <c r="P12" s="17">
        <v>0.13073206856334799</v>
      </c>
      <c r="Q12" s="17">
        <v>0.121140648841789</v>
      </c>
      <c r="R12" s="17">
        <v>0.12327057743638099</v>
      </c>
      <c r="S12" s="17">
        <v>0.13088319622882899</v>
      </c>
      <c r="T12" s="17">
        <v>0.112772360177263</v>
      </c>
      <c r="U12" s="17">
        <v>0.191648227631327</v>
      </c>
      <c r="V12" s="17">
        <v>0.13265989109021001</v>
      </c>
      <c r="W12" s="17">
        <v>0.124984494957136</v>
      </c>
      <c r="X12" s="17">
        <v>0.11203163654230799</v>
      </c>
      <c r="Y12" s="17">
        <v>0.154957918008199</v>
      </c>
      <c r="Z12" s="17"/>
      <c r="AA12" s="17">
        <v>9.3276519071774394E-2</v>
      </c>
      <c r="AB12" s="17">
        <v>0.106797175781901</v>
      </c>
      <c r="AC12" s="17">
        <v>0.14161414376877601</v>
      </c>
      <c r="AD12" s="17">
        <v>0.16541151812327701</v>
      </c>
      <c r="AE12" s="17"/>
      <c r="AF12" s="17">
        <v>0.13308697922371099</v>
      </c>
    </row>
    <row r="13" spans="2:32" ht="41.25" x14ac:dyDescent="0.2">
      <c r="B13" s="18" t="s">
        <v>350</v>
      </c>
      <c r="C13" s="17">
        <v>0.10046790094754</v>
      </c>
      <c r="D13" s="17">
        <v>0.106326036878441</v>
      </c>
      <c r="E13" s="17">
        <v>9.3841973960143196E-2</v>
      </c>
      <c r="F13" s="17"/>
      <c r="G13" s="17">
        <v>6.20476411781603E-2</v>
      </c>
      <c r="H13" s="17">
        <v>3.7958079830700403E-2</v>
      </c>
      <c r="I13" s="17">
        <v>4.98735883723549E-2</v>
      </c>
      <c r="J13" s="17">
        <v>0.104933127699419</v>
      </c>
      <c r="K13" s="17">
        <v>0.14726478028826601</v>
      </c>
      <c r="L13" s="17">
        <v>0.18313109179100201</v>
      </c>
      <c r="M13" s="17"/>
      <c r="N13" s="17">
        <v>7.5183215136927106E-2</v>
      </c>
      <c r="O13" s="17">
        <v>0.116588294395778</v>
      </c>
      <c r="P13" s="17">
        <v>0.100621067558</v>
      </c>
      <c r="Q13" s="17">
        <v>0.135532544297361</v>
      </c>
      <c r="R13" s="17">
        <v>0.101711051636013</v>
      </c>
      <c r="S13" s="17">
        <v>8.5057781586992703E-2</v>
      </c>
      <c r="T13" s="17">
        <v>9.4019279682523105E-2</v>
      </c>
      <c r="U13" s="17">
        <v>0.12829802717646299</v>
      </c>
      <c r="V13" s="17">
        <v>9.1969059536131006E-2</v>
      </c>
      <c r="W13" s="17">
        <v>0.109420739831669</v>
      </c>
      <c r="X13" s="17">
        <v>0.123446167989144</v>
      </c>
      <c r="Y13" s="17">
        <v>3.25877763249902E-2</v>
      </c>
      <c r="Z13" s="17"/>
      <c r="AA13" s="17">
        <v>8.7694128433553106E-2</v>
      </c>
      <c r="AB13" s="17">
        <v>9.1367691211357405E-2</v>
      </c>
      <c r="AC13" s="17">
        <v>0.10675935234465</v>
      </c>
      <c r="AD13" s="17">
        <v>0.118760979062773</v>
      </c>
      <c r="AE13" s="17"/>
      <c r="AF13" s="17">
        <v>0.11030257706851999</v>
      </c>
    </row>
    <row r="14" spans="2:32" x14ac:dyDescent="0.2">
      <c r="B14" s="18" t="s">
        <v>351</v>
      </c>
      <c r="C14" s="17">
        <v>8.6228064153024905E-2</v>
      </c>
      <c r="D14" s="17">
        <v>8.3182081066732097E-2</v>
      </c>
      <c r="E14" s="17">
        <v>8.8718070585043399E-2</v>
      </c>
      <c r="F14" s="17"/>
      <c r="G14" s="17">
        <v>0.20761681730134399</v>
      </c>
      <c r="H14" s="17">
        <v>0.18157978342546199</v>
      </c>
      <c r="I14" s="17">
        <v>8.6547321100249805E-2</v>
      </c>
      <c r="J14" s="17">
        <v>3.8994347292905497E-2</v>
      </c>
      <c r="K14" s="17">
        <v>2.3131439365542801E-2</v>
      </c>
      <c r="L14" s="17">
        <v>8.2326185886776697E-3</v>
      </c>
      <c r="M14" s="17"/>
      <c r="N14" s="17">
        <v>0.138765460951632</v>
      </c>
      <c r="O14" s="17">
        <v>7.9837997770663194E-2</v>
      </c>
      <c r="P14" s="17">
        <v>9.5981596457603999E-2</v>
      </c>
      <c r="Q14" s="17">
        <v>5.6490802615052703E-2</v>
      </c>
      <c r="R14" s="17">
        <v>9.4243114301992906E-2</v>
      </c>
      <c r="S14" s="17">
        <v>8.3349965662261397E-2</v>
      </c>
      <c r="T14" s="17">
        <v>7.6429733002441297E-2</v>
      </c>
      <c r="U14" s="17">
        <v>0.104160683174629</v>
      </c>
      <c r="V14" s="17">
        <v>6.9405771375613906E-2</v>
      </c>
      <c r="W14" s="17">
        <v>6.4668306592247302E-2</v>
      </c>
      <c r="X14" s="17">
        <v>4.5326861601233802E-2</v>
      </c>
      <c r="Y14" s="17">
        <v>0.11863863798916401</v>
      </c>
      <c r="Z14" s="17"/>
      <c r="AA14" s="17">
        <v>8.5636570762775102E-2</v>
      </c>
      <c r="AB14" s="17">
        <v>9.37426334766472E-2</v>
      </c>
      <c r="AC14" s="17">
        <v>9.7024661945675703E-2</v>
      </c>
      <c r="AD14" s="17">
        <v>6.9770549429378104E-2</v>
      </c>
      <c r="AE14" s="17"/>
      <c r="AF14" s="17">
        <v>7.3256566247869498E-2</v>
      </c>
    </row>
    <row r="15" spans="2:32" ht="27.75" x14ac:dyDescent="0.2">
      <c r="B15" s="18" t="s">
        <v>352</v>
      </c>
      <c r="C15" s="17">
        <v>8.3325859675848393E-2</v>
      </c>
      <c r="D15" s="17">
        <v>9.0703683756079498E-2</v>
      </c>
      <c r="E15" s="17">
        <v>7.6622130308624803E-2</v>
      </c>
      <c r="F15" s="17"/>
      <c r="G15" s="17">
        <v>5.2167279959615703E-2</v>
      </c>
      <c r="H15" s="17">
        <v>6.5702785680681206E-2</v>
      </c>
      <c r="I15" s="17">
        <v>8.2916140988825396E-2</v>
      </c>
      <c r="J15" s="17">
        <v>9.0437028028727606E-2</v>
      </c>
      <c r="K15" s="17">
        <v>8.8691721368705997E-2</v>
      </c>
      <c r="L15" s="17">
        <v>0.10936541911552999</v>
      </c>
      <c r="M15" s="17"/>
      <c r="N15" s="17">
        <v>8.7817438198655395E-2</v>
      </c>
      <c r="O15" s="17">
        <v>9.4229114287375806E-2</v>
      </c>
      <c r="P15" s="17">
        <v>6.7787348252224294E-2</v>
      </c>
      <c r="Q15" s="17">
        <v>7.9711390807750901E-2</v>
      </c>
      <c r="R15" s="17">
        <v>8.8948961147845895E-2</v>
      </c>
      <c r="S15" s="17">
        <v>9.7795619303754897E-2</v>
      </c>
      <c r="T15" s="17">
        <v>7.7010853189160802E-2</v>
      </c>
      <c r="U15" s="17">
        <v>9.1314767164465099E-2</v>
      </c>
      <c r="V15" s="17">
        <v>6.8309587399781796E-2</v>
      </c>
      <c r="W15" s="17">
        <v>6.69517596665401E-2</v>
      </c>
      <c r="X15" s="17">
        <v>9.5236795501792995E-2</v>
      </c>
      <c r="Y15" s="17">
        <v>0.101377947135565</v>
      </c>
      <c r="Z15" s="17"/>
      <c r="AA15" s="17">
        <v>9.94119034887464E-2</v>
      </c>
      <c r="AB15" s="17">
        <v>6.1083755591539599E-2</v>
      </c>
      <c r="AC15" s="17">
        <v>8.2928407930126805E-2</v>
      </c>
      <c r="AD15" s="17">
        <v>8.7066588040385501E-2</v>
      </c>
      <c r="AE15" s="17"/>
      <c r="AF15" s="17">
        <v>8.4280696417336903E-2</v>
      </c>
    </row>
    <row r="16" spans="2:32" x14ac:dyDescent="0.2">
      <c r="B16" s="18" t="s">
        <v>353</v>
      </c>
      <c r="C16" s="17">
        <v>7.0413545611878001E-2</v>
      </c>
      <c r="D16" s="17">
        <v>6.5501298534542798E-2</v>
      </c>
      <c r="E16" s="17">
        <v>7.5240714310995702E-2</v>
      </c>
      <c r="F16" s="17"/>
      <c r="G16" s="17">
        <v>0.26649496958133601</v>
      </c>
      <c r="H16" s="17">
        <v>0.120242834124911</v>
      </c>
      <c r="I16" s="17">
        <v>4.5961633495982097E-2</v>
      </c>
      <c r="J16" s="17">
        <v>2.5740538651684099E-2</v>
      </c>
      <c r="K16" s="17">
        <v>2.8323727382734902E-3</v>
      </c>
      <c r="L16" s="17">
        <v>9.3850182949114201E-4</v>
      </c>
      <c r="M16" s="17"/>
      <c r="N16" s="17">
        <v>0.104517509855746</v>
      </c>
      <c r="O16" s="17">
        <v>5.6013973640720201E-2</v>
      </c>
      <c r="P16" s="17">
        <v>4.7845394443401801E-2</v>
      </c>
      <c r="Q16" s="17">
        <v>3.0993968322247701E-2</v>
      </c>
      <c r="R16" s="17">
        <v>7.9586349271089096E-2</v>
      </c>
      <c r="S16" s="17">
        <v>8.7063412687403502E-2</v>
      </c>
      <c r="T16" s="17">
        <v>6.2391679508187303E-2</v>
      </c>
      <c r="U16" s="17">
        <v>7.3404230999911099E-2</v>
      </c>
      <c r="V16" s="17">
        <v>8.2717399089586099E-2</v>
      </c>
      <c r="W16" s="17">
        <v>4.9870922767534798E-2</v>
      </c>
      <c r="X16" s="17">
        <v>7.5248149470900902E-2</v>
      </c>
      <c r="Y16" s="17">
        <v>0.106427529001448</v>
      </c>
      <c r="Z16" s="17"/>
      <c r="AA16" s="17">
        <v>6.3814908153465702E-2</v>
      </c>
      <c r="AB16" s="17">
        <v>5.0104859882365099E-2</v>
      </c>
      <c r="AC16" s="17">
        <v>8.5727154349870105E-2</v>
      </c>
      <c r="AD16" s="17">
        <v>8.3082213342139E-2</v>
      </c>
      <c r="AE16" s="17"/>
      <c r="AF16" s="17">
        <v>6.4566977805812303E-2</v>
      </c>
    </row>
    <row r="17" spans="2:32" x14ac:dyDescent="0.2">
      <c r="B17" s="18" t="s">
        <v>354</v>
      </c>
      <c r="C17" s="17">
        <v>4.65273787435471E-2</v>
      </c>
      <c r="D17" s="17">
        <v>6.5828543228343098E-2</v>
      </c>
      <c r="E17" s="17">
        <v>2.7974635959809899E-2</v>
      </c>
      <c r="F17" s="17"/>
      <c r="G17" s="17">
        <v>0.108600459657534</v>
      </c>
      <c r="H17" s="17">
        <v>9.2540238821921195E-2</v>
      </c>
      <c r="I17" s="17">
        <v>4.4436956589535601E-2</v>
      </c>
      <c r="J17" s="17">
        <v>2.59761276860206E-2</v>
      </c>
      <c r="K17" s="17">
        <v>1.64791643269659E-2</v>
      </c>
      <c r="L17" s="17">
        <v>6.3028619360229396E-3</v>
      </c>
      <c r="M17" s="17"/>
      <c r="N17" s="17">
        <v>7.3916776102711204E-2</v>
      </c>
      <c r="O17" s="17">
        <v>3.44047239687904E-2</v>
      </c>
      <c r="P17" s="17">
        <v>4.0634562644208998E-2</v>
      </c>
      <c r="Q17" s="17">
        <v>2.9453453751523601E-2</v>
      </c>
      <c r="R17" s="17">
        <v>1.46900829908154E-2</v>
      </c>
      <c r="S17" s="17">
        <v>5.4032349477889902E-2</v>
      </c>
      <c r="T17" s="17">
        <v>5.8243323949779803E-2</v>
      </c>
      <c r="U17" s="17">
        <v>5.2806555180426901E-2</v>
      </c>
      <c r="V17" s="17">
        <v>5.6388171463616098E-2</v>
      </c>
      <c r="W17" s="17">
        <v>4.2454219490705498E-2</v>
      </c>
      <c r="X17" s="17">
        <v>1.9072759560301199E-2</v>
      </c>
      <c r="Y17" s="17">
        <v>7.2072544257054505E-2</v>
      </c>
      <c r="Z17" s="17"/>
      <c r="AA17" s="17">
        <v>5.3904114033046402E-2</v>
      </c>
      <c r="AB17" s="17">
        <v>3.2748095866366199E-2</v>
      </c>
      <c r="AC17" s="17">
        <v>4.6398735018715498E-2</v>
      </c>
      <c r="AD17" s="17">
        <v>5.3661951151005298E-2</v>
      </c>
      <c r="AE17" s="17"/>
      <c r="AF17" s="17">
        <v>4.8669180631102898E-2</v>
      </c>
    </row>
    <row r="18" spans="2:32" x14ac:dyDescent="0.2">
      <c r="B18" s="18" t="s">
        <v>73</v>
      </c>
      <c r="C18" s="19">
        <v>4.2573938942023798E-2</v>
      </c>
      <c r="D18" s="19">
        <v>3.6506191493269897E-2</v>
      </c>
      <c r="E18" s="19">
        <v>4.81535157994488E-2</v>
      </c>
      <c r="F18" s="19"/>
      <c r="G18" s="19">
        <v>2.8241268367315601E-2</v>
      </c>
      <c r="H18" s="19">
        <v>1.5060083797187899E-2</v>
      </c>
      <c r="I18" s="19">
        <v>3.8452547956500001E-2</v>
      </c>
      <c r="J18" s="19">
        <v>4.30886197441116E-2</v>
      </c>
      <c r="K18" s="19">
        <v>6.5461571652581999E-2</v>
      </c>
      <c r="L18" s="19">
        <v>6.2113611149279199E-2</v>
      </c>
      <c r="M18" s="19"/>
      <c r="N18" s="19">
        <v>2.9033447545069799E-2</v>
      </c>
      <c r="O18" s="19">
        <v>5.7508020904210297E-2</v>
      </c>
      <c r="P18" s="19">
        <v>4.5977392218881898E-2</v>
      </c>
      <c r="Q18" s="19">
        <v>4.0007524532424503E-2</v>
      </c>
      <c r="R18" s="19">
        <v>5.1287072161592902E-2</v>
      </c>
      <c r="S18" s="19">
        <v>2.9875971866243401E-2</v>
      </c>
      <c r="T18" s="19">
        <v>6.56812074799311E-2</v>
      </c>
      <c r="U18" s="19">
        <v>3.3348036304851399E-2</v>
      </c>
      <c r="V18" s="19">
        <v>2.8577378167874298E-2</v>
      </c>
      <c r="W18" s="19">
        <v>4.6655757648067897E-2</v>
      </c>
      <c r="X18" s="19">
        <v>4.0419341789058198E-2</v>
      </c>
      <c r="Y18" s="19">
        <v>5.0782543178684497E-2</v>
      </c>
      <c r="Z18" s="19"/>
      <c r="AA18" s="19">
        <v>3.7907778806384303E-2</v>
      </c>
      <c r="AB18" s="19">
        <v>4.4488990326033297E-2</v>
      </c>
      <c r="AC18" s="19">
        <v>3.6746672596792498E-2</v>
      </c>
      <c r="AD18" s="19">
        <v>5.13485190868882E-2</v>
      </c>
      <c r="AE18" s="19"/>
      <c r="AF18" s="19">
        <v>4.3425598938631002E-2</v>
      </c>
    </row>
    <row r="19" spans="2:32" x14ac:dyDescent="0.2">
      <c r="B19" s="16"/>
    </row>
    <row r="20" spans="2:32" x14ac:dyDescent="0.2">
      <c r="B20" t="s">
        <v>63</v>
      </c>
    </row>
    <row r="21" spans="2:32" x14ac:dyDescent="0.2">
      <c r="B21" t="s">
        <v>64</v>
      </c>
    </row>
    <row r="23" spans="2:32" x14ac:dyDescent="0.2">
      <c r="B23"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B2:AF20"/>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356</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4016</v>
      </c>
      <c r="D7" s="10">
        <v>1896</v>
      </c>
      <c r="E7" s="10">
        <v>2108</v>
      </c>
      <c r="F7" s="10"/>
      <c r="G7" s="10">
        <v>445</v>
      </c>
      <c r="H7" s="10">
        <v>565</v>
      </c>
      <c r="I7" s="10">
        <v>710</v>
      </c>
      <c r="J7" s="10">
        <v>711</v>
      </c>
      <c r="K7" s="10">
        <v>625</v>
      </c>
      <c r="L7" s="10">
        <v>960</v>
      </c>
      <c r="M7" s="10"/>
      <c r="N7" s="10">
        <v>498</v>
      </c>
      <c r="O7" s="10">
        <v>553</v>
      </c>
      <c r="P7" s="10">
        <v>344</v>
      </c>
      <c r="Q7" s="10">
        <v>384</v>
      </c>
      <c r="R7" s="10">
        <v>301</v>
      </c>
      <c r="S7" s="10">
        <v>387</v>
      </c>
      <c r="T7" s="10">
        <v>340</v>
      </c>
      <c r="U7" s="10">
        <v>165</v>
      </c>
      <c r="V7" s="10">
        <v>458</v>
      </c>
      <c r="W7" s="10">
        <v>315</v>
      </c>
      <c r="X7" s="10">
        <v>193</v>
      </c>
      <c r="Y7" s="10">
        <v>78</v>
      </c>
      <c r="Z7" s="10"/>
      <c r="AA7" s="10">
        <v>1178</v>
      </c>
      <c r="AB7" s="10">
        <v>1153</v>
      </c>
      <c r="AC7" s="10">
        <v>683</v>
      </c>
      <c r="AD7" s="10">
        <v>988</v>
      </c>
      <c r="AE7" s="10"/>
      <c r="AF7" s="10">
        <v>721</v>
      </c>
    </row>
    <row r="8" spans="2:32" ht="30" customHeight="1" x14ac:dyDescent="0.2">
      <c r="B8" s="11" t="s">
        <v>20</v>
      </c>
      <c r="C8" s="11">
        <v>4016</v>
      </c>
      <c r="D8" s="11">
        <v>1977</v>
      </c>
      <c r="E8" s="11">
        <v>2027</v>
      </c>
      <c r="F8" s="11"/>
      <c r="G8" s="11">
        <v>559</v>
      </c>
      <c r="H8" s="11">
        <v>685</v>
      </c>
      <c r="I8" s="11">
        <v>684</v>
      </c>
      <c r="J8" s="11">
        <v>683</v>
      </c>
      <c r="K8" s="11">
        <v>564</v>
      </c>
      <c r="L8" s="11">
        <v>841</v>
      </c>
      <c r="M8" s="11"/>
      <c r="N8" s="11">
        <v>562</v>
      </c>
      <c r="O8" s="11">
        <v>522</v>
      </c>
      <c r="P8" s="11">
        <v>321</v>
      </c>
      <c r="Q8" s="11">
        <v>361</v>
      </c>
      <c r="R8" s="11">
        <v>281</v>
      </c>
      <c r="S8" s="11">
        <v>361</v>
      </c>
      <c r="T8" s="11">
        <v>321</v>
      </c>
      <c r="U8" s="11">
        <v>161</v>
      </c>
      <c r="V8" s="11">
        <v>442</v>
      </c>
      <c r="W8" s="11">
        <v>362</v>
      </c>
      <c r="X8" s="11">
        <v>201</v>
      </c>
      <c r="Y8" s="11">
        <v>121</v>
      </c>
      <c r="Z8" s="11"/>
      <c r="AA8" s="11">
        <v>1081</v>
      </c>
      <c r="AB8" s="11">
        <v>1041</v>
      </c>
      <c r="AC8" s="11">
        <v>880</v>
      </c>
      <c r="AD8" s="11">
        <v>1000</v>
      </c>
      <c r="AE8" s="11"/>
      <c r="AF8" s="11">
        <v>701</v>
      </c>
    </row>
    <row r="9" spans="2:32" x14ac:dyDescent="0.2">
      <c r="B9" s="18" t="s">
        <v>190</v>
      </c>
      <c r="C9" s="17">
        <v>0.720953205208959</v>
      </c>
      <c r="D9" s="17">
        <v>0.70658860058962203</v>
      </c>
      <c r="E9" s="17">
        <v>0.735337512263187</v>
      </c>
      <c r="F9" s="17"/>
      <c r="G9" s="17">
        <v>0.67035660110871098</v>
      </c>
      <c r="H9" s="17">
        <v>0.66464812696347197</v>
      </c>
      <c r="I9" s="17">
        <v>0.69825868279824099</v>
      </c>
      <c r="J9" s="17">
        <v>0.75731232764082401</v>
      </c>
      <c r="K9" s="17">
        <v>0.76242722406726104</v>
      </c>
      <c r="L9" s="17">
        <v>0.76160261523907502</v>
      </c>
      <c r="M9" s="17"/>
      <c r="N9" s="17">
        <v>0.70704304245457705</v>
      </c>
      <c r="O9" s="17">
        <v>0.73761382464172098</v>
      </c>
      <c r="P9" s="17">
        <v>0.730459883839084</v>
      </c>
      <c r="Q9" s="17">
        <v>0.70497976721495603</v>
      </c>
      <c r="R9" s="17">
        <v>0.71731235230836399</v>
      </c>
      <c r="S9" s="17">
        <v>0.68080931031238801</v>
      </c>
      <c r="T9" s="17">
        <v>0.68852361446555099</v>
      </c>
      <c r="U9" s="17">
        <v>0.74179206848226098</v>
      </c>
      <c r="V9" s="17">
        <v>0.722037801390923</v>
      </c>
      <c r="W9" s="17">
        <v>0.73928821461660199</v>
      </c>
      <c r="X9" s="17">
        <v>0.74918586843900004</v>
      </c>
      <c r="Y9" s="17">
        <v>0.81694965114491302</v>
      </c>
      <c r="Z9" s="17"/>
      <c r="AA9" s="17">
        <v>0.74437594063616097</v>
      </c>
      <c r="AB9" s="17">
        <v>0.71383888960297703</v>
      </c>
      <c r="AC9" s="17">
        <v>0.69925573180669098</v>
      </c>
      <c r="AD9" s="17">
        <v>0.71914201778993803</v>
      </c>
      <c r="AE9" s="17"/>
      <c r="AF9" s="17">
        <v>0.75771086155512801</v>
      </c>
    </row>
    <row r="10" spans="2:32" x14ac:dyDescent="0.2">
      <c r="B10" s="18" t="s">
        <v>191</v>
      </c>
      <c r="C10" s="17">
        <v>0.21212309388772799</v>
      </c>
      <c r="D10" s="17">
        <v>0.22890583594240899</v>
      </c>
      <c r="E10" s="17">
        <v>0.197007412587102</v>
      </c>
      <c r="F10" s="17"/>
      <c r="G10" s="17">
        <v>0.24920272362760501</v>
      </c>
      <c r="H10" s="17">
        <v>0.28754047647712699</v>
      </c>
      <c r="I10" s="17">
        <v>0.23474078131596099</v>
      </c>
      <c r="J10" s="17">
        <v>0.18116926494293401</v>
      </c>
      <c r="K10" s="17">
        <v>0.164699159547429</v>
      </c>
      <c r="L10" s="17">
        <v>0.16454829976104501</v>
      </c>
      <c r="M10" s="17"/>
      <c r="N10" s="17">
        <v>0.23940873413605199</v>
      </c>
      <c r="O10" s="17">
        <v>0.18914524480730599</v>
      </c>
      <c r="P10" s="17">
        <v>0.17580563738424199</v>
      </c>
      <c r="Q10" s="17">
        <v>0.22977725783823599</v>
      </c>
      <c r="R10" s="17">
        <v>0.22684568928552701</v>
      </c>
      <c r="S10" s="17">
        <v>0.25346869610051298</v>
      </c>
      <c r="T10" s="17">
        <v>0.22422740164705099</v>
      </c>
      <c r="U10" s="17">
        <v>0.22062215879779901</v>
      </c>
      <c r="V10" s="17">
        <v>0.204134659645445</v>
      </c>
      <c r="W10" s="17">
        <v>0.21266424136037401</v>
      </c>
      <c r="X10" s="17">
        <v>0.166376634132892</v>
      </c>
      <c r="Y10" s="17">
        <v>0.13077666519418499</v>
      </c>
      <c r="Z10" s="17"/>
      <c r="AA10" s="17">
        <v>0.19595693570529499</v>
      </c>
      <c r="AB10" s="17">
        <v>0.22196671831782</v>
      </c>
      <c r="AC10" s="17">
        <v>0.22928503896286001</v>
      </c>
      <c r="AD10" s="17">
        <v>0.20630304393448601</v>
      </c>
      <c r="AE10" s="17"/>
      <c r="AF10" s="17">
        <v>0.17487683535589299</v>
      </c>
    </row>
    <row r="11" spans="2:32" x14ac:dyDescent="0.2">
      <c r="B11" s="18" t="s">
        <v>192</v>
      </c>
      <c r="C11" s="17">
        <v>2.9904297305927599E-2</v>
      </c>
      <c r="D11" s="17">
        <v>2.9595651709773501E-2</v>
      </c>
      <c r="E11" s="17">
        <v>2.9914942001376E-2</v>
      </c>
      <c r="F11" s="17"/>
      <c r="G11" s="17">
        <v>4.16063387162839E-2</v>
      </c>
      <c r="H11" s="17">
        <v>2.6012836568074699E-2</v>
      </c>
      <c r="I11" s="17">
        <v>3.05450216755053E-2</v>
      </c>
      <c r="J11" s="17">
        <v>3.2865122585036599E-2</v>
      </c>
      <c r="K11" s="17">
        <v>3.0046635851816099E-2</v>
      </c>
      <c r="L11" s="17">
        <v>2.22711671341226E-2</v>
      </c>
      <c r="M11" s="17"/>
      <c r="N11" s="17">
        <v>2.8003534393603799E-2</v>
      </c>
      <c r="O11" s="17">
        <v>3.1410066999727898E-2</v>
      </c>
      <c r="P11" s="17">
        <v>3.8251726636784798E-2</v>
      </c>
      <c r="Q11" s="17">
        <v>4.9907907258398602E-2</v>
      </c>
      <c r="R11" s="17">
        <v>3.1002459865165598E-2</v>
      </c>
      <c r="S11" s="17">
        <v>3.9882152046855197E-2</v>
      </c>
      <c r="T11" s="17">
        <v>3.1316230130499403E-2</v>
      </c>
      <c r="U11" s="17">
        <v>1.71111807714814E-2</v>
      </c>
      <c r="V11" s="17">
        <v>2.9636587410580902E-2</v>
      </c>
      <c r="W11" s="17">
        <v>1.1589057948618E-2</v>
      </c>
      <c r="X11" s="17">
        <v>2.2160722208437799E-2</v>
      </c>
      <c r="Y11" s="17">
        <v>0</v>
      </c>
      <c r="Z11" s="17"/>
      <c r="AA11" s="17">
        <v>2.3127030808208299E-2</v>
      </c>
      <c r="AB11" s="17">
        <v>2.45286330725413E-2</v>
      </c>
      <c r="AC11" s="17">
        <v>3.92156186445108E-2</v>
      </c>
      <c r="AD11" s="17">
        <v>3.5051286241246898E-2</v>
      </c>
      <c r="AE11" s="17"/>
      <c r="AF11" s="17">
        <v>2.4364352807244499E-2</v>
      </c>
    </row>
    <row r="12" spans="2:32" x14ac:dyDescent="0.2">
      <c r="B12" s="18" t="s">
        <v>193</v>
      </c>
      <c r="C12" s="17">
        <v>9.5155674606267598E-3</v>
      </c>
      <c r="D12" s="17">
        <v>1.13375797388683E-2</v>
      </c>
      <c r="E12" s="17">
        <v>7.7945369898772196E-3</v>
      </c>
      <c r="F12" s="17"/>
      <c r="G12" s="17">
        <v>2.4492077148955001E-3</v>
      </c>
      <c r="H12" s="17">
        <v>9.6035794871321203E-3</v>
      </c>
      <c r="I12" s="17">
        <v>8.82713280725979E-3</v>
      </c>
      <c r="J12" s="17">
        <v>6.9437587876730097E-3</v>
      </c>
      <c r="K12" s="17">
        <v>1.2032610587177601E-2</v>
      </c>
      <c r="L12" s="17">
        <v>1.51047023241243E-2</v>
      </c>
      <c r="M12" s="17"/>
      <c r="N12" s="17">
        <v>3.9290650036854302E-3</v>
      </c>
      <c r="O12" s="17">
        <v>2.24866884136725E-2</v>
      </c>
      <c r="P12" s="17">
        <v>2.3920316936485199E-3</v>
      </c>
      <c r="Q12" s="17">
        <v>0</v>
      </c>
      <c r="R12" s="17">
        <v>5.9056718887142397E-3</v>
      </c>
      <c r="S12" s="17">
        <v>4.1825869733610596E-3</v>
      </c>
      <c r="T12" s="17">
        <v>1.45152600097808E-2</v>
      </c>
      <c r="U12" s="17">
        <v>5.2999984152390898E-3</v>
      </c>
      <c r="V12" s="17">
        <v>1.8762049508740199E-2</v>
      </c>
      <c r="W12" s="17">
        <v>1.10339391721782E-2</v>
      </c>
      <c r="X12" s="17">
        <v>1.2592518487980899E-2</v>
      </c>
      <c r="Y12" s="17">
        <v>0</v>
      </c>
      <c r="Z12" s="17"/>
      <c r="AA12" s="17">
        <v>1.32906454754259E-2</v>
      </c>
      <c r="AB12" s="17">
        <v>6.4263982095513397E-3</v>
      </c>
      <c r="AC12" s="17">
        <v>8.6380223082506303E-3</v>
      </c>
      <c r="AD12" s="17">
        <v>9.5559909955381505E-3</v>
      </c>
      <c r="AE12" s="17"/>
      <c r="AF12" s="17">
        <v>1.59954812969972E-2</v>
      </c>
    </row>
    <row r="13" spans="2:32" x14ac:dyDescent="0.2">
      <c r="B13" s="18" t="s">
        <v>92</v>
      </c>
      <c r="C13" s="21">
        <v>2.7503836136759299E-2</v>
      </c>
      <c r="D13" s="21">
        <v>2.3572332019327399E-2</v>
      </c>
      <c r="E13" s="21">
        <v>2.9945596158457901E-2</v>
      </c>
      <c r="F13" s="21"/>
      <c r="G13" s="21">
        <v>3.6385128832504797E-2</v>
      </c>
      <c r="H13" s="21">
        <v>1.2194980504193501E-2</v>
      </c>
      <c r="I13" s="21">
        <v>2.7628381403032601E-2</v>
      </c>
      <c r="J13" s="21">
        <v>2.1709526043532199E-2</v>
      </c>
      <c r="K13" s="21">
        <v>3.0794369946316701E-2</v>
      </c>
      <c r="L13" s="21">
        <v>3.6473215541633498E-2</v>
      </c>
      <c r="M13" s="21"/>
      <c r="N13" s="21">
        <v>2.1615624012081301E-2</v>
      </c>
      <c r="O13" s="21">
        <v>1.9344175137572601E-2</v>
      </c>
      <c r="P13" s="21">
        <v>5.3090720446241101E-2</v>
      </c>
      <c r="Q13" s="21">
        <v>1.53350676884089E-2</v>
      </c>
      <c r="R13" s="21">
        <v>1.8933826652229601E-2</v>
      </c>
      <c r="S13" s="21">
        <v>2.1657254566883301E-2</v>
      </c>
      <c r="T13" s="21">
        <v>4.1417493747117798E-2</v>
      </c>
      <c r="U13" s="21">
        <v>1.51745935332195E-2</v>
      </c>
      <c r="V13" s="21">
        <v>2.5428902044311499E-2</v>
      </c>
      <c r="W13" s="21">
        <v>2.5424546902227899E-2</v>
      </c>
      <c r="X13" s="21">
        <v>4.9684256731689601E-2</v>
      </c>
      <c r="Y13" s="21">
        <v>5.2273683660902501E-2</v>
      </c>
      <c r="Z13" s="21"/>
      <c r="AA13" s="21">
        <v>2.3249447374909801E-2</v>
      </c>
      <c r="AB13" s="21">
        <v>3.3239360797110602E-2</v>
      </c>
      <c r="AC13" s="21">
        <v>2.36055882776878E-2</v>
      </c>
      <c r="AD13" s="21">
        <v>2.99476610387906E-2</v>
      </c>
      <c r="AE13" s="21"/>
      <c r="AF13" s="21">
        <v>2.70524689847376E-2</v>
      </c>
    </row>
    <row r="14" spans="2:32" x14ac:dyDescent="0.2">
      <c r="B14" s="18" t="s">
        <v>194</v>
      </c>
      <c r="C14" s="21">
        <v>0.93307629909668599</v>
      </c>
      <c r="D14" s="21">
        <v>0.93549443653203102</v>
      </c>
      <c r="E14" s="21">
        <v>0.93234492485028897</v>
      </c>
      <c r="F14" s="21"/>
      <c r="G14" s="21">
        <v>0.91955932473631596</v>
      </c>
      <c r="H14" s="21">
        <v>0.95218860344059997</v>
      </c>
      <c r="I14" s="21">
        <v>0.93299946411420198</v>
      </c>
      <c r="J14" s="21">
        <v>0.93848159258375796</v>
      </c>
      <c r="K14" s="21">
        <v>0.92712638361469002</v>
      </c>
      <c r="L14" s="21">
        <v>0.92615091500012003</v>
      </c>
      <c r="M14" s="21"/>
      <c r="N14" s="21">
        <v>0.94645177659062996</v>
      </c>
      <c r="O14" s="21">
        <v>0.92675906944902697</v>
      </c>
      <c r="P14" s="21">
        <v>0.90626552122332504</v>
      </c>
      <c r="Q14" s="21">
        <v>0.93475702505319203</v>
      </c>
      <c r="R14" s="21">
        <v>0.94415804159389105</v>
      </c>
      <c r="S14" s="21">
        <v>0.93427800641290004</v>
      </c>
      <c r="T14" s="21">
        <v>0.91275101611260201</v>
      </c>
      <c r="U14" s="21">
        <v>0.96241422728005999</v>
      </c>
      <c r="V14" s="21">
        <v>0.92617246103636797</v>
      </c>
      <c r="W14" s="21">
        <v>0.95195245597697598</v>
      </c>
      <c r="X14" s="21">
        <v>0.91556250257189198</v>
      </c>
      <c r="Y14" s="21">
        <v>0.94772631633909699</v>
      </c>
      <c r="Z14" s="21"/>
      <c r="AA14" s="21">
        <v>0.94033287634145601</v>
      </c>
      <c r="AB14" s="21">
        <v>0.93580560792079703</v>
      </c>
      <c r="AC14" s="21">
        <v>0.92854077076955099</v>
      </c>
      <c r="AD14" s="21">
        <v>0.92544506172442398</v>
      </c>
      <c r="AE14" s="21"/>
      <c r="AF14" s="21">
        <v>0.93258769691102095</v>
      </c>
    </row>
    <row r="15" spans="2:32" x14ac:dyDescent="0.2">
      <c r="B15" s="18" t="s">
        <v>135</v>
      </c>
      <c r="C15" s="22">
        <v>-0.90557246295992699</v>
      </c>
      <c r="D15" s="22">
        <v>-0.91192210451270395</v>
      </c>
      <c r="E15" s="22">
        <v>-0.90239932869183104</v>
      </c>
      <c r="F15" s="22"/>
      <c r="G15" s="22">
        <v>-0.88317419590381097</v>
      </c>
      <c r="H15" s="22">
        <v>-0.93999362293640598</v>
      </c>
      <c r="I15" s="22">
        <v>-0.90537108271116995</v>
      </c>
      <c r="J15" s="22">
        <v>-0.91677206654022603</v>
      </c>
      <c r="K15" s="22">
        <v>-0.89633201366837301</v>
      </c>
      <c r="L15" s="22">
        <v>-0.88967769945848596</v>
      </c>
      <c r="M15" s="22"/>
      <c r="N15" s="22">
        <v>-0.92483615257854801</v>
      </c>
      <c r="O15" s="22">
        <v>-0.90741489431145395</v>
      </c>
      <c r="P15" s="22">
        <v>-0.85317480077708396</v>
      </c>
      <c r="Q15" s="22">
        <v>-0.91942195736478305</v>
      </c>
      <c r="R15" s="22">
        <v>-0.92522421494166096</v>
      </c>
      <c r="S15" s="22">
        <v>-0.91262075184601699</v>
      </c>
      <c r="T15" s="22">
        <v>-0.871333522365484</v>
      </c>
      <c r="U15" s="22">
        <v>-0.94723963374684095</v>
      </c>
      <c r="V15" s="22">
        <v>-0.90074355899205605</v>
      </c>
      <c r="W15" s="22">
        <v>-0.92652790907474802</v>
      </c>
      <c r="X15" s="22">
        <v>-0.86587824584020201</v>
      </c>
      <c r="Y15" s="22">
        <v>-0.89545263267819497</v>
      </c>
      <c r="Z15" s="22"/>
      <c r="AA15" s="22">
        <v>-0.91708342896654604</v>
      </c>
      <c r="AB15" s="22">
        <v>-0.90256624712368605</v>
      </c>
      <c r="AC15" s="22">
        <v>-0.904935182491863</v>
      </c>
      <c r="AD15" s="22">
        <v>-0.89549740068563399</v>
      </c>
      <c r="AE15" s="22"/>
      <c r="AF15" s="22">
        <v>-0.90553522792628305</v>
      </c>
    </row>
    <row r="16" spans="2:32" x14ac:dyDescent="0.2">
      <c r="B16" s="16"/>
    </row>
    <row r="17" spans="2:2" x14ac:dyDescent="0.2">
      <c r="B17" t="s">
        <v>63</v>
      </c>
    </row>
    <row r="18" spans="2:2" x14ac:dyDescent="0.2">
      <c r="B18" t="s">
        <v>64</v>
      </c>
    </row>
    <row r="20" spans="2:2" x14ac:dyDescent="0.2">
      <c r="B20"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B2:AF27"/>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370</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2099</v>
      </c>
      <c r="D7" s="10">
        <v>1080</v>
      </c>
      <c r="E7" s="10">
        <v>1012</v>
      </c>
      <c r="F7" s="10"/>
      <c r="G7" s="10">
        <v>113</v>
      </c>
      <c r="H7" s="10">
        <v>258</v>
      </c>
      <c r="I7" s="10">
        <v>394</v>
      </c>
      <c r="J7" s="10">
        <v>420</v>
      </c>
      <c r="K7" s="10">
        <v>388</v>
      </c>
      <c r="L7" s="10">
        <v>526</v>
      </c>
      <c r="M7" s="10"/>
      <c r="N7" s="10">
        <v>225</v>
      </c>
      <c r="O7" s="10">
        <v>291</v>
      </c>
      <c r="P7" s="10">
        <v>182</v>
      </c>
      <c r="Q7" s="10">
        <v>194</v>
      </c>
      <c r="R7" s="10">
        <v>160</v>
      </c>
      <c r="S7" s="10">
        <v>210</v>
      </c>
      <c r="T7" s="10">
        <v>183</v>
      </c>
      <c r="U7" s="10">
        <v>92</v>
      </c>
      <c r="V7" s="10">
        <v>232</v>
      </c>
      <c r="W7" s="10">
        <v>178</v>
      </c>
      <c r="X7" s="10">
        <v>110</v>
      </c>
      <c r="Y7" s="10">
        <v>42</v>
      </c>
      <c r="Z7" s="10"/>
      <c r="AA7" s="10">
        <v>544</v>
      </c>
      <c r="AB7" s="10">
        <v>613</v>
      </c>
      <c r="AC7" s="10">
        <v>358</v>
      </c>
      <c r="AD7" s="10">
        <v>578</v>
      </c>
      <c r="AE7" s="10"/>
      <c r="AF7" s="10">
        <v>385</v>
      </c>
    </row>
    <row r="8" spans="2:32" ht="30" customHeight="1" x14ac:dyDescent="0.2">
      <c r="B8" s="11" t="s">
        <v>20</v>
      </c>
      <c r="C8" s="11">
        <v>2071</v>
      </c>
      <c r="D8" s="11">
        <v>1099</v>
      </c>
      <c r="E8" s="11">
        <v>965</v>
      </c>
      <c r="F8" s="11"/>
      <c r="G8" s="11">
        <v>149</v>
      </c>
      <c r="H8" s="11">
        <v>324</v>
      </c>
      <c r="I8" s="11">
        <v>382</v>
      </c>
      <c r="J8" s="11">
        <v>405</v>
      </c>
      <c r="K8" s="11">
        <v>351</v>
      </c>
      <c r="L8" s="11">
        <v>461</v>
      </c>
      <c r="M8" s="11"/>
      <c r="N8" s="11">
        <v>250</v>
      </c>
      <c r="O8" s="11">
        <v>274</v>
      </c>
      <c r="P8" s="11">
        <v>168</v>
      </c>
      <c r="Q8" s="11">
        <v>183</v>
      </c>
      <c r="R8" s="11">
        <v>148</v>
      </c>
      <c r="S8" s="11">
        <v>189</v>
      </c>
      <c r="T8" s="11">
        <v>169</v>
      </c>
      <c r="U8" s="11">
        <v>89</v>
      </c>
      <c r="V8" s="11">
        <v>222</v>
      </c>
      <c r="W8" s="11">
        <v>204</v>
      </c>
      <c r="X8" s="11">
        <v>114</v>
      </c>
      <c r="Y8" s="11">
        <v>62</v>
      </c>
      <c r="Z8" s="11"/>
      <c r="AA8" s="11">
        <v>493</v>
      </c>
      <c r="AB8" s="11">
        <v>543</v>
      </c>
      <c r="AC8" s="11">
        <v>453</v>
      </c>
      <c r="AD8" s="11">
        <v>577</v>
      </c>
      <c r="AE8" s="11"/>
      <c r="AF8" s="11">
        <v>365</v>
      </c>
    </row>
    <row r="9" spans="2:32" x14ac:dyDescent="0.2">
      <c r="B9" s="18" t="s">
        <v>357</v>
      </c>
      <c r="C9" s="17">
        <v>0.46066287207279</v>
      </c>
      <c r="D9" s="17">
        <v>0.42468340201905502</v>
      </c>
      <c r="E9" s="17">
        <v>0.50402208454134001</v>
      </c>
      <c r="F9" s="17"/>
      <c r="G9" s="17">
        <v>0.27442937679273499</v>
      </c>
      <c r="H9" s="17">
        <v>0.46671098721059001</v>
      </c>
      <c r="I9" s="17">
        <v>0.49304003339968</v>
      </c>
      <c r="J9" s="17">
        <v>0.45568693619170098</v>
      </c>
      <c r="K9" s="17">
        <v>0.51533488905397196</v>
      </c>
      <c r="L9" s="17">
        <v>0.452466322369598</v>
      </c>
      <c r="M9" s="17"/>
      <c r="N9" s="17">
        <v>0.418952582683425</v>
      </c>
      <c r="O9" s="17">
        <v>0.42369921567858998</v>
      </c>
      <c r="P9" s="17">
        <v>0.50326163275514202</v>
      </c>
      <c r="Q9" s="17">
        <v>0.48786869436726399</v>
      </c>
      <c r="R9" s="17">
        <v>0.44859212237853102</v>
      </c>
      <c r="S9" s="17">
        <v>0.47993783536179002</v>
      </c>
      <c r="T9" s="17">
        <v>0.468160219069711</v>
      </c>
      <c r="U9" s="17">
        <v>0.431926500327867</v>
      </c>
      <c r="V9" s="17">
        <v>0.45795272890233402</v>
      </c>
      <c r="W9" s="17">
        <v>0.486326478601386</v>
      </c>
      <c r="X9" s="17">
        <v>0.49902409186991298</v>
      </c>
      <c r="Y9" s="17">
        <v>0.44169387516361902</v>
      </c>
      <c r="Z9" s="17"/>
      <c r="AA9" s="17">
        <v>0.40424304483444501</v>
      </c>
      <c r="AB9" s="17">
        <v>0.48116175321149202</v>
      </c>
      <c r="AC9" s="17">
        <v>0.51629446522265998</v>
      </c>
      <c r="AD9" s="17">
        <v>0.44859284367159902</v>
      </c>
      <c r="AE9" s="17"/>
      <c r="AF9" s="17">
        <v>0.43563643203159802</v>
      </c>
    </row>
    <row r="10" spans="2:32" x14ac:dyDescent="0.2">
      <c r="B10" s="18" t="s">
        <v>358</v>
      </c>
      <c r="C10" s="17">
        <v>0.41797768164015298</v>
      </c>
      <c r="D10" s="17">
        <v>0.394099879764651</v>
      </c>
      <c r="E10" s="17">
        <v>0.44715034363466</v>
      </c>
      <c r="F10" s="17"/>
      <c r="G10" s="17">
        <v>0.44852458830618902</v>
      </c>
      <c r="H10" s="17">
        <v>0.41013695906942998</v>
      </c>
      <c r="I10" s="17">
        <v>0.36094097157883698</v>
      </c>
      <c r="J10" s="17">
        <v>0.45709758932670203</v>
      </c>
      <c r="K10" s="17">
        <v>0.388238858615018</v>
      </c>
      <c r="L10" s="17">
        <v>0.449093193773827</v>
      </c>
      <c r="M10" s="17"/>
      <c r="N10" s="17">
        <v>0.39680640394957201</v>
      </c>
      <c r="O10" s="17">
        <v>0.44761246642996599</v>
      </c>
      <c r="P10" s="17">
        <v>0.42240206025382698</v>
      </c>
      <c r="Q10" s="17">
        <v>0.41860641855739</v>
      </c>
      <c r="R10" s="17">
        <v>0.42425962437299503</v>
      </c>
      <c r="S10" s="17">
        <v>0.42313735788511198</v>
      </c>
      <c r="T10" s="17">
        <v>0.42566436124231499</v>
      </c>
      <c r="U10" s="17">
        <v>0.322359064843455</v>
      </c>
      <c r="V10" s="17">
        <v>0.40125196032743499</v>
      </c>
      <c r="W10" s="17">
        <v>0.41695859880135699</v>
      </c>
      <c r="X10" s="17">
        <v>0.41586846386889897</v>
      </c>
      <c r="Y10" s="17">
        <v>0.51169229329182497</v>
      </c>
      <c r="Z10" s="17"/>
      <c r="AA10" s="17">
        <v>0.38515252972532799</v>
      </c>
      <c r="AB10" s="17">
        <v>0.45150526727701401</v>
      </c>
      <c r="AC10" s="17">
        <v>0.40928678188914103</v>
      </c>
      <c r="AD10" s="17">
        <v>0.42363823928488298</v>
      </c>
      <c r="AE10" s="17"/>
      <c r="AF10" s="17">
        <v>0.39639417971849999</v>
      </c>
    </row>
    <row r="11" spans="2:32" ht="41.25" x14ac:dyDescent="0.2">
      <c r="B11" s="18" t="s">
        <v>359</v>
      </c>
      <c r="C11" s="17">
        <v>0.22656931159872001</v>
      </c>
      <c r="D11" s="17">
        <v>0.223073355133901</v>
      </c>
      <c r="E11" s="17">
        <v>0.23120332588974599</v>
      </c>
      <c r="F11" s="17"/>
      <c r="G11" s="17">
        <v>0.18231140594685899</v>
      </c>
      <c r="H11" s="17">
        <v>0.28300067290866798</v>
      </c>
      <c r="I11" s="17">
        <v>0.24377201024429501</v>
      </c>
      <c r="J11" s="17">
        <v>0.236764200530972</v>
      </c>
      <c r="K11" s="17">
        <v>0.17867460885912401</v>
      </c>
      <c r="L11" s="17">
        <v>0.21448467190701501</v>
      </c>
      <c r="M11" s="17"/>
      <c r="N11" s="17">
        <v>0.27153039215622798</v>
      </c>
      <c r="O11" s="17">
        <v>0.23552350505959799</v>
      </c>
      <c r="P11" s="17">
        <v>0.16986568121290199</v>
      </c>
      <c r="Q11" s="17">
        <v>0.20997131442786399</v>
      </c>
      <c r="R11" s="17">
        <v>0.167771349669984</v>
      </c>
      <c r="S11" s="17">
        <v>0.26022289275499899</v>
      </c>
      <c r="T11" s="17">
        <v>0.191821172330159</v>
      </c>
      <c r="U11" s="17">
        <v>0.20018458464449901</v>
      </c>
      <c r="V11" s="17">
        <v>0.22767558535468199</v>
      </c>
      <c r="W11" s="17">
        <v>0.26522348160640102</v>
      </c>
      <c r="X11" s="17">
        <v>0.22591386313233999</v>
      </c>
      <c r="Y11" s="17">
        <v>0.24886515893599101</v>
      </c>
      <c r="Z11" s="17"/>
      <c r="AA11" s="17">
        <v>0.23843586118343399</v>
      </c>
      <c r="AB11" s="17">
        <v>0.23347830894125701</v>
      </c>
      <c r="AC11" s="17">
        <v>0.22596621501573799</v>
      </c>
      <c r="AD11" s="17">
        <v>0.211040718249563</v>
      </c>
      <c r="AE11" s="17"/>
      <c r="AF11" s="17">
        <v>0.240874075680963</v>
      </c>
    </row>
    <row r="12" spans="2:32" ht="27.75" x14ac:dyDescent="0.2">
      <c r="B12" s="18" t="s">
        <v>360</v>
      </c>
      <c r="C12" s="17">
        <v>0.15676514752645801</v>
      </c>
      <c r="D12" s="17">
        <v>0.16841017081153001</v>
      </c>
      <c r="E12" s="17">
        <v>0.144648044619613</v>
      </c>
      <c r="F12" s="17"/>
      <c r="G12" s="17">
        <v>0.11501497496414601</v>
      </c>
      <c r="H12" s="17">
        <v>0.22703938322325301</v>
      </c>
      <c r="I12" s="17">
        <v>0.16967774791698301</v>
      </c>
      <c r="J12" s="17">
        <v>0.170588193956802</v>
      </c>
      <c r="K12" s="17">
        <v>0.14543619584526099</v>
      </c>
      <c r="L12" s="17">
        <v>0.106706815839071</v>
      </c>
      <c r="M12" s="17"/>
      <c r="N12" s="17">
        <v>0.17443059592609</v>
      </c>
      <c r="O12" s="17">
        <v>0.14798715091748499</v>
      </c>
      <c r="P12" s="17">
        <v>0.169884432604198</v>
      </c>
      <c r="Q12" s="17">
        <v>0.12924847552357499</v>
      </c>
      <c r="R12" s="17">
        <v>0.16260466952324301</v>
      </c>
      <c r="S12" s="17">
        <v>0.15880684606065601</v>
      </c>
      <c r="T12" s="17">
        <v>0.14844274059115301</v>
      </c>
      <c r="U12" s="17">
        <v>0.14584510452845501</v>
      </c>
      <c r="V12" s="17">
        <v>0.14724852188829499</v>
      </c>
      <c r="W12" s="17">
        <v>0.17019136496124099</v>
      </c>
      <c r="X12" s="17">
        <v>0.124581667515752</v>
      </c>
      <c r="Y12" s="17">
        <v>0.23797359427023199</v>
      </c>
      <c r="Z12" s="17"/>
      <c r="AA12" s="17">
        <v>0.162367806252534</v>
      </c>
      <c r="AB12" s="17">
        <v>0.15725349836618499</v>
      </c>
      <c r="AC12" s="17">
        <v>0.141223151302207</v>
      </c>
      <c r="AD12" s="17">
        <v>0.16513945372944899</v>
      </c>
      <c r="AE12" s="17"/>
      <c r="AF12" s="17">
        <v>0.18750419555858</v>
      </c>
    </row>
    <row r="13" spans="2:32" x14ac:dyDescent="0.2">
      <c r="B13" s="18" t="s">
        <v>361</v>
      </c>
      <c r="C13" s="17">
        <v>0.14820066889584901</v>
      </c>
      <c r="D13" s="17">
        <v>0.121285238027089</v>
      </c>
      <c r="E13" s="17">
        <v>0.17991299234522701</v>
      </c>
      <c r="F13" s="17"/>
      <c r="G13" s="17">
        <v>0.19816643919638999</v>
      </c>
      <c r="H13" s="17">
        <v>0.190924950227015</v>
      </c>
      <c r="I13" s="17">
        <v>0.171854303891328</v>
      </c>
      <c r="J13" s="17">
        <v>0.126860119705451</v>
      </c>
      <c r="K13" s="17">
        <v>0.11745934713707901</v>
      </c>
      <c r="L13" s="17">
        <v>0.124656400488678</v>
      </c>
      <c r="M13" s="17"/>
      <c r="N13" s="17">
        <v>0.130044513228842</v>
      </c>
      <c r="O13" s="17">
        <v>0.14793702287820301</v>
      </c>
      <c r="P13" s="17">
        <v>0.13648398780807</v>
      </c>
      <c r="Q13" s="17">
        <v>0.185672230326099</v>
      </c>
      <c r="R13" s="17">
        <v>0.15166458383321699</v>
      </c>
      <c r="S13" s="17">
        <v>0.169599073279216</v>
      </c>
      <c r="T13" s="17">
        <v>0.17490063016333601</v>
      </c>
      <c r="U13" s="17">
        <v>0.15156544537720301</v>
      </c>
      <c r="V13" s="17">
        <v>0.113899809688565</v>
      </c>
      <c r="W13" s="17">
        <v>0.12896553505932701</v>
      </c>
      <c r="X13" s="17">
        <v>0.15232913546489499</v>
      </c>
      <c r="Y13" s="17">
        <v>0.17117929858463601</v>
      </c>
      <c r="Z13" s="17"/>
      <c r="AA13" s="17">
        <v>0.14132891897319999</v>
      </c>
      <c r="AB13" s="17">
        <v>0.131949057265703</v>
      </c>
      <c r="AC13" s="17">
        <v>0.16736063380780999</v>
      </c>
      <c r="AD13" s="17">
        <v>0.153936354275307</v>
      </c>
      <c r="AE13" s="17"/>
      <c r="AF13" s="17">
        <v>0.131375860879236</v>
      </c>
    </row>
    <row r="14" spans="2:32" ht="27.75" x14ac:dyDescent="0.2">
      <c r="B14" s="18" t="s">
        <v>362</v>
      </c>
      <c r="C14" s="17">
        <v>0.12923953488485199</v>
      </c>
      <c r="D14" s="17">
        <v>0.15402924660818501</v>
      </c>
      <c r="E14" s="17">
        <v>0.101960640656605</v>
      </c>
      <c r="F14" s="17"/>
      <c r="G14" s="17">
        <v>0.13904825512685701</v>
      </c>
      <c r="H14" s="17">
        <v>0.12807026925046999</v>
      </c>
      <c r="I14" s="17">
        <v>0.160143020500191</v>
      </c>
      <c r="J14" s="17">
        <v>0.12668899982692899</v>
      </c>
      <c r="K14" s="17">
        <v>0.107334251921624</v>
      </c>
      <c r="L14" s="17">
        <v>0.120229073448071</v>
      </c>
      <c r="M14" s="17"/>
      <c r="N14" s="17">
        <v>0.107263318074374</v>
      </c>
      <c r="O14" s="17">
        <v>0.10583412219824601</v>
      </c>
      <c r="P14" s="17">
        <v>0.121290899516384</v>
      </c>
      <c r="Q14" s="17">
        <v>0.165271016468336</v>
      </c>
      <c r="R14" s="17">
        <v>0.13265836238719</v>
      </c>
      <c r="S14" s="17">
        <v>0.17228903803927401</v>
      </c>
      <c r="T14" s="17">
        <v>0.112172790668887</v>
      </c>
      <c r="U14" s="17">
        <v>9.2572508368228598E-2</v>
      </c>
      <c r="V14" s="17">
        <v>0.17744366658581201</v>
      </c>
      <c r="W14" s="17">
        <v>9.8143924354649303E-2</v>
      </c>
      <c r="X14" s="17">
        <v>0.137125772198878</v>
      </c>
      <c r="Y14" s="17">
        <v>0.110687643377582</v>
      </c>
      <c r="Z14" s="17"/>
      <c r="AA14" s="17">
        <v>0.175821094349145</v>
      </c>
      <c r="AB14" s="17">
        <v>0.114300131458973</v>
      </c>
      <c r="AC14" s="17">
        <v>0.109087134219524</v>
      </c>
      <c r="AD14" s="17">
        <v>0.120519688130255</v>
      </c>
      <c r="AE14" s="17"/>
      <c r="AF14" s="17">
        <v>0.11935494253965299</v>
      </c>
    </row>
    <row r="15" spans="2:32" x14ac:dyDescent="0.2">
      <c r="B15" s="18" t="s">
        <v>363</v>
      </c>
      <c r="C15" s="17">
        <v>0.100053324170645</v>
      </c>
      <c r="D15" s="17">
        <v>0.127843097946398</v>
      </c>
      <c r="E15" s="17">
        <v>6.9147746893454806E-2</v>
      </c>
      <c r="F15" s="17"/>
      <c r="G15" s="17">
        <v>0.19013030531420599</v>
      </c>
      <c r="H15" s="17">
        <v>0.149437635652481</v>
      </c>
      <c r="I15" s="17">
        <v>0.13972636058799501</v>
      </c>
      <c r="J15" s="17">
        <v>0.10611219915565601</v>
      </c>
      <c r="K15" s="17">
        <v>5.6070180597376E-2</v>
      </c>
      <c r="L15" s="17">
        <v>3.1658993543637597E-2</v>
      </c>
      <c r="M15" s="17"/>
      <c r="N15" s="17">
        <v>0.14035906287095801</v>
      </c>
      <c r="O15" s="17">
        <v>9.6498026983862104E-2</v>
      </c>
      <c r="P15" s="17">
        <v>0.101871528534211</v>
      </c>
      <c r="Q15" s="17">
        <v>8.8266720160871101E-2</v>
      </c>
      <c r="R15" s="17">
        <v>0.10207315722704299</v>
      </c>
      <c r="S15" s="17">
        <v>0.11250162693007799</v>
      </c>
      <c r="T15" s="17">
        <v>8.2839965386145895E-2</v>
      </c>
      <c r="U15" s="17">
        <v>7.3341858364192894E-2</v>
      </c>
      <c r="V15" s="17">
        <v>0.10632518645649899</v>
      </c>
      <c r="W15" s="17">
        <v>0.10427179576215</v>
      </c>
      <c r="X15" s="17">
        <v>5.3812436825039202E-2</v>
      </c>
      <c r="Y15" s="17">
        <v>7.40436500990726E-2</v>
      </c>
      <c r="Z15" s="17"/>
      <c r="AA15" s="17">
        <v>0.108700367851975</v>
      </c>
      <c r="AB15" s="17">
        <v>0.103650814204314</v>
      </c>
      <c r="AC15" s="17">
        <v>0.10123149327048001</v>
      </c>
      <c r="AD15" s="17">
        <v>8.9270912261949803E-2</v>
      </c>
      <c r="AE15" s="17"/>
      <c r="AF15" s="17">
        <v>8.3972400495454597E-2</v>
      </c>
    </row>
    <row r="16" spans="2:32" x14ac:dyDescent="0.2">
      <c r="B16" s="18" t="s">
        <v>364</v>
      </c>
      <c r="C16" s="17">
        <v>9.1578731974415503E-2</v>
      </c>
      <c r="D16" s="17">
        <v>8.75509122088068E-2</v>
      </c>
      <c r="E16" s="17">
        <v>9.60271259173342E-2</v>
      </c>
      <c r="F16" s="17"/>
      <c r="G16" s="17">
        <v>0.13300758026693199</v>
      </c>
      <c r="H16" s="17">
        <v>5.02014092225508E-2</v>
      </c>
      <c r="I16" s="17">
        <v>6.5069423176372904E-2</v>
      </c>
      <c r="J16" s="17">
        <v>5.69481977331628E-2</v>
      </c>
      <c r="K16" s="17">
        <v>0.12239052916019701</v>
      </c>
      <c r="L16" s="17">
        <v>0.136162633956566</v>
      </c>
      <c r="M16" s="17"/>
      <c r="N16" s="17">
        <v>9.4390840884885405E-2</v>
      </c>
      <c r="O16" s="17">
        <v>9.6539545738027796E-2</v>
      </c>
      <c r="P16" s="17">
        <v>8.73833898108555E-2</v>
      </c>
      <c r="Q16" s="17">
        <v>6.9099963830081296E-2</v>
      </c>
      <c r="R16" s="17">
        <v>6.9405232187887703E-2</v>
      </c>
      <c r="S16" s="17">
        <v>8.1209311034633802E-2</v>
      </c>
      <c r="T16" s="17">
        <v>0.101434059545268</v>
      </c>
      <c r="U16" s="17">
        <v>0.12340964818559</v>
      </c>
      <c r="V16" s="17">
        <v>9.1677312745431894E-2</v>
      </c>
      <c r="W16" s="17">
        <v>8.3032162885288197E-2</v>
      </c>
      <c r="X16" s="17">
        <v>0.14213842981449901</v>
      </c>
      <c r="Y16" s="17">
        <v>8.2770767845857601E-2</v>
      </c>
      <c r="Z16" s="17"/>
      <c r="AA16" s="17">
        <v>9.1604643605509295E-2</v>
      </c>
      <c r="AB16" s="17">
        <v>7.2926103024773606E-2</v>
      </c>
      <c r="AC16" s="17">
        <v>8.7679097829896496E-2</v>
      </c>
      <c r="AD16" s="17">
        <v>0.112975088435851</v>
      </c>
      <c r="AE16" s="17"/>
      <c r="AF16" s="17">
        <v>0.10063139625839999</v>
      </c>
    </row>
    <row r="17" spans="2:32" x14ac:dyDescent="0.2">
      <c r="B17" s="18" t="s">
        <v>365</v>
      </c>
      <c r="C17" s="17">
        <v>8.6376192935718896E-2</v>
      </c>
      <c r="D17" s="17">
        <v>9.0100830828899595E-2</v>
      </c>
      <c r="E17" s="17">
        <v>8.1825256235893498E-2</v>
      </c>
      <c r="F17" s="17"/>
      <c r="G17" s="17">
        <v>0.10994581833891399</v>
      </c>
      <c r="H17" s="17">
        <v>0.115464106770093</v>
      </c>
      <c r="I17" s="17">
        <v>0.123422764407379</v>
      </c>
      <c r="J17" s="17">
        <v>9.2039920559523203E-2</v>
      </c>
      <c r="K17" s="17">
        <v>5.2250309482037197E-2</v>
      </c>
      <c r="L17" s="17">
        <v>4.8694314277598801E-2</v>
      </c>
      <c r="M17" s="17"/>
      <c r="N17" s="17">
        <v>0.11400576015861801</v>
      </c>
      <c r="O17" s="17">
        <v>5.4358145057319597E-2</v>
      </c>
      <c r="P17" s="17">
        <v>7.0354404342177795E-2</v>
      </c>
      <c r="Q17" s="17">
        <v>8.6845040481764099E-2</v>
      </c>
      <c r="R17" s="17">
        <v>9.1968222320573695E-2</v>
      </c>
      <c r="S17" s="17">
        <v>8.4708722136828493E-2</v>
      </c>
      <c r="T17" s="17">
        <v>8.6151978670399101E-2</v>
      </c>
      <c r="U17" s="17">
        <v>8.6808770218634299E-2</v>
      </c>
      <c r="V17" s="17">
        <v>7.5202364945764599E-2</v>
      </c>
      <c r="W17" s="17">
        <v>8.3728081001817695E-2</v>
      </c>
      <c r="X17" s="17">
        <v>0.104015170396594</v>
      </c>
      <c r="Y17" s="17">
        <v>0.16685128374355701</v>
      </c>
      <c r="Z17" s="17"/>
      <c r="AA17" s="17">
        <v>9.1836338000540502E-2</v>
      </c>
      <c r="AB17" s="17">
        <v>7.14083568466167E-2</v>
      </c>
      <c r="AC17" s="17">
        <v>9.2742035756347097E-2</v>
      </c>
      <c r="AD17" s="17">
        <v>9.1566953139484902E-2</v>
      </c>
      <c r="AE17" s="17"/>
      <c r="AF17" s="17">
        <v>9.8581458296720006E-2</v>
      </c>
    </row>
    <row r="18" spans="2:32" x14ac:dyDescent="0.2">
      <c r="B18" s="18" t="s">
        <v>366</v>
      </c>
      <c r="C18" s="17">
        <v>8.4007111715776406E-2</v>
      </c>
      <c r="D18" s="17">
        <v>9.6053530960197503E-2</v>
      </c>
      <c r="E18" s="17">
        <v>7.0904998499230196E-2</v>
      </c>
      <c r="F18" s="17"/>
      <c r="G18" s="17">
        <v>0.140772394084863</v>
      </c>
      <c r="H18" s="17">
        <v>9.6225628626438894E-2</v>
      </c>
      <c r="I18" s="17">
        <v>0.102725968280502</v>
      </c>
      <c r="J18" s="17">
        <v>8.2182403640159399E-2</v>
      </c>
      <c r="K18" s="17">
        <v>8.4578066888972403E-2</v>
      </c>
      <c r="L18" s="17">
        <v>4.2806820781452003E-2</v>
      </c>
      <c r="M18" s="17"/>
      <c r="N18" s="17">
        <v>0.134657512752966</v>
      </c>
      <c r="O18" s="17">
        <v>5.8041912295453302E-2</v>
      </c>
      <c r="P18" s="17">
        <v>8.2202554937734706E-2</v>
      </c>
      <c r="Q18" s="17">
        <v>8.44227453500251E-2</v>
      </c>
      <c r="R18" s="17">
        <v>8.1625307480936105E-2</v>
      </c>
      <c r="S18" s="17">
        <v>0.102620082830353</v>
      </c>
      <c r="T18" s="17">
        <v>7.1237388987927697E-2</v>
      </c>
      <c r="U18" s="17">
        <v>6.5029678233203297E-2</v>
      </c>
      <c r="V18" s="17">
        <v>9.9132140963802795E-2</v>
      </c>
      <c r="W18" s="17">
        <v>7.1616769683218798E-2</v>
      </c>
      <c r="X18" s="17">
        <v>8.1169036704931904E-2</v>
      </c>
      <c r="Y18" s="17">
        <v>0</v>
      </c>
      <c r="Z18" s="17"/>
      <c r="AA18" s="17">
        <v>6.4828563335974101E-2</v>
      </c>
      <c r="AB18" s="17">
        <v>7.6029270055683801E-2</v>
      </c>
      <c r="AC18" s="17">
        <v>0.102289012355509</v>
      </c>
      <c r="AD18" s="17">
        <v>9.2577807482832203E-2</v>
      </c>
      <c r="AE18" s="17"/>
      <c r="AF18" s="17">
        <v>8.1491461739489901E-2</v>
      </c>
    </row>
    <row r="19" spans="2:32" x14ac:dyDescent="0.2">
      <c r="B19" s="18" t="s">
        <v>367</v>
      </c>
      <c r="C19" s="17">
        <v>8.3938743789167894E-2</v>
      </c>
      <c r="D19" s="17">
        <v>0.101489703517362</v>
      </c>
      <c r="E19" s="17">
        <v>6.3580726103820304E-2</v>
      </c>
      <c r="F19" s="17"/>
      <c r="G19" s="17">
        <v>0.21473150927903201</v>
      </c>
      <c r="H19" s="17">
        <v>0.10938043386897001</v>
      </c>
      <c r="I19" s="17">
        <v>0.119707589887774</v>
      </c>
      <c r="J19" s="17">
        <v>8.7405640835692994E-2</v>
      </c>
      <c r="K19" s="17">
        <v>4.6878012984881201E-2</v>
      </c>
      <c r="L19" s="17">
        <v>1.9457947755030101E-2</v>
      </c>
      <c r="M19" s="17"/>
      <c r="N19" s="17">
        <v>0.10590862617874899</v>
      </c>
      <c r="O19" s="17">
        <v>8.2655514686154494E-2</v>
      </c>
      <c r="P19" s="17">
        <v>7.13602466347492E-2</v>
      </c>
      <c r="Q19" s="17">
        <v>6.9894694734866494E-2</v>
      </c>
      <c r="R19" s="17">
        <v>6.6369417274321205E-2</v>
      </c>
      <c r="S19" s="17">
        <v>0.11897755342527799</v>
      </c>
      <c r="T19" s="17">
        <v>8.8465542600076094E-2</v>
      </c>
      <c r="U19" s="17">
        <v>7.4159823863906099E-2</v>
      </c>
      <c r="V19" s="17">
        <v>8.3921343857528294E-2</v>
      </c>
      <c r="W19" s="17">
        <v>6.8621158837237406E-2</v>
      </c>
      <c r="X19" s="17">
        <v>0.107638936245812</v>
      </c>
      <c r="Y19" s="17">
        <v>1.9550605954126499E-2</v>
      </c>
      <c r="Z19" s="17"/>
      <c r="AA19" s="17">
        <v>8.7464603234019098E-2</v>
      </c>
      <c r="AB19" s="17">
        <v>6.4173534134324695E-2</v>
      </c>
      <c r="AC19" s="17">
        <v>0.106638522898964</v>
      </c>
      <c r="AD19" s="17">
        <v>8.2444719868925306E-2</v>
      </c>
      <c r="AE19" s="17"/>
      <c r="AF19" s="17">
        <v>8.7042906030995099E-2</v>
      </c>
    </row>
    <row r="20" spans="2:32" ht="27.75" x14ac:dyDescent="0.2">
      <c r="B20" s="18" t="s">
        <v>368</v>
      </c>
      <c r="C20" s="17">
        <v>8.3219440162685898E-2</v>
      </c>
      <c r="D20" s="17">
        <v>9.8962062829319505E-2</v>
      </c>
      <c r="E20" s="17">
        <v>6.4966070351261701E-2</v>
      </c>
      <c r="F20" s="17"/>
      <c r="G20" s="17">
        <v>8.1818389467375394E-2</v>
      </c>
      <c r="H20" s="17">
        <v>0.13568202019314099</v>
      </c>
      <c r="I20" s="17">
        <v>0.112132775744717</v>
      </c>
      <c r="J20" s="17">
        <v>9.4096619712066898E-2</v>
      </c>
      <c r="K20" s="17">
        <v>5.8809322224516597E-2</v>
      </c>
      <c r="L20" s="17">
        <v>3.1947305476757802E-2</v>
      </c>
      <c r="M20" s="17"/>
      <c r="N20" s="17">
        <v>9.7170828844508797E-2</v>
      </c>
      <c r="O20" s="17">
        <v>6.50388233403566E-2</v>
      </c>
      <c r="P20" s="17">
        <v>9.8086871490881994E-2</v>
      </c>
      <c r="Q20" s="17">
        <v>9.2534561612255997E-2</v>
      </c>
      <c r="R20" s="17">
        <v>0.12572489887416599</v>
      </c>
      <c r="S20" s="17">
        <v>6.8881061447210401E-2</v>
      </c>
      <c r="T20" s="17">
        <v>6.6113678157562E-2</v>
      </c>
      <c r="U20" s="17">
        <v>0.10762528399808401</v>
      </c>
      <c r="V20" s="17">
        <v>9.6497274231396299E-2</v>
      </c>
      <c r="W20" s="17">
        <v>5.8380966108001101E-2</v>
      </c>
      <c r="X20" s="17">
        <v>6.4984850032866304E-2</v>
      </c>
      <c r="Y20" s="17">
        <v>6.07537042194954E-2</v>
      </c>
      <c r="Z20" s="17"/>
      <c r="AA20" s="17">
        <v>0.12941148260046101</v>
      </c>
      <c r="AB20" s="17">
        <v>8.3695498970412494E-2</v>
      </c>
      <c r="AC20" s="17">
        <v>7.7355252683223699E-2</v>
      </c>
      <c r="AD20" s="17">
        <v>4.5588362680659703E-2</v>
      </c>
      <c r="AE20" s="17"/>
      <c r="AF20" s="17">
        <v>7.0060758597459E-2</v>
      </c>
    </row>
    <row r="21" spans="2:32" x14ac:dyDescent="0.2">
      <c r="B21" s="18" t="s">
        <v>104</v>
      </c>
      <c r="C21" s="17">
        <v>4.6988206247350797E-2</v>
      </c>
      <c r="D21" s="17">
        <v>3.8189926479310202E-2</v>
      </c>
      <c r="E21" s="17">
        <v>5.61831684213972E-2</v>
      </c>
      <c r="F21" s="17"/>
      <c r="G21" s="17">
        <v>2.0394307233749302E-2</v>
      </c>
      <c r="H21" s="17">
        <v>2.56653391739287E-2</v>
      </c>
      <c r="I21" s="17">
        <v>3.0328907880732801E-2</v>
      </c>
      <c r="J21" s="17">
        <v>4.1258997652921403E-2</v>
      </c>
      <c r="K21" s="17">
        <v>6.4447836534749905E-2</v>
      </c>
      <c r="L21" s="17">
        <v>7.6062053119155495E-2</v>
      </c>
      <c r="M21" s="17"/>
      <c r="N21" s="17">
        <v>3.9496660372910497E-2</v>
      </c>
      <c r="O21" s="17">
        <v>7.3399373352275005E-2</v>
      </c>
      <c r="P21" s="17">
        <v>4.9050064702188402E-2</v>
      </c>
      <c r="Q21" s="17">
        <v>3.6779277575715801E-2</v>
      </c>
      <c r="R21" s="17">
        <v>3.9602239584772499E-2</v>
      </c>
      <c r="S21" s="17">
        <v>2.5746121143790601E-2</v>
      </c>
      <c r="T21" s="17">
        <v>4.3557010534362998E-2</v>
      </c>
      <c r="U21" s="17">
        <v>4.7201076388266698E-2</v>
      </c>
      <c r="V21" s="17">
        <v>5.3858304669790399E-2</v>
      </c>
      <c r="W21" s="17">
        <v>5.7703081249265001E-2</v>
      </c>
      <c r="X21" s="17">
        <v>4.3898995905392597E-2</v>
      </c>
      <c r="Y21" s="17">
        <v>2.2333608955088801E-2</v>
      </c>
      <c r="Z21" s="17"/>
      <c r="AA21" s="17">
        <v>6.5075367986277305E-2</v>
      </c>
      <c r="AB21" s="17">
        <v>4.0631307984801399E-2</v>
      </c>
      <c r="AC21" s="17">
        <v>3.4437993737016503E-2</v>
      </c>
      <c r="AD21" s="17">
        <v>4.6318451093795197E-2</v>
      </c>
      <c r="AE21" s="17"/>
      <c r="AF21" s="17">
        <v>4.9359097667037298E-2</v>
      </c>
    </row>
    <row r="22" spans="2:32" x14ac:dyDescent="0.2">
      <c r="B22" s="18" t="s">
        <v>369</v>
      </c>
      <c r="C22" s="19">
        <v>5.8111831483192898E-2</v>
      </c>
      <c r="D22" s="19">
        <v>5.6183266872360402E-2</v>
      </c>
      <c r="E22" s="19">
        <v>5.8400491581677601E-2</v>
      </c>
      <c r="F22" s="19"/>
      <c r="G22" s="19">
        <v>3.9580578401757202E-2</v>
      </c>
      <c r="H22" s="19">
        <v>3.8789676964807097E-2</v>
      </c>
      <c r="I22" s="19">
        <v>3.2647517092342898E-2</v>
      </c>
      <c r="J22" s="19">
        <v>6.2391962521972398E-2</v>
      </c>
      <c r="K22" s="19">
        <v>7.8531329682397094E-2</v>
      </c>
      <c r="L22" s="19">
        <v>7.9426484973944E-2</v>
      </c>
      <c r="M22" s="19"/>
      <c r="N22" s="19">
        <v>4.8279327687930702E-2</v>
      </c>
      <c r="O22" s="19">
        <v>6.8116890196410401E-2</v>
      </c>
      <c r="P22" s="19">
        <v>9.4964358229359003E-2</v>
      </c>
      <c r="Q22" s="19">
        <v>5.9377426258301898E-2</v>
      </c>
      <c r="R22" s="19">
        <v>6.4498169574406905E-2</v>
      </c>
      <c r="S22" s="19">
        <v>1.93944938276184E-2</v>
      </c>
      <c r="T22" s="19">
        <v>6.88763170897429E-2</v>
      </c>
      <c r="U22" s="19">
        <v>0.116099722583651</v>
      </c>
      <c r="V22" s="19">
        <v>5.6720255126723802E-2</v>
      </c>
      <c r="W22" s="19">
        <v>3.9956265631391201E-2</v>
      </c>
      <c r="X22" s="19">
        <v>4.9270858000132402E-2</v>
      </c>
      <c r="Y22" s="19">
        <v>2.1126926775529398E-2</v>
      </c>
      <c r="Z22" s="19"/>
      <c r="AA22" s="19">
        <v>5.0065202661237602E-2</v>
      </c>
      <c r="AB22" s="19">
        <v>6.56018203409824E-2</v>
      </c>
      <c r="AC22" s="19">
        <v>4.2944739990264998E-2</v>
      </c>
      <c r="AD22" s="19">
        <v>6.7389468629093799E-2</v>
      </c>
      <c r="AE22" s="19"/>
      <c r="AF22" s="19">
        <v>6.7180157659733106E-2</v>
      </c>
    </row>
    <row r="23" spans="2:32" x14ac:dyDescent="0.2">
      <c r="B23" s="16" t="s">
        <v>371</v>
      </c>
    </row>
    <row r="24" spans="2:32" x14ac:dyDescent="0.2">
      <c r="B24" t="s">
        <v>63</v>
      </c>
    </row>
    <row r="25" spans="2:32" x14ac:dyDescent="0.2">
      <c r="B25" t="s">
        <v>64</v>
      </c>
    </row>
    <row r="27" spans="2:32" x14ac:dyDescent="0.2">
      <c r="B27"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B2:AF24"/>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382</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372</v>
      </c>
      <c r="C9" s="17">
        <v>0.35777603994417101</v>
      </c>
      <c r="D9" s="17">
        <v>0.319018380617411</v>
      </c>
      <c r="E9" s="17">
        <v>0.39851822631216599</v>
      </c>
      <c r="F9" s="17"/>
      <c r="G9" s="17">
        <v>0.352078301810762</v>
      </c>
      <c r="H9" s="17">
        <v>0.38584808020549199</v>
      </c>
      <c r="I9" s="17">
        <v>0.37124033392225297</v>
      </c>
      <c r="J9" s="17">
        <v>0.33787331484051403</v>
      </c>
      <c r="K9" s="17">
        <v>0.333348937578133</v>
      </c>
      <c r="L9" s="17">
        <v>0.36148296954101999</v>
      </c>
      <c r="M9" s="17"/>
      <c r="N9" s="17">
        <v>0.34837187071980902</v>
      </c>
      <c r="O9" s="17">
        <v>0.31587361821481402</v>
      </c>
      <c r="P9" s="17">
        <v>0.31887566882811103</v>
      </c>
      <c r="Q9" s="17">
        <v>0.31656575041011598</v>
      </c>
      <c r="R9" s="17">
        <v>0.37861874248374</v>
      </c>
      <c r="S9" s="17">
        <v>0.39274858996349099</v>
      </c>
      <c r="T9" s="17">
        <v>0.38808988871026601</v>
      </c>
      <c r="U9" s="17">
        <v>0.41002516007606499</v>
      </c>
      <c r="V9" s="17">
        <v>0.39236388287591301</v>
      </c>
      <c r="W9" s="17">
        <v>0.33392034045714702</v>
      </c>
      <c r="X9" s="17">
        <v>0.40357372817846898</v>
      </c>
      <c r="Y9" s="17">
        <v>0.39208365907014098</v>
      </c>
      <c r="Z9" s="17"/>
      <c r="AA9" s="17">
        <v>0.331850758313182</v>
      </c>
      <c r="AB9" s="17">
        <v>0.343693073880248</v>
      </c>
      <c r="AC9" s="17">
        <v>0.360717772707845</v>
      </c>
      <c r="AD9" s="17">
        <v>0.39978256073181301</v>
      </c>
      <c r="AE9" s="17"/>
      <c r="AF9" s="17">
        <v>0.392943400931132</v>
      </c>
    </row>
    <row r="10" spans="2:32" x14ac:dyDescent="0.2">
      <c r="B10" s="18" t="s">
        <v>373</v>
      </c>
      <c r="C10" s="17">
        <v>0.24971170606288501</v>
      </c>
      <c r="D10" s="17">
        <v>0.26175286456847702</v>
      </c>
      <c r="E10" s="17">
        <v>0.23745327750898901</v>
      </c>
      <c r="F10" s="17"/>
      <c r="G10" s="17">
        <v>0.234720673989262</v>
      </c>
      <c r="H10" s="17">
        <v>0.24576249032841599</v>
      </c>
      <c r="I10" s="17">
        <v>0.23933549120813299</v>
      </c>
      <c r="J10" s="17">
        <v>0.27533017760336398</v>
      </c>
      <c r="K10" s="17">
        <v>0.27221849002752901</v>
      </c>
      <c r="L10" s="17">
        <v>0.23261347892790399</v>
      </c>
      <c r="M10" s="17"/>
      <c r="N10" s="17">
        <v>0.23724048692340699</v>
      </c>
      <c r="O10" s="17">
        <v>0.23246200192456001</v>
      </c>
      <c r="P10" s="17">
        <v>0.235705242192043</v>
      </c>
      <c r="Q10" s="17">
        <v>0.29406925008024998</v>
      </c>
      <c r="R10" s="17">
        <v>0.25183219710788701</v>
      </c>
      <c r="S10" s="17">
        <v>0.240716911481789</v>
      </c>
      <c r="T10" s="17">
        <v>0.26667331948413497</v>
      </c>
      <c r="U10" s="17">
        <v>0.25966481618971499</v>
      </c>
      <c r="V10" s="17">
        <v>0.24235130535961399</v>
      </c>
      <c r="W10" s="17">
        <v>0.25840785130794802</v>
      </c>
      <c r="X10" s="17">
        <v>0.225880896879601</v>
      </c>
      <c r="Y10" s="17">
        <v>0.27747076442261398</v>
      </c>
      <c r="Z10" s="17"/>
      <c r="AA10" s="17">
        <v>0.254857751369577</v>
      </c>
      <c r="AB10" s="17">
        <v>0.25195939681366297</v>
      </c>
      <c r="AC10" s="17">
        <v>0.25120363566235898</v>
      </c>
      <c r="AD10" s="17">
        <v>0.23833459921144201</v>
      </c>
      <c r="AE10" s="17"/>
      <c r="AF10" s="17">
        <v>0.23906120794255201</v>
      </c>
    </row>
    <row r="11" spans="2:32" x14ac:dyDescent="0.2">
      <c r="B11" s="18" t="s">
        <v>374</v>
      </c>
      <c r="C11" s="17">
        <v>0.21600087338761201</v>
      </c>
      <c r="D11" s="17">
        <v>0.22744205354600799</v>
      </c>
      <c r="E11" s="17">
        <v>0.20392327417605599</v>
      </c>
      <c r="F11" s="17"/>
      <c r="G11" s="17">
        <v>0.18887778565052901</v>
      </c>
      <c r="H11" s="17">
        <v>0.206176651370474</v>
      </c>
      <c r="I11" s="17">
        <v>0.231432835845685</v>
      </c>
      <c r="J11" s="17">
        <v>0.20040663291578101</v>
      </c>
      <c r="K11" s="17">
        <v>0.206622873816799</v>
      </c>
      <c r="L11" s="17">
        <v>0.250673158529643</v>
      </c>
      <c r="M11" s="17"/>
      <c r="N11" s="17">
        <v>0.214544013554437</v>
      </c>
      <c r="O11" s="17">
        <v>0.269390259185803</v>
      </c>
      <c r="P11" s="17">
        <v>0.305973587948555</v>
      </c>
      <c r="Q11" s="17">
        <v>0.19813787945617201</v>
      </c>
      <c r="R11" s="17">
        <v>0.21668033952075899</v>
      </c>
      <c r="S11" s="17">
        <v>0.193313161076208</v>
      </c>
      <c r="T11" s="17">
        <v>0.151165820607747</v>
      </c>
      <c r="U11" s="17">
        <v>0.196085823238693</v>
      </c>
      <c r="V11" s="17">
        <v>0.187505796768767</v>
      </c>
      <c r="W11" s="17">
        <v>0.19842931551285301</v>
      </c>
      <c r="X11" s="17">
        <v>0.22037229376342399</v>
      </c>
      <c r="Y11" s="17">
        <v>0.21041908952660501</v>
      </c>
      <c r="Z11" s="17"/>
      <c r="AA11" s="17">
        <v>0.25824806821230101</v>
      </c>
      <c r="AB11" s="17">
        <v>0.21207847795819801</v>
      </c>
      <c r="AC11" s="17">
        <v>0.21084714582988501</v>
      </c>
      <c r="AD11" s="17">
        <v>0.177959596345871</v>
      </c>
      <c r="AE11" s="17"/>
      <c r="AF11" s="17">
        <v>0.20343584633790199</v>
      </c>
    </row>
    <row r="12" spans="2:32" x14ac:dyDescent="0.2">
      <c r="B12" s="18" t="s">
        <v>375</v>
      </c>
      <c r="C12" s="17">
        <v>7.6208749399538797E-2</v>
      </c>
      <c r="D12" s="17">
        <v>8.9737127779835002E-2</v>
      </c>
      <c r="E12" s="17">
        <v>6.1902080820088502E-2</v>
      </c>
      <c r="F12" s="17"/>
      <c r="G12" s="17">
        <v>9.2819149675043094E-2</v>
      </c>
      <c r="H12" s="17">
        <v>7.3300760613222493E-2</v>
      </c>
      <c r="I12" s="17">
        <v>7.0898451240714699E-2</v>
      </c>
      <c r="J12" s="17">
        <v>7.9171231168187306E-2</v>
      </c>
      <c r="K12" s="17">
        <v>7.5568524214555996E-2</v>
      </c>
      <c r="L12" s="17">
        <v>6.98303612373678E-2</v>
      </c>
      <c r="M12" s="17"/>
      <c r="N12" s="17">
        <v>9.5144451844818401E-2</v>
      </c>
      <c r="O12" s="17">
        <v>7.0774651716446604E-2</v>
      </c>
      <c r="P12" s="17">
        <v>4.5107776265613499E-2</v>
      </c>
      <c r="Q12" s="17">
        <v>8.6442443278334197E-2</v>
      </c>
      <c r="R12" s="17">
        <v>6.6812379334340199E-2</v>
      </c>
      <c r="S12" s="17">
        <v>7.4458980511611997E-2</v>
      </c>
      <c r="T12" s="17">
        <v>6.9973959642460004E-2</v>
      </c>
      <c r="U12" s="17">
        <v>8.2912146001972303E-2</v>
      </c>
      <c r="V12" s="17">
        <v>7.6055046779689994E-2</v>
      </c>
      <c r="W12" s="17">
        <v>0.10664365613775401</v>
      </c>
      <c r="X12" s="17">
        <v>5.2430794709015197E-2</v>
      </c>
      <c r="Y12" s="17">
        <v>5.0028069443965102E-2</v>
      </c>
      <c r="Z12" s="17"/>
      <c r="AA12" s="17">
        <v>8.0378623515226899E-2</v>
      </c>
      <c r="AB12" s="17">
        <v>7.6092302409406398E-2</v>
      </c>
      <c r="AC12" s="17">
        <v>8.7228286822346096E-2</v>
      </c>
      <c r="AD12" s="17">
        <v>6.2876291180698804E-2</v>
      </c>
      <c r="AE12" s="17"/>
      <c r="AF12" s="17">
        <v>5.8226149615187899E-2</v>
      </c>
    </row>
    <row r="13" spans="2:32" x14ac:dyDescent="0.2">
      <c r="B13" s="18" t="s">
        <v>376</v>
      </c>
      <c r="C13" s="17">
        <v>2.0680660161322001E-2</v>
      </c>
      <c r="D13" s="17">
        <v>2.1078255024192701E-2</v>
      </c>
      <c r="E13" s="17">
        <v>2.0386930343443101E-2</v>
      </c>
      <c r="F13" s="17"/>
      <c r="G13" s="17">
        <v>3.2486528478036701E-2</v>
      </c>
      <c r="H13" s="17">
        <v>2.04953790660556E-2</v>
      </c>
      <c r="I13" s="17">
        <v>1.6706259948762799E-2</v>
      </c>
      <c r="J13" s="17">
        <v>1.9811634870600298E-2</v>
      </c>
      <c r="K13" s="17">
        <v>1.7368711126306099E-2</v>
      </c>
      <c r="L13" s="17">
        <v>1.9493525968312001E-2</v>
      </c>
      <c r="M13" s="17"/>
      <c r="N13" s="17">
        <v>2.3888349181054001E-2</v>
      </c>
      <c r="O13" s="17">
        <v>1.6674262358148201E-2</v>
      </c>
      <c r="P13" s="17">
        <v>1.87909842352749E-2</v>
      </c>
      <c r="Q13" s="17">
        <v>1.42163454829557E-2</v>
      </c>
      <c r="R13" s="17">
        <v>1.3184846076890799E-2</v>
      </c>
      <c r="S13" s="17">
        <v>1.8384938335236099E-2</v>
      </c>
      <c r="T13" s="17">
        <v>4.1607079299452503E-2</v>
      </c>
      <c r="U13" s="17">
        <v>2.4306108358401E-2</v>
      </c>
      <c r="V13" s="17">
        <v>1.6019822344956101E-2</v>
      </c>
      <c r="W13" s="17">
        <v>2.16893954046051E-2</v>
      </c>
      <c r="X13" s="17">
        <v>3.7181569273042898E-2</v>
      </c>
      <c r="Y13" s="17">
        <v>0</v>
      </c>
      <c r="Z13" s="17"/>
      <c r="AA13" s="17">
        <v>1.5287614719206701E-2</v>
      </c>
      <c r="AB13" s="17">
        <v>2.7853968225417799E-2</v>
      </c>
      <c r="AC13" s="17">
        <v>1.50146059197304E-2</v>
      </c>
      <c r="AD13" s="17">
        <v>2.4208904928745101E-2</v>
      </c>
      <c r="AE13" s="17"/>
      <c r="AF13" s="17">
        <v>1.9492665565138699E-2</v>
      </c>
    </row>
    <row r="14" spans="2:32" x14ac:dyDescent="0.2">
      <c r="B14" s="18" t="s">
        <v>377</v>
      </c>
      <c r="C14" s="17">
        <v>5.4473502138409798E-2</v>
      </c>
      <c r="D14" s="17">
        <v>5.3358058905069498E-2</v>
      </c>
      <c r="E14" s="17">
        <v>5.50458268502627E-2</v>
      </c>
      <c r="F14" s="17"/>
      <c r="G14" s="17">
        <v>5.1831237880772103E-2</v>
      </c>
      <c r="H14" s="17">
        <v>3.2480777658136797E-2</v>
      </c>
      <c r="I14" s="17">
        <v>4.7631458923905301E-2</v>
      </c>
      <c r="J14" s="17">
        <v>5.9809290631383599E-2</v>
      </c>
      <c r="K14" s="17">
        <v>8.1505556020497097E-2</v>
      </c>
      <c r="L14" s="17">
        <v>5.6664175041060201E-2</v>
      </c>
      <c r="M14" s="17"/>
      <c r="N14" s="17">
        <v>5.66450392507779E-2</v>
      </c>
      <c r="O14" s="17">
        <v>6.6958681458813299E-2</v>
      </c>
      <c r="P14" s="17">
        <v>4.8803613607715797E-2</v>
      </c>
      <c r="Q14" s="17">
        <v>7.0348557206644902E-2</v>
      </c>
      <c r="R14" s="17">
        <v>5.30787821506854E-2</v>
      </c>
      <c r="S14" s="17">
        <v>5.4726085640212099E-2</v>
      </c>
      <c r="T14" s="17">
        <v>4.8428304258553899E-2</v>
      </c>
      <c r="U14" s="17">
        <v>2.7005946135153499E-2</v>
      </c>
      <c r="V14" s="17">
        <v>6.5993130687970206E-2</v>
      </c>
      <c r="W14" s="17">
        <v>4.5244641803565799E-2</v>
      </c>
      <c r="X14" s="17">
        <v>2.9568934969173601E-2</v>
      </c>
      <c r="Y14" s="17">
        <v>4.57352880725111E-2</v>
      </c>
      <c r="Z14" s="17"/>
      <c r="AA14" s="17">
        <v>3.6820287335134698E-2</v>
      </c>
      <c r="AB14" s="17">
        <v>5.7122434770764403E-2</v>
      </c>
      <c r="AC14" s="17">
        <v>5.8546768704499701E-2</v>
      </c>
      <c r="AD14" s="17">
        <v>6.8850322643064801E-2</v>
      </c>
      <c r="AE14" s="17"/>
      <c r="AF14" s="17">
        <v>5.12931243703603E-2</v>
      </c>
    </row>
    <row r="15" spans="2:32" x14ac:dyDescent="0.2">
      <c r="B15" s="18" t="s">
        <v>378</v>
      </c>
      <c r="C15" s="17">
        <v>4.4081684831010796E-3</v>
      </c>
      <c r="D15" s="17">
        <v>5.5407705280337899E-3</v>
      </c>
      <c r="E15" s="17">
        <v>3.27676339595721E-3</v>
      </c>
      <c r="F15" s="17"/>
      <c r="G15" s="17">
        <v>5.3020502482709203E-3</v>
      </c>
      <c r="H15" s="17">
        <v>2.8133673469432799E-3</v>
      </c>
      <c r="I15" s="17">
        <v>1.0317648029405499E-2</v>
      </c>
      <c r="J15" s="17">
        <v>2.02943191373225E-3</v>
      </c>
      <c r="K15" s="17">
        <v>5.0495405530139297E-3</v>
      </c>
      <c r="L15" s="17">
        <v>1.6907586415164299E-3</v>
      </c>
      <c r="M15" s="17"/>
      <c r="N15" s="17">
        <v>3.2084863127715799E-3</v>
      </c>
      <c r="O15" s="17">
        <v>2.4175129937753898E-3</v>
      </c>
      <c r="P15" s="17">
        <v>0</v>
      </c>
      <c r="Q15" s="17">
        <v>0</v>
      </c>
      <c r="R15" s="17">
        <v>0</v>
      </c>
      <c r="S15" s="17">
        <v>1.55363235905437E-2</v>
      </c>
      <c r="T15" s="17">
        <v>4.7622462770015601E-3</v>
      </c>
      <c r="U15" s="17">
        <v>0</v>
      </c>
      <c r="V15" s="17">
        <v>3.3753750722225E-3</v>
      </c>
      <c r="W15" s="17">
        <v>9.0600414080550598E-3</v>
      </c>
      <c r="X15" s="17">
        <v>6.7445879469437801E-3</v>
      </c>
      <c r="Y15" s="17">
        <v>1.07285227514831E-2</v>
      </c>
      <c r="Z15" s="17"/>
      <c r="AA15" s="17">
        <v>7.1915940543875404E-3</v>
      </c>
      <c r="AB15" s="17">
        <v>5.5914760095260897E-3</v>
      </c>
      <c r="AC15" s="17">
        <v>0</v>
      </c>
      <c r="AD15" s="17">
        <v>3.8616538555093899E-3</v>
      </c>
      <c r="AE15" s="17"/>
      <c r="AF15" s="17">
        <v>9.9500276847422197E-3</v>
      </c>
    </row>
    <row r="16" spans="2:32" x14ac:dyDescent="0.2">
      <c r="B16" s="18" t="s">
        <v>379</v>
      </c>
      <c r="C16" s="17">
        <v>6.4049113007496302E-3</v>
      </c>
      <c r="D16" s="17">
        <v>9.4266638091010605E-3</v>
      </c>
      <c r="E16" s="17">
        <v>3.3573948609052001E-3</v>
      </c>
      <c r="F16" s="17"/>
      <c r="G16" s="17">
        <v>5.1812508511135599E-3</v>
      </c>
      <c r="H16" s="17">
        <v>1.1792720271964501E-2</v>
      </c>
      <c r="I16" s="17">
        <v>5.8013672415435499E-3</v>
      </c>
      <c r="J16" s="17">
        <v>8.8836358914368505E-3</v>
      </c>
      <c r="K16" s="17">
        <v>3.85247851221138E-3</v>
      </c>
      <c r="L16" s="17">
        <v>2.7021747843967801E-3</v>
      </c>
      <c r="M16" s="17"/>
      <c r="N16" s="17">
        <v>5.3231154838697904E-3</v>
      </c>
      <c r="O16" s="17">
        <v>9.1956473346012594E-3</v>
      </c>
      <c r="P16" s="17">
        <v>1.1170273000107899E-2</v>
      </c>
      <c r="Q16" s="17">
        <v>6.4295928347022999E-3</v>
      </c>
      <c r="R16" s="17">
        <v>8.1313605254384799E-3</v>
      </c>
      <c r="S16" s="17">
        <v>0</v>
      </c>
      <c r="T16" s="17">
        <v>7.4636056721792401E-3</v>
      </c>
      <c r="U16" s="17">
        <v>0</v>
      </c>
      <c r="V16" s="17">
        <v>0</v>
      </c>
      <c r="W16" s="17">
        <v>1.39565738786659E-2</v>
      </c>
      <c r="X16" s="17">
        <v>0</v>
      </c>
      <c r="Y16" s="17">
        <v>1.35346067126801E-2</v>
      </c>
      <c r="Z16" s="17"/>
      <c r="AA16" s="17">
        <v>6.8384663628312499E-3</v>
      </c>
      <c r="AB16" s="17">
        <v>6.4459504378395803E-3</v>
      </c>
      <c r="AC16" s="17">
        <v>6.0746628536412503E-3</v>
      </c>
      <c r="AD16" s="17">
        <v>6.2380584546460199E-3</v>
      </c>
      <c r="AE16" s="17"/>
      <c r="AF16" s="17">
        <v>1.44044428271818E-2</v>
      </c>
    </row>
    <row r="17" spans="2:32" x14ac:dyDescent="0.2">
      <c r="B17" s="18" t="s">
        <v>380</v>
      </c>
      <c r="C17" s="17">
        <v>7.2244446097584798E-3</v>
      </c>
      <c r="D17" s="17">
        <v>5.4355264360677804E-3</v>
      </c>
      <c r="E17" s="17">
        <v>9.0881753921901696E-3</v>
      </c>
      <c r="F17" s="17"/>
      <c r="G17" s="17">
        <v>1.7376959019386101E-2</v>
      </c>
      <c r="H17" s="17">
        <v>1.21006339565362E-2</v>
      </c>
      <c r="I17" s="17">
        <v>0</v>
      </c>
      <c r="J17" s="17">
        <v>1.03581213263372E-2</v>
      </c>
      <c r="K17" s="17">
        <v>2.2652060812305501E-3</v>
      </c>
      <c r="L17" s="17">
        <v>3.1823068975988899E-3</v>
      </c>
      <c r="M17" s="17"/>
      <c r="N17" s="17">
        <v>4.0272013004481197E-3</v>
      </c>
      <c r="O17" s="17">
        <v>1.28499607558461E-2</v>
      </c>
      <c r="P17" s="17">
        <v>7.8917726081884198E-3</v>
      </c>
      <c r="Q17" s="17">
        <v>1.04692298796579E-2</v>
      </c>
      <c r="R17" s="17">
        <v>4.4868207538371202E-3</v>
      </c>
      <c r="S17" s="17">
        <v>3.45662692069166E-3</v>
      </c>
      <c r="T17" s="17">
        <v>1.23183841933173E-2</v>
      </c>
      <c r="U17" s="17">
        <v>0</v>
      </c>
      <c r="V17" s="17">
        <v>6.1588117571649299E-3</v>
      </c>
      <c r="W17" s="17">
        <v>9.1107064759462196E-3</v>
      </c>
      <c r="X17" s="17">
        <v>6.4680847356039101E-3</v>
      </c>
      <c r="Y17" s="17">
        <v>0</v>
      </c>
      <c r="Z17" s="17"/>
      <c r="AA17" s="17">
        <v>5.0089980652540996E-3</v>
      </c>
      <c r="AB17" s="17">
        <v>1.14961576763537E-2</v>
      </c>
      <c r="AC17" s="17">
        <v>8.3233939439546403E-3</v>
      </c>
      <c r="AD17" s="17">
        <v>4.1898847672130202E-3</v>
      </c>
      <c r="AE17" s="17"/>
      <c r="AF17" s="17">
        <v>5.8470066769750299E-3</v>
      </c>
    </row>
    <row r="18" spans="2:32" x14ac:dyDescent="0.2">
      <c r="B18" s="18" t="s">
        <v>381</v>
      </c>
      <c r="C18" s="17">
        <v>4.59958983250693E-3</v>
      </c>
      <c r="D18" s="17">
        <v>2.7749693397424E-3</v>
      </c>
      <c r="E18" s="17">
        <v>6.4855450283764198E-3</v>
      </c>
      <c r="F18" s="17"/>
      <c r="G18" s="17">
        <v>1.13752297991988E-2</v>
      </c>
      <c r="H18" s="17">
        <v>6.2963255436995196E-3</v>
      </c>
      <c r="I18" s="17">
        <v>3.3598077064248902E-3</v>
      </c>
      <c r="J18" s="17">
        <v>4.2467474961081801E-3</v>
      </c>
      <c r="K18" s="17">
        <v>2.19968206972372E-3</v>
      </c>
      <c r="L18" s="17">
        <v>1.66709043118022E-3</v>
      </c>
      <c r="M18" s="17"/>
      <c r="N18" s="17">
        <v>5.8697173006270996E-3</v>
      </c>
      <c r="O18" s="17">
        <v>3.4034040571915098E-3</v>
      </c>
      <c r="P18" s="17">
        <v>4.2903530181707603E-3</v>
      </c>
      <c r="Q18" s="17">
        <v>3.3209513711666199E-3</v>
      </c>
      <c r="R18" s="17">
        <v>0</v>
      </c>
      <c r="S18" s="17">
        <v>6.6583824802166599E-3</v>
      </c>
      <c r="T18" s="17">
        <v>4.8820099112653302E-3</v>
      </c>
      <c r="U18" s="17">
        <v>0</v>
      </c>
      <c r="V18" s="17">
        <v>1.0176828353702301E-2</v>
      </c>
      <c r="W18" s="17">
        <v>3.5374776134607299E-3</v>
      </c>
      <c r="X18" s="17">
        <v>7.1571977330275099E-3</v>
      </c>
      <c r="Y18" s="17">
        <v>0</v>
      </c>
      <c r="Z18" s="17"/>
      <c r="AA18" s="17">
        <v>2.4753294107792102E-3</v>
      </c>
      <c r="AB18" s="17">
        <v>3.73757205044617E-3</v>
      </c>
      <c r="AC18" s="17">
        <v>2.0437275557401899E-3</v>
      </c>
      <c r="AD18" s="17">
        <v>8.8266097162730608E-3</v>
      </c>
      <c r="AE18" s="17"/>
      <c r="AF18" s="17">
        <v>3.7645887361304601E-3</v>
      </c>
    </row>
    <row r="19" spans="2:32" x14ac:dyDescent="0.2">
      <c r="B19" s="18" t="s">
        <v>92</v>
      </c>
      <c r="C19" s="19">
        <v>2.5113546799450099E-3</v>
      </c>
      <c r="D19" s="19">
        <v>4.4353294460625602E-3</v>
      </c>
      <c r="E19" s="19">
        <v>5.6250531156599797E-4</v>
      </c>
      <c r="F19" s="19"/>
      <c r="G19" s="19">
        <v>7.9508325976262902E-3</v>
      </c>
      <c r="H19" s="19">
        <v>2.9328136390592099E-3</v>
      </c>
      <c r="I19" s="19">
        <v>3.2763459331733298E-3</v>
      </c>
      <c r="J19" s="19">
        <v>2.0797813425558298E-3</v>
      </c>
      <c r="K19" s="19">
        <v>0</v>
      </c>
      <c r="L19" s="19">
        <v>0</v>
      </c>
      <c r="M19" s="19"/>
      <c r="N19" s="19">
        <v>5.7372681279801397E-3</v>
      </c>
      <c r="O19" s="19">
        <v>0</v>
      </c>
      <c r="P19" s="19">
        <v>3.3907282962203499E-3</v>
      </c>
      <c r="Q19" s="19">
        <v>0</v>
      </c>
      <c r="R19" s="19">
        <v>7.1745320464223E-3</v>
      </c>
      <c r="S19" s="19">
        <v>0</v>
      </c>
      <c r="T19" s="19">
        <v>4.6353819436229298E-3</v>
      </c>
      <c r="U19" s="19">
        <v>0</v>
      </c>
      <c r="V19" s="19">
        <v>0</v>
      </c>
      <c r="W19" s="19">
        <v>0</v>
      </c>
      <c r="X19" s="19">
        <v>1.0621911811698701E-2</v>
      </c>
      <c r="Y19" s="19">
        <v>0</v>
      </c>
      <c r="Z19" s="19"/>
      <c r="AA19" s="19">
        <v>1.0425086421197299E-3</v>
      </c>
      <c r="AB19" s="19">
        <v>3.9291897681364403E-3</v>
      </c>
      <c r="AC19" s="19">
        <v>0</v>
      </c>
      <c r="AD19" s="19">
        <v>4.8715181647233704E-3</v>
      </c>
      <c r="AE19" s="19"/>
      <c r="AF19" s="19">
        <v>1.58153931269805E-3</v>
      </c>
    </row>
    <row r="20" spans="2:32" x14ac:dyDescent="0.2">
      <c r="B20" s="16" t="s">
        <v>225</v>
      </c>
    </row>
    <row r="21" spans="2:32" x14ac:dyDescent="0.2">
      <c r="B21" t="s">
        <v>63</v>
      </c>
    </row>
    <row r="22" spans="2:32" x14ac:dyDescent="0.2">
      <c r="B22" t="s">
        <v>64</v>
      </c>
    </row>
    <row r="24" spans="2:32" x14ac:dyDescent="0.2">
      <c r="B24"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B2:M19"/>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13" width="20.71484375" customWidth="1"/>
  </cols>
  <sheetData>
    <row r="2" spans="2:13" ht="39.950000000000003" customHeight="1" x14ac:dyDescent="0.2">
      <c r="D2" s="30" t="s">
        <v>398</v>
      </c>
      <c r="E2" s="26"/>
      <c r="F2" s="26"/>
      <c r="G2" s="26"/>
      <c r="H2" s="26"/>
      <c r="I2" s="26"/>
      <c r="J2" s="26"/>
      <c r="K2" s="26"/>
      <c r="L2" s="26"/>
      <c r="M2" s="26"/>
    </row>
    <row r="6" spans="2:13" ht="50.1" customHeight="1" x14ac:dyDescent="0.2">
      <c r="B6" s="20" t="s">
        <v>15</v>
      </c>
      <c r="C6" s="20" t="s">
        <v>383</v>
      </c>
      <c r="D6" s="20" t="s">
        <v>384</v>
      </c>
      <c r="E6" s="20" t="s">
        <v>385</v>
      </c>
      <c r="F6" s="20" t="s">
        <v>386</v>
      </c>
      <c r="G6" s="20" t="s">
        <v>387</v>
      </c>
      <c r="H6" s="20" t="s">
        <v>388</v>
      </c>
      <c r="I6" s="20" t="s">
        <v>389</v>
      </c>
      <c r="J6" s="20" t="s">
        <v>390</v>
      </c>
      <c r="K6" s="20" t="s">
        <v>391</v>
      </c>
      <c r="L6" s="20" t="s">
        <v>392</v>
      </c>
    </row>
    <row r="7" spans="2:13" x14ac:dyDescent="0.2">
      <c r="B7" s="18" t="s">
        <v>393</v>
      </c>
      <c r="C7" s="17">
        <v>0.41827151248418898</v>
      </c>
      <c r="D7" s="17">
        <v>0.30748744654016202</v>
      </c>
      <c r="E7" s="17">
        <v>0.26745444083467301</v>
      </c>
      <c r="F7" s="17">
        <v>0.26773009015571803</v>
      </c>
      <c r="G7" s="17">
        <v>0.33197617893922798</v>
      </c>
      <c r="H7" s="17">
        <v>0.342634050254503</v>
      </c>
      <c r="I7" s="17">
        <v>0.43121745610839002</v>
      </c>
      <c r="J7" s="17">
        <v>0.53359527846580201</v>
      </c>
      <c r="K7" s="17">
        <v>3.9269687552346E-2</v>
      </c>
      <c r="L7" s="17">
        <v>3.5160390408127101E-2</v>
      </c>
    </row>
    <row r="8" spans="2:13" x14ac:dyDescent="0.2">
      <c r="B8" s="18" t="s">
        <v>394</v>
      </c>
      <c r="C8" s="17">
        <v>0.47372884724763298</v>
      </c>
      <c r="D8" s="17">
        <v>0.47485477350267602</v>
      </c>
      <c r="E8" s="17">
        <v>0.45921937307242999</v>
      </c>
      <c r="F8" s="17">
        <v>0.52757879895564497</v>
      </c>
      <c r="G8" s="17">
        <v>0.51954814672018601</v>
      </c>
      <c r="H8" s="17">
        <v>0.51910165598979796</v>
      </c>
      <c r="I8" s="17">
        <v>0.47585767638418502</v>
      </c>
      <c r="J8" s="17">
        <v>0.39390649456812499</v>
      </c>
      <c r="K8" s="17">
        <v>8.2759732591087307E-2</v>
      </c>
      <c r="L8" s="17">
        <v>7.68479740362841E-2</v>
      </c>
    </row>
    <row r="9" spans="2:13" ht="27.75" x14ac:dyDescent="0.2">
      <c r="B9" s="18" t="s">
        <v>395</v>
      </c>
      <c r="C9" s="17">
        <v>9.1705190271879206E-2</v>
      </c>
      <c r="D9" s="17">
        <v>0.18073204839294499</v>
      </c>
      <c r="E9" s="17">
        <v>0.22887215365442401</v>
      </c>
      <c r="F9" s="17">
        <v>0.17497299178155601</v>
      </c>
      <c r="G9" s="17">
        <v>0.12593078966030799</v>
      </c>
      <c r="H9" s="17">
        <v>0.120510390293219</v>
      </c>
      <c r="I9" s="17">
        <v>8.1709703979486306E-2</v>
      </c>
      <c r="J9" s="17">
        <v>6.3931886301092894E-2</v>
      </c>
      <c r="K9" s="17">
        <v>0.19110631336749501</v>
      </c>
      <c r="L9" s="17">
        <v>0.23844370547735699</v>
      </c>
    </row>
    <row r="10" spans="2:13" x14ac:dyDescent="0.2">
      <c r="B10" s="18" t="s">
        <v>396</v>
      </c>
      <c r="C10" s="17">
        <v>9.1730778004487697E-3</v>
      </c>
      <c r="D10" s="17">
        <v>2.0084382602192401E-2</v>
      </c>
      <c r="E10" s="17">
        <v>2.6019654808187999E-2</v>
      </c>
      <c r="F10" s="17">
        <v>2.0635731548153902E-2</v>
      </c>
      <c r="G10" s="17">
        <v>1.1783608071836E-2</v>
      </c>
      <c r="H10" s="17">
        <v>1.1479944361242601E-2</v>
      </c>
      <c r="I10" s="17">
        <v>6.4686101421271196E-3</v>
      </c>
      <c r="J10" s="17">
        <v>5.1213810051426098E-3</v>
      </c>
      <c r="K10" s="17">
        <v>0.38122828527072</v>
      </c>
      <c r="L10" s="17">
        <v>0.37004845823602001</v>
      </c>
    </row>
    <row r="11" spans="2:13" x14ac:dyDescent="0.2">
      <c r="B11" s="18" t="s">
        <v>397</v>
      </c>
      <c r="C11" s="17">
        <v>2.1956578802575502E-3</v>
      </c>
      <c r="D11" s="17">
        <v>2.3917775979136E-3</v>
      </c>
      <c r="E11" s="17">
        <v>7.4352396334494003E-3</v>
      </c>
      <c r="F11" s="17">
        <v>1.9139679953802599E-3</v>
      </c>
      <c r="G11" s="17">
        <v>4.8774576925578704E-3</v>
      </c>
      <c r="H11" s="17">
        <v>2.2723680463414002E-3</v>
      </c>
      <c r="I11" s="17">
        <v>8.7603316671855597E-4</v>
      </c>
      <c r="J11" s="17">
        <v>7.8334231073790201E-4</v>
      </c>
      <c r="K11" s="17">
        <v>0.29410217325903498</v>
      </c>
      <c r="L11" s="17">
        <v>0.25641252709718998</v>
      </c>
    </row>
    <row r="12" spans="2:13" x14ac:dyDescent="0.2">
      <c r="B12" s="18" t="s">
        <v>92</v>
      </c>
      <c r="C12" s="17">
        <v>4.9257143155933001E-3</v>
      </c>
      <c r="D12" s="17">
        <v>1.44495713641119E-2</v>
      </c>
      <c r="E12" s="17">
        <v>1.09991379968349E-2</v>
      </c>
      <c r="F12" s="17">
        <v>7.1684195635468998E-3</v>
      </c>
      <c r="G12" s="17">
        <v>5.8838189158833699E-3</v>
      </c>
      <c r="H12" s="17">
        <v>4.0015910548965097E-3</v>
      </c>
      <c r="I12" s="17">
        <v>3.8705202190928698E-3</v>
      </c>
      <c r="J12" s="17">
        <v>2.66161734909915E-3</v>
      </c>
      <c r="K12" s="17">
        <v>1.1533807959316701E-2</v>
      </c>
      <c r="L12" s="17">
        <v>2.30869447450213E-2</v>
      </c>
    </row>
    <row r="13" spans="2:13" x14ac:dyDescent="0.2">
      <c r="B13" s="16" t="s">
        <v>225</v>
      </c>
      <c r="C13" s="16"/>
      <c r="D13" s="16"/>
      <c r="E13" s="16"/>
      <c r="F13" s="16"/>
      <c r="G13" s="16"/>
      <c r="H13" s="16"/>
      <c r="I13" s="16"/>
      <c r="J13" s="16"/>
      <c r="K13" s="16"/>
      <c r="L13" s="16"/>
    </row>
    <row r="14" spans="2:13" x14ac:dyDescent="0.2">
      <c r="B14" t="s">
        <v>63</v>
      </c>
    </row>
    <row r="15" spans="2:13" x14ac:dyDescent="0.2">
      <c r="B15" t="s">
        <v>64</v>
      </c>
    </row>
    <row r="19" spans="2:2" x14ac:dyDescent="0.2">
      <c r="B19" s="8" t="str">
        <f>HYPERLINK("#'Contents'!A1", "Return to Contents")</f>
        <v>Return to Contents</v>
      </c>
    </row>
  </sheetData>
  <mergeCells count="1">
    <mergeCell ref="D2:M2"/>
  </mergeCells>
  <pageMargins left="0.7" right="0.7" top="0.75" bottom="0.75" header="0.3" footer="0.3"/>
  <pageSetup paperSize="9" orientation="portrait" horizontalDpi="300" verticalDpi="300"/>
  <drawing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B2:AF19"/>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399</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393</v>
      </c>
      <c r="C9" s="17">
        <v>0.41827151248418898</v>
      </c>
      <c r="D9" s="17">
        <v>0.42083864311344099</v>
      </c>
      <c r="E9" s="17">
        <v>0.41659665985032002</v>
      </c>
      <c r="F9" s="17"/>
      <c r="G9" s="17">
        <v>0.42277229725213</v>
      </c>
      <c r="H9" s="17">
        <v>0.45912680841915099</v>
      </c>
      <c r="I9" s="17">
        <v>0.45252986227910802</v>
      </c>
      <c r="J9" s="17">
        <v>0.43360457127279001</v>
      </c>
      <c r="K9" s="17">
        <v>0.39328724443031698</v>
      </c>
      <c r="L9" s="17">
        <v>0.35399798622409101</v>
      </c>
      <c r="M9" s="17"/>
      <c r="N9" s="17">
        <v>0.42588268554084402</v>
      </c>
      <c r="O9" s="17">
        <v>0.38774797165205199</v>
      </c>
      <c r="P9" s="17">
        <v>0.40157314732733601</v>
      </c>
      <c r="Q9" s="17">
        <v>0.38506615793475302</v>
      </c>
      <c r="R9" s="17">
        <v>0.40823028568175901</v>
      </c>
      <c r="S9" s="17">
        <v>0.42054250892116901</v>
      </c>
      <c r="T9" s="17">
        <v>0.38009351349397802</v>
      </c>
      <c r="U9" s="17">
        <v>0.47032999753340299</v>
      </c>
      <c r="V9" s="17">
        <v>0.46446628368056703</v>
      </c>
      <c r="W9" s="17">
        <v>0.43744108570658302</v>
      </c>
      <c r="X9" s="17">
        <v>0.415266858714052</v>
      </c>
      <c r="Y9" s="17">
        <v>0.49173549920734899</v>
      </c>
      <c r="Z9" s="17"/>
      <c r="AA9" s="17">
        <v>0.44301056468973798</v>
      </c>
      <c r="AB9" s="17">
        <v>0.40746308156651101</v>
      </c>
      <c r="AC9" s="17">
        <v>0.38174405617937002</v>
      </c>
      <c r="AD9" s="17">
        <v>0.435588343360231</v>
      </c>
      <c r="AE9" s="17"/>
      <c r="AF9" s="17">
        <v>0.43222857770123102</v>
      </c>
    </row>
    <row r="10" spans="2:32" x14ac:dyDescent="0.2">
      <c r="B10" s="18" t="s">
        <v>394</v>
      </c>
      <c r="C10" s="17">
        <v>0.47372884724763298</v>
      </c>
      <c r="D10" s="17">
        <v>0.47553311890797101</v>
      </c>
      <c r="E10" s="17">
        <v>0.47208589926123501</v>
      </c>
      <c r="F10" s="17"/>
      <c r="G10" s="17">
        <v>0.40268530908972699</v>
      </c>
      <c r="H10" s="17">
        <v>0.45039594227204499</v>
      </c>
      <c r="I10" s="17">
        <v>0.46071787076803</v>
      </c>
      <c r="J10" s="17">
        <v>0.47576088530069599</v>
      </c>
      <c r="K10" s="17">
        <v>0.49638286729762199</v>
      </c>
      <c r="L10" s="17">
        <v>0.53550632653058905</v>
      </c>
      <c r="M10" s="17"/>
      <c r="N10" s="17">
        <v>0.43982844015389699</v>
      </c>
      <c r="O10" s="17">
        <v>0.47818211899535001</v>
      </c>
      <c r="P10" s="17">
        <v>0.50558157973115203</v>
      </c>
      <c r="Q10" s="17">
        <v>0.50939833932626799</v>
      </c>
      <c r="R10" s="17">
        <v>0.50403396180554205</v>
      </c>
      <c r="S10" s="17">
        <v>0.45985942818873499</v>
      </c>
      <c r="T10" s="17">
        <v>0.48622879579894301</v>
      </c>
      <c r="U10" s="17">
        <v>0.40991223518835801</v>
      </c>
      <c r="V10" s="17">
        <v>0.448022206292711</v>
      </c>
      <c r="W10" s="17">
        <v>0.480486191813218</v>
      </c>
      <c r="X10" s="17">
        <v>0.522029476900014</v>
      </c>
      <c r="Y10" s="17">
        <v>0.42697439017116701</v>
      </c>
      <c r="Z10" s="17"/>
      <c r="AA10" s="17">
        <v>0.46057817348143598</v>
      </c>
      <c r="AB10" s="17">
        <v>0.475371480639251</v>
      </c>
      <c r="AC10" s="17">
        <v>0.52351598474331396</v>
      </c>
      <c r="AD10" s="17">
        <v>0.44018965093884399</v>
      </c>
      <c r="AE10" s="17"/>
      <c r="AF10" s="17">
        <v>0.43809744403966999</v>
      </c>
    </row>
    <row r="11" spans="2:32" ht="27.75" x14ac:dyDescent="0.2">
      <c r="B11" s="18" t="s">
        <v>395</v>
      </c>
      <c r="C11" s="17">
        <v>9.1705190271879206E-2</v>
      </c>
      <c r="D11" s="17">
        <v>8.3928333242918707E-2</v>
      </c>
      <c r="E11" s="17">
        <v>9.8408409766213997E-2</v>
      </c>
      <c r="F11" s="17"/>
      <c r="G11" s="17">
        <v>0.13105448936023001</v>
      </c>
      <c r="H11" s="17">
        <v>7.1916681999130996E-2</v>
      </c>
      <c r="I11" s="17">
        <v>7.6579358391752103E-2</v>
      </c>
      <c r="J11" s="17">
        <v>8.0106787672962199E-2</v>
      </c>
      <c r="K11" s="17">
        <v>0.100963491593306</v>
      </c>
      <c r="L11" s="17">
        <v>9.9043833827425501E-2</v>
      </c>
      <c r="M11" s="17"/>
      <c r="N11" s="17">
        <v>0.119163744148505</v>
      </c>
      <c r="O11" s="17">
        <v>0.10514831439185</v>
      </c>
      <c r="P11" s="17">
        <v>9.2845272941512194E-2</v>
      </c>
      <c r="Q11" s="17">
        <v>8.0187431206216797E-2</v>
      </c>
      <c r="R11" s="17">
        <v>7.0869484243360995E-2</v>
      </c>
      <c r="S11" s="17">
        <v>9.81661871908725E-2</v>
      </c>
      <c r="T11" s="17">
        <v>0.10555059143793399</v>
      </c>
      <c r="U11" s="17">
        <v>9.5402201592164101E-2</v>
      </c>
      <c r="V11" s="17">
        <v>8.7511510026721695E-2</v>
      </c>
      <c r="W11" s="17">
        <v>7.85352448667377E-2</v>
      </c>
      <c r="X11" s="17">
        <v>5.2081752574234502E-2</v>
      </c>
      <c r="Y11" s="17">
        <v>5.4691451272950199E-2</v>
      </c>
      <c r="Z11" s="17"/>
      <c r="AA11" s="17">
        <v>8.4983055672012101E-2</v>
      </c>
      <c r="AB11" s="17">
        <v>0.104348198720443</v>
      </c>
      <c r="AC11" s="17">
        <v>7.5891964019825606E-2</v>
      </c>
      <c r="AD11" s="17">
        <v>0.100583813976379</v>
      </c>
      <c r="AE11" s="17"/>
      <c r="AF11" s="17">
        <v>0.11333924823755</v>
      </c>
    </row>
    <row r="12" spans="2:32" x14ac:dyDescent="0.2">
      <c r="B12" s="18" t="s">
        <v>396</v>
      </c>
      <c r="C12" s="17">
        <v>9.1730778004487697E-3</v>
      </c>
      <c r="D12" s="17">
        <v>1.07212741722452E-2</v>
      </c>
      <c r="E12" s="17">
        <v>7.6435341458619696E-3</v>
      </c>
      <c r="F12" s="17"/>
      <c r="G12" s="17">
        <v>2.3013260866008599E-2</v>
      </c>
      <c r="H12" s="17">
        <v>1.4141880353479E-2</v>
      </c>
      <c r="I12" s="17">
        <v>6.7948121114589704E-3</v>
      </c>
      <c r="J12" s="17">
        <v>5.6920794743262199E-3</v>
      </c>
      <c r="K12" s="17">
        <v>4.8667073280168199E-3</v>
      </c>
      <c r="L12" s="17">
        <v>3.8041059666846298E-3</v>
      </c>
      <c r="M12" s="17"/>
      <c r="N12" s="17">
        <v>2.82738326906194E-3</v>
      </c>
      <c r="O12" s="17">
        <v>2.2763552308924701E-2</v>
      </c>
      <c r="P12" s="17">
        <v>0</v>
      </c>
      <c r="Q12" s="17">
        <v>2.0930359911452701E-2</v>
      </c>
      <c r="R12" s="17">
        <v>1.6866268269338101E-2</v>
      </c>
      <c r="S12" s="17">
        <v>7.0450843362172104E-3</v>
      </c>
      <c r="T12" s="17">
        <v>1.8118234113615399E-2</v>
      </c>
      <c r="U12" s="17">
        <v>8.5852130312668497E-3</v>
      </c>
      <c r="V12" s="17">
        <v>0</v>
      </c>
      <c r="W12" s="17">
        <v>3.5374776134607299E-3</v>
      </c>
      <c r="X12" s="17">
        <v>0</v>
      </c>
      <c r="Y12" s="17">
        <v>0</v>
      </c>
      <c r="Z12" s="17"/>
      <c r="AA12" s="17">
        <v>6.0159263857374997E-3</v>
      </c>
      <c r="AB12" s="17">
        <v>5.3358856624612996E-3</v>
      </c>
      <c r="AC12" s="17">
        <v>1.1637184380446799E-2</v>
      </c>
      <c r="AD12" s="17">
        <v>1.49466599183623E-2</v>
      </c>
      <c r="AE12" s="17"/>
      <c r="AF12" s="17">
        <v>1.1290474830431701E-2</v>
      </c>
    </row>
    <row r="13" spans="2:32" x14ac:dyDescent="0.2">
      <c r="B13" s="18" t="s">
        <v>397</v>
      </c>
      <c r="C13" s="17">
        <v>2.1956578802575502E-3</v>
      </c>
      <c r="D13" s="17">
        <v>4.3599317246521604E-3</v>
      </c>
      <c r="E13" s="17">
        <v>0</v>
      </c>
      <c r="F13" s="17"/>
      <c r="G13" s="17">
        <v>1.32525494860664E-2</v>
      </c>
      <c r="H13" s="17">
        <v>0</v>
      </c>
      <c r="I13" s="17">
        <v>0</v>
      </c>
      <c r="J13" s="17">
        <v>0</v>
      </c>
      <c r="K13" s="17">
        <v>0</v>
      </c>
      <c r="L13" s="17">
        <v>2.0951545475095998E-3</v>
      </c>
      <c r="M13" s="17"/>
      <c r="N13" s="17">
        <v>7.8600460901294099E-3</v>
      </c>
      <c r="O13" s="17">
        <v>0</v>
      </c>
      <c r="P13" s="17">
        <v>0</v>
      </c>
      <c r="Q13" s="17">
        <v>4.4177116213094903E-3</v>
      </c>
      <c r="R13" s="17">
        <v>0</v>
      </c>
      <c r="S13" s="17">
        <v>7.6192208056051801E-3</v>
      </c>
      <c r="T13" s="17">
        <v>0</v>
      </c>
      <c r="U13" s="17">
        <v>0</v>
      </c>
      <c r="V13" s="17">
        <v>0</v>
      </c>
      <c r="W13" s="17">
        <v>0</v>
      </c>
      <c r="X13" s="17">
        <v>0</v>
      </c>
      <c r="Y13" s="17">
        <v>0</v>
      </c>
      <c r="Z13" s="17"/>
      <c r="AA13" s="17">
        <v>2.1367427453094401E-3</v>
      </c>
      <c r="AB13" s="17">
        <v>0</v>
      </c>
      <c r="AC13" s="17">
        <v>5.0583455070969396E-3</v>
      </c>
      <c r="AD13" s="17">
        <v>2.1868890392044401E-3</v>
      </c>
      <c r="AE13" s="17"/>
      <c r="AF13" s="17">
        <v>3.3626480879056998E-3</v>
      </c>
    </row>
    <row r="14" spans="2:32" x14ac:dyDescent="0.2">
      <c r="B14" s="18" t="s">
        <v>92</v>
      </c>
      <c r="C14" s="19">
        <v>4.9257143155933001E-3</v>
      </c>
      <c r="D14" s="19">
        <v>4.6186988387713103E-3</v>
      </c>
      <c r="E14" s="19">
        <v>5.2654969763686003E-3</v>
      </c>
      <c r="F14" s="19"/>
      <c r="G14" s="19">
        <v>7.2220939458381098E-3</v>
      </c>
      <c r="H14" s="19">
        <v>4.4186869561933604E-3</v>
      </c>
      <c r="I14" s="19">
        <v>3.3780964496507898E-3</v>
      </c>
      <c r="J14" s="19">
        <v>4.8356762792257004E-3</v>
      </c>
      <c r="K14" s="19">
        <v>4.4996893507383701E-3</v>
      </c>
      <c r="L14" s="19">
        <v>5.5525929037001003E-3</v>
      </c>
      <c r="M14" s="19"/>
      <c r="N14" s="19">
        <v>4.4377007975625899E-3</v>
      </c>
      <c r="O14" s="19">
        <v>6.1580426518234796E-3</v>
      </c>
      <c r="P14" s="19">
        <v>0</v>
      </c>
      <c r="Q14" s="19">
        <v>0</v>
      </c>
      <c r="R14" s="19">
        <v>0</v>
      </c>
      <c r="S14" s="19">
        <v>6.7675705574003703E-3</v>
      </c>
      <c r="T14" s="19">
        <v>1.00088651555296E-2</v>
      </c>
      <c r="U14" s="19">
        <v>1.5770352654808101E-2</v>
      </c>
      <c r="V14" s="19">
        <v>0</v>
      </c>
      <c r="W14" s="19">
        <v>0</v>
      </c>
      <c r="X14" s="19">
        <v>1.0621911811698701E-2</v>
      </c>
      <c r="Y14" s="19">
        <v>2.6598659348533699E-2</v>
      </c>
      <c r="Z14" s="19"/>
      <c r="AA14" s="19">
        <v>3.2755370257675298E-3</v>
      </c>
      <c r="AB14" s="19">
        <v>7.4813534113338798E-3</v>
      </c>
      <c r="AC14" s="19">
        <v>2.1524651699470101E-3</v>
      </c>
      <c r="AD14" s="19">
        <v>6.5046427669793903E-3</v>
      </c>
      <c r="AE14" s="19"/>
      <c r="AF14" s="19">
        <v>1.6816071032119699E-3</v>
      </c>
    </row>
    <row r="15" spans="2:32" x14ac:dyDescent="0.2">
      <c r="B15" s="16" t="s">
        <v>225</v>
      </c>
    </row>
    <row r="16" spans="2:32" x14ac:dyDescent="0.2">
      <c r="B16" t="s">
        <v>63</v>
      </c>
    </row>
    <row r="17" spans="2:2" x14ac:dyDescent="0.2">
      <c r="B17" t="s">
        <v>64</v>
      </c>
    </row>
    <row r="19" spans="2:2" x14ac:dyDescent="0.2">
      <c r="B19"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B2:AF19"/>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400</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393</v>
      </c>
      <c r="C9" s="17">
        <v>0.30748744654016202</v>
      </c>
      <c r="D9" s="17">
        <v>0.29792362785184401</v>
      </c>
      <c r="E9" s="17">
        <v>0.31685373881263101</v>
      </c>
      <c r="F9" s="17"/>
      <c r="G9" s="17">
        <v>0.28575561157427898</v>
      </c>
      <c r="H9" s="17">
        <v>0.319948986658389</v>
      </c>
      <c r="I9" s="17">
        <v>0.30189268426237797</v>
      </c>
      <c r="J9" s="17">
        <v>0.322353217699827</v>
      </c>
      <c r="K9" s="17">
        <v>0.33189524363695</v>
      </c>
      <c r="L9" s="17">
        <v>0.28484668857462098</v>
      </c>
      <c r="M9" s="17"/>
      <c r="N9" s="17">
        <v>0.30287838649519999</v>
      </c>
      <c r="O9" s="17">
        <v>0.27917112773074299</v>
      </c>
      <c r="P9" s="17">
        <v>0.292078047040087</v>
      </c>
      <c r="Q9" s="17">
        <v>0.24613332262537099</v>
      </c>
      <c r="R9" s="17">
        <v>0.34294006644174002</v>
      </c>
      <c r="S9" s="17">
        <v>0.29550506506867802</v>
      </c>
      <c r="T9" s="17">
        <v>0.31893164081755598</v>
      </c>
      <c r="U9" s="17">
        <v>0.34562711162434501</v>
      </c>
      <c r="V9" s="17">
        <v>0.35823379761983598</v>
      </c>
      <c r="W9" s="17">
        <v>0.29969231558568699</v>
      </c>
      <c r="X9" s="17">
        <v>0.36322859722005302</v>
      </c>
      <c r="Y9" s="17">
        <v>0.31621000221141299</v>
      </c>
      <c r="Z9" s="17"/>
      <c r="AA9" s="17">
        <v>0.31504145328067101</v>
      </c>
      <c r="AB9" s="17">
        <v>0.29498664226041399</v>
      </c>
      <c r="AC9" s="17">
        <v>0.29291022809195699</v>
      </c>
      <c r="AD9" s="17">
        <v>0.32681604775192302</v>
      </c>
      <c r="AE9" s="17"/>
      <c r="AF9" s="17">
        <v>0.32905710206849698</v>
      </c>
    </row>
    <row r="10" spans="2:32" x14ac:dyDescent="0.2">
      <c r="B10" s="18" t="s">
        <v>394</v>
      </c>
      <c r="C10" s="17">
        <v>0.47485477350267602</v>
      </c>
      <c r="D10" s="17">
        <v>0.48462283802983402</v>
      </c>
      <c r="E10" s="17">
        <v>0.46668817383863298</v>
      </c>
      <c r="F10" s="17"/>
      <c r="G10" s="17">
        <v>0.431152179569887</v>
      </c>
      <c r="H10" s="17">
        <v>0.46613433608694599</v>
      </c>
      <c r="I10" s="17">
        <v>0.48917855175971198</v>
      </c>
      <c r="J10" s="17">
        <v>0.48642894849036999</v>
      </c>
      <c r="K10" s="17">
        <v>0.43486918537598201</v>
      </c>
      <c r="L10" s="17">
        <v>0.51879233662497204</v>
      </c>
      <c r="M10" s="17"/>
      <c r="N10" s="17">
        <v>0.46610978560574401</v>
      </c>
      <c r="O10" s="17">
        <v>0.49689674006842999</v>
      </c>
      <c r="P10" s="17">
        <v>0.49105450261762201</v>
      </c>
      <c r="Q10" s="17">
        <v>0.51762481668459803</v>
      </c>
      <c r="R10" s="17">
        <v>0.42206350009031701</v>
      </c>
      <c r="S10" s="17">
        <v>0.47453165312449502</v>
      </c>
      <c r="T10" s="17">
        <v>0.46203177364145398</v>
      </c>
      <c r="U10" s="17">
        <v>0.481566520814387</v>
      </c>
      <c r="V10" s="17">
        <v>0.45202960343668303</v>
      </c>
      <c r="W10" s="17">
        <v>0.45951355192612597</v>
      </c>
      <c r="X10" s="17">
        <v>0.474952730656584</v>
      </c>
      <c r="Y10" s="17">
        <v>0.51015113791594702</v>
      </c>
      <c r="Z10" s="17"/>
      <c r="AA10" s="17">
        <v>0.514966141315367</v>
      </c>
      <c r="AB10" s="17">
        <v>0.49183138266646298</v>
      </c>
      <c r="AC10" s="17">
        <v>0.470620339648473</v>
      </c>
      <c r="AD10" s="17">
        <v>0.41331264088040398</v>
      </c>
      <c r="AE10" s="17"/>
      <c r="AF10" s="17">
        <v>0.45449440524189899</v>
      </c>
    </row>
    <row r="11" spans="2:32" ht="27.75" x14ac:dyDescent="0.2">
      <c r="B11" s="18" t="s">
        <v>395</v>
      </c>
      <c r="C11" s="17">
        <v>0.18073204839294499</v>
      </c>
      <c r="D11" s="17">
        <v>0.17819817511604299</v>
      </c>
      <c r="E11" s="17">
        <v>0.18256882782244099</v>
      </c>
      <c r="F11" s="17"/>
      <c r="G11" s="17">
        <v>0.21098463231665901</v>
      </c>
      <c r="H11" s="17">
        <v>0.16031859512136701</v>
      </c>
      <c r="I11" s="17">
        <v>0.18079248154105201</v>
      </c>
      <c r="J11" s="17">
        <v>0.17706238836966501</v>
      </c>
      <c r="K11" s="17">
        <v>0.19572156865273499</v>
      </c>
      <c r="L11" s="17">
        <v>0.17007261115446901</v>
      </c>
      <c r="M11" s="17"/>
      <c r="N11" s="17">
        <v>0.17210204483512201</v>
      </c>
      <c r="O11" s="17">
        <v>0.19742302470265399</v>
      </c>
      <c r="P11" s="17">
        <v>0.18454153961816899</v>
      </c>
      <c r="Q11" s="17">
        <v>0.21361249265756299</v>
      </c>
      <c r="R11" s="17">
        <v>0.20751172220002501</v>
      </c>
      <c r="S11" s="17">
        <v>0.17512883395021001</v>
      </c>
      <c r="T11" s="17">
        <v>0.17082892132136701</v>
      </c>
      <c r="U11" s="17">
        <v>0.15360870296270701</v>
      </c>
      <c r="V11" s="17">
        <v>0.16801044795539599</v>
      </c>
      <c r="W11" s="17">
        <v>0.20286848154012399</v>
      </c>
      <c r="X11" s="17">
        <v>0.120668447102167</v>
      </c>
      <c r="Y11" s="17">
        <v>0.13729338746956299</v>
      </c>
      <c r="Z11" s="17"/>
      <c r="AA11" s="17">
        <v>0.13611122842780299</v>
      </c>
      <c r="AB11" s="17">
        <v>0.18467692459798399</v>
      </c>
      <c r="AC11" s="17">
        <v>0.21103155888240199</v>
      </c>
      <c r="AD11" s="17">
        <v>0.19964155614856399</v>
      </c>
      <c r="AE11" s="17"/>
      <c r="AF11" s="17">
        <v>0.17368963571199</v>
      </c>
    </row>
    <row r="12" spans="2:32" x14ac:dyDescent="0.2">
      <c r="B12" s="18" t="s">
        <v>396</v>
      </c>
      <c r="C12" s="17">
        <v>2.0084382602192401E-2</v>
      </c>
      <c r="D12" s="17">
        <v>2.5888687179631199E-2</v>
      </c>
      <c r="E12" s="17">
        <v>1.34127349487453E-2</v>
      </c>
      <c r="F12" s="17"/>
      <c r="G12" s="17">
        <v>4.8293075045708497E-2</v>
      </c>
      <c r="H12" s="17">
        <v>2.94849166316755E-2</v>
      </c>
      <c r="I12" s="17">
        <v>9.9287660473362602E-3</v>
      </c>
      <c r="J12" s="17">
        <v>9.6082755676486498E-3</v>
      </c>
      <c r="K12" s="17">
        <v>1.92366885617112E-2</v>
      </c>
      <c r="L12" s="17">
        <v>1.16496867955389E-2</v>
      </c>
      <c r="M12" s="17"/>
      <c r="N12" s="17">
        <v>3.96325523624469E-2</v>
      </c>
      <c r="O12" s="17">
        <v>1.61822985009148E-2</v>
      </c>
      <c r="P12" s="17">
        <v>1.7113357106130999E-2</v>
      </c>
      <c r="Q12" s="17">
        <v>1.9598320382425899E-2</v>
      </c>
      <c r="R12" s="17">
        <v>1.29481986914919E-2</v>
      </c>
      <c r="S12" s="17">
        <v>2.7637221835200999E-2</v>
      </c>
      <c r="T12" s="17">
        <v>2.15956581477929E-2</v>
      </c>
      <c r="U12" s="17">
        <v>0</v>
      </c>
      <c r="V12" s="17">
        <v>6.5807309475542398E-3</v>
      </c>
      <c r="W12" s="17">
        <v>2.4395711147395499E-2</v>
      </c>
      <c r="X12" s="17">
        <v>1.55119426192278E-2</v>
      </c>
      <c r="Y12" s="17">
        <v>1.07285227514831E-2</v>
      </c>
      <c r="Z12" s="17"/>
      <c r="AA12" s="17">
        <v>1.7311869357589198E-2</v>
      </c>
      <c r="AB12" s="17">
        <v>1.89888017168909E-2</v>
      </c>
      <c r="AC12" s="17">
        <v>1.15053341974266E-2</v>
      </c>
      <c r="AD12" s="17">
        <v>3.2255928023913902E-2</v>
      </c>
      <c r="AE12" s="17"/>
      <c r="AF12" s="17">
        <v>2.5869233164485798E-2</v>
      </c>
    </row>
    <row r="13" spans="2:32" x14ac:dyDescent="0.2">
      <c r="B13" s="18" t="s">
        <v>397</v>
      </c>
      <c r="C13" s="17">
        <v>2.3917775979136E-3</v>
      </c>
      <c r="D13" s="17">
        <v>3.2706037392445002E-3</v>
      </c>
      <c r="E13" s="17">
        <v>1.5083186098622599E-3</v>
      </c>
      <c r="F13" s="17"/>
      <c r="G13" s="17">
        <v>3.6104148568896302E-3</v>
      </c>
      <c r="H13" s="17">
        <v>6.7610957043772501E-3</v>
      </c>
      <c r="I13" s="17">
        <v>2.38534776905353E-3</v>
      </c>
      <c r="J13" s="17">
        <v>0</v>
      </c>
      <c r="K13" s="17">
        <v>0</v>
      </c>
      <c r="L13" s="17">
        <v>1.6907586415164299E-3</v>
      </c>
      <c r="M13" s="17"/>
      <c r="N13" s="17">
        <v>8.1517340804796307E-3</v>
      </c>
      <c r="O13" s="17">
        <v>0</v>
      </c>
      <c r="P13" s="17">
        <v>0</v>
      </c>
      <c r="Q13" s="17">
        <v>0</v>
      </c>
      <c r="R13" s="17">
        <v>0</v>
      </c>
      <c r="S13" s="17">
        <v>1.0307594112289299E-2</v>
      </c>
      <c r="T13" s="17">
        <v>0</v>
      </c>
      <c r="U13" s="17">
        <v>0</v>
      </c>
      <c r="V13" s="17">
        <v>3.3753750722225E-3</v>
      </c>
      <c r="W13" s="17">
        <v>0</v>
      </c>
      <c r="X13" s="17">
        <v>0</v>
      </c>
      <c r="Y13" s="17">
        <v>0</v>
      </c>
      <c r="Z13" s="17"/>
      <c r="AA13" s="17">
        <v>5.17811864431448E-3</v>
      </c>
      <c r="AB13" s="17">
        <v>0</v>
      </c>
      <c r="AC13" s="17">
        <v>1.9366698599975001E-3</v>
      </c>
      <c r="AD13" s="17">
        <v>2.2680449588580801E-3</v>
      </c>
      <c r="AE13" s="17"/>
      <c r="AF13" s="17">
        <v>4.6615044138946897E-3</v>
      </c>
    </row>
    <row r="14" spans="2:32" x14ac:dyDescent="0.2">
      <c r="B14" s="18" t="s">
        <v>92</v>
      </c>
      <c r="C14" s="19">
        <v>1.44495713641119E-2</v>
      </c>
      <c r="D14" s="19">
        <v>1.00960680834031E-2</v>
      </c>
      <c r="E14" s="19">
        <v>1.8968205967687599E-2</v>
      </c>
      <c r="F14" s="19"/>
      <c r="G14" s="19">
        <v>2.0204086636577301E-2</v>
      </c>
      <c r="H14" s="19">
        <v>1.7352069797245101E-2</v>
      </c>
      <c r="I14" s="19">
        <v>1.5822168620467699E-2</v>
      </c>
      <c r="J14" s="19">
        <v>4.5471698724885001E-3</v>
      </c>
      <c r="K14" s="19">
        <v>1.8277313772622299E-2</v>
      </c>
      <c r="L14" s="19">
        <v>1.2947918208883E-2</v>
      </c>
      <c r="M14" s="19"/>
      <c r="N14" s="19">
        <v>1.1125496621007499E-2</v>
      </c>
      <c r="O14" s="19">
        <v>1.0326808997258101E-2</v>
      </c>
      <c r="P14" s="19">
        <v>1.52125536179912E-2</v>
      </c>
      <c r="Q14" s="19">
        <v>3.0310476500419398E-3</v>
      </c>
      <c r="R14" s="19">
        <v>1.45365125764265E-2</v>
      </c>
      <c r="S14" s="19">
        <v>1.68896319091267E-2</v>
      </c>
      <c r="T14" s="19">
        <v>2.6612006071829401E-2</v>
      </c>
      <c r="U14" s="19">
        <v>1.9197664598560499E-2</v>
      </c>
      <c r="V14" s="19">
        <v>1.1770044968307801E-2</v>
      </c>
      <c r="W14" s="19">
        <v>1.3529939800667299E-2</v>
      </c>
      <c r="X14" s="19">
        <v>2.5638282401967999E-2</v>
      </c>
      <c r="Y14" s="19">
        <v>2.5616949651593598E-2</v>
      </c>
      <c r="Z14" s="19"/>
      <c r="AA14" s="19">
        <v>1.13911889742557E-2</v>
      </c>
      <c r="AB14" s="19">
        <v>9.5162487582479607E-3</v>
      </c>
      <c r="AC14" s="19">
        <v>1.19958693197446E-2</v>
      </c>
      <c r="AD14" s="19">
        <v>2.5705782236336901E-2</v>
      </c>
      <c r="AE14" s="19"/>
      <c r="AF14" s="19">
        <v>1.22281193992336E-2</v>
      </c>
    </row>
    <row r="15" spans="2:32" x14ac:dyDescent="0.2">
      <c r="B15" s="16" t="s">
        <v>225</v>
      </c>
    </row>
    <row r="16" spans="2:32" x14ac:dyDescent="0.2">
      <c r="B16" t="s">
        <v>63</v>
      </c>
    </row>
    <row r="17" spans="2:2" x14ac:dyDescent="0.2">
      <c r="B17" t="s">
        <v>64</v>
      </c>
    </row>
    <row r="19" spans="2:2" x14ac:dyDescent="0.2">
      <c r="B19"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B2:AF19"/>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401</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393</v>
      </c>
      <c r="C9" s="17">
        <v>0.26745444083467301</v>
      </c>
      <c r="D9" s="17">
        <v>0.25442985158734699</v>
      </c>
      <c r="E9" s="17">
        <v>0.281452057155684</v>
      </c>
      <c r="F9" s="17"/>
      <c r="G9" s="17">
        <v>0.254046392570135</v>
      </c>
      <c r="H9" s="17">
        <v>0.31337342929746698</v>
      </c>
      <c r="I9" s="17">
        <v>0.30116239716474202</v>
      </c>
      <c r="J9" s="17">
        <v>0.29466450924498999</v>
      </c>
      <c r="K9" s="17">
        <v>0.23960418763899199</v>
      </c>
      <c r="L9" s="17">
        <v>0.20281486080637701</v>
      </c>
      <c r="M9" s="17"/>
      <c r="N9" s="17">
        <v>0.257524804481917</v>
      </c>
      <c r="O9" s="17">
        <v>0.23035565725646001</v>
      </c>
      <c r="P9" s="17">
        <v>0.255990855975266</v>
      </c>
      <c r="Q9" s="17">
        <v>0.205989199696857</v>
      </c>
      <c r="R9" s="17">
        <v>0.28164131965496098</v>
      </c>
      <c r="S9" s="17">
        <v>0.29911535193939998</v>
      </c>
      <c r="T9" s="17">
        <v>0.28472867099287802</v>
      </c>
      <c r="U9" s="17">
        <v>0.28549311984903702</v>
      </c>
      <c r="V9" s="17">
        <v>0.308912513025146</v>
      </c>
      <c r="W9" s="17">
        <v>0.29412023089365302</v>
      </c>
      <c r="X9" s="17">
        <v>0.240156747662537</v>
      </c>
      <c r="Y9" s="17">
        <v>0.31761937201432699</v>
      </c>
      <c r="Z9" s="17"/>
      <c r="AA9" s="17">
        <v>0.248068030344296</v>
      </c>
      <c r="AB9" s="17">
        <v>0.253844733282936</v>
      </c>
      <c r="AC9" s="17">
        <v>0.26220327758050799</v>
      </c>
      <c r="AD9" s="17">
        <v>0.30791452195602798</v>
      </c>
      <c r="AE9" s="17"/>
      <c r="AF9" s="17">
        <v>0.283042779885187</v>
      </c>
    </row>
    <row r="10" spans="2:32" x14ac:dyDescent="0.2">
      <c r="B10" s="18" t="s">
        <v>394</v>
      </c>
      <c r="C10" s="17">
        <v>0.45921937307242999</v>
      </c>
      <c r="D10" s="17">
        <v>0.45008325690157802</v>
      </c>
      <c r="E10" s="17">
        <v>0.468932409859802</v>
      </c>
      <c r="F10" s="17"/>
      <c r="G10" s="17">
        <v>0.43310068327905799</v>
      </c>
      <c r="H10" s="17">
        <v>0.45249013271574501</v>
      </c>
      <c r="I10" s="17">
        <v>0.46490360967956801</v>
      </c>
      <c r="J10" s="17">
        <v>0.462998380774584</v>
      </c>
      <c r="K10" s="17">
        <v>0.44933089297931</v>
      </c>
      <c r="L10" s="17">
        <v>0.48183194463680901</v>
      </c>
      <c r="M10" s="17"/>
      <c r="N10" s="17">
        <v>0.44541175075574102</v>
      </c>
      <c r="O10" s="17">
        <v>0.47830308511395098</v>
      </c>
      <c r="P10" s="17">
        <v>0.47159828964703598</v>
      </c>
      <c r="Q10" s="17">
        <v>0.50279558694334403</v>
      </c>
      <c r="R10" s="17">
        <v>0.488320902595762</v>
      </c>
      <c r="S10" s="17">
        <v>0.40501688582539003</v>
      </c>
      <c r="T10" s="17">
        <v>0.43821312580614402</v>
      </c>
      <c r="U10" s="17">
        <v>0.46972768599753401</v>
      </c>
      <c r="V10" s="17">
        <v>0.426126122766886</v>
      </c>
      <c r="W10" s="17">
        <v>0.43157161368402802</v>
      </c>
      <c r="X10" s="17">
        <v>0.56504889212739695</v>
      </c>
      <c r="Y10" s="17">
        <v>0.427564400148708</v>
      </c>
      <c r="Z10" s="17"/>
      <c r="AA10" s="17">
        <v>0.47193662125577601</v>
      </c>
      <c r="AB10" s="17">
        <v>0.44526923585803502</v>
      </c>
      <c r="AC10" s="17">
        <v>0.49441355756022498</v>
      </c>
      <c r="AD10" s="17">
        <v>0.43102716239153699</v>
      </c>
      <c r="AE10" s="17"/>
      <c r="AF10" s="17">
        <v>0.42126799682861599</v>
      </c>
    </row>
    <row r="11" spans="2:32" ht="27.75" x14ac:dyDescent="0.2">
      <c r="B11" s="18" t="s">
        <v>395</v>
      </c>
      <c r="C11" s="17">
        <v>0.22887215365442401</v>
      </c>
      <c r="D11" s="17">
        <v>0.244549291663583</v>
      </c>
      <c r="E11" s="17">
        <v>0.21239423061520801</v>
      </c>
      <c r="F11" s="17"/>
      <c r="G11" s="17">
        <v>0.25082562456584701</v>
      </c>
      <c r="H11" s="17">
        <v>0.19339192316176401</v>
      </c>
      <c r="I11" s="17">
        <v>0.19742919333949599</v>
      </c>
      <c r="J11" s="17">
        <v>0.18977335189820299</v>
      </c>
      <c r="K11" s="17">
        <v>0.28464951014904899</v>
      </c>
      <c r="L11" s="17">
        <v>0.26674772856576201</v>
      </c>
      <c r="M11" s="17"/>
      <c r="N11" s="17">
        <v>0.238855069979618</v>
      </c>
      <c r="O11" s="17">
        <v>0.229096867178016</v>
      </c>
      <c r="P11" s="17">
        <v>0.21863041087684101</v>
      </c>
      <c r="Q11" s="17">
        <v>0.25843758862474098</v>
      </c>
      <c r="R11" s="17">
        <v>0.19681918827459199</v>
      </c>
      <c r="S11" s="17">
        <v>0.25978853757694598</v>
      </c>
      <c r="T11" s="17">
        <v>0.21936492871049501</v>
      </c>
      <c r="U11" s="17">
        <v>0.212807092230207</v>
      </c>
      <c r="V11" s="17">
        <v>0.234648259998716</v>
      </c>
      <c r="W11" s="17">
        <v>0.23962571645943201</v>
      </c>
      <c r="X11" s="17">
        <v>0.154733259875007</v>
      </c>
      <c r="Y11" s="17">
        <v>0.22263084170523201</v>
      </c>
      <c r="Z11" s="17"/>
      <c r="AA11" s="17">
        <v>0.23370431693427099</v>
      </c>
      <c r="AB11" s="17">
        <v>0.25667208685855702</v>
      </c>
      <c r="AC11" s="17">
        <v>0.21147640783461</v>
      </c>
      <c r="AD11" s="17">
        <v>0.20683246459767801</v>
      </c>
      <c r="AE11" s="17"/>
      <c r="AF11" s="17">
        <v>0.24514693207586599</v>
      </c>
    </row>
    <row r="12" spans="2:32" x14ac:dyDescent="0.2">
      <c r="B12" s="18" t="s">
        <v>396</v>
      </c>
      <c r="C12" s="17">
        <v>2.6019654808187999E-2</v>
      </c>
      <c r="D12" s="17">
        <v>2.94617990087646E-2</v>
      </c>
      <c r="E12" s="17">
        <v>2.1789466918127501E-2</v>
      </c>
      <c r="F12" s="17"/>
      <c r="G12" s="17">
        <v>3.9122845106518499E-2</v>
      </c>
      <c r="H12" s="17">
        <v>2.53862332266825E-2</v>
      </c>
      <c r="I12" s="17">
        <v>2.0810569221959799E-2</v>
      </c>
      <c r="J12" s="17">
        <v>3.1577226586799602E-2</v>
      </c>
      <c r="K12" s="17">
        <v>1.6556232496186499E-2</v>
      </c>
      <c r="L12" s="17">
        <v>2.41240024509135E-2</v>
      </c>
      <c r="M12" s="17"/>
      <c r="N12" s="17">
        <v>4.2040065142588297E-2</v>
      </c>
      <c r="O12" s="17">
        <v>3.4367869334462599E-2</v>
      </c>
      <c r="P12" s="17">
        <v>3.4917225371918499E-2</v>
      </c>
      <c r="Q12" s="17">
        <v>1.6105139988134301E-2</v>
      </c>
      <c r="R12" s="17">
        <v>2.72184639984152E-2</v>
      </c>
      <c r="S12" s="17">
        <v>2.1371027829704299E-2</v>
      </c>
      <c r="T12" s="17">
        <v>3.2524925775800503E-2</v>
      </c>
      <c r="U12" s="17">
        <v>1.56758375686009E-2</v>
      </c>
      <c r="V12" s="17">
        <v>1.9364660637051698E-2</v>
      </c>
      <c r="W12" s="17">
        <v>1.36109889819925E-2</v>
      </c>
      <c r="X12" s="17">
        <v>8.7163101355535004E-3</v>
      </c>
      <c r="Y12" s="17">
        <v>1.8650779419052899E-2</v>
      </c>
      <c r="Z12" s="17"/>
      <c r="AA12" s="17">
        <v>3.42418813137262E-2</v>
      </c>
      <c r="AB12" s="17">
        <v>2.2863764879970001E-2</v>
      </c>
      <c r="AC12" s="17">
        <v>1.9597208545275299E-2</v>
      </c>
      <c r="AD12" s="17">
        <v>2.60792070132328E-2</v>
      </c>
      <c r="AE12" s="17"/>
      <c r="AF12" s="17">
        <v>3.2843996894025999E-2</v>
      </c>
    </row>
    <row r="13" spans="2:32" x14ac:dyDescent="0.2">
      <c r="B13" s="18" t="s">
        <v>397</v>
      </c>
      <c r="C13" s="17">
        <v>7.4352396334494003E-3</v>
      </c>
      <c r="D13" s="17">
        <v>9.2262818499099508E-3</v>
      </c>
      <c r="E13" s="17">
        <v>5.6486009006479296E-3</v>
      </c>
      <c r="F13" s="17"/>
      <c r="G13" s="17">
        <v>8.7030415891999491E-3</v>
      </c>
      <c r="H13" s="17">
        <v>9.9990471996579608E-3</v>
      </c>
      <c r="I13" s="17">
        <v>6.3054044120643398E-3</v>
      </c>
      <c r="J13" s="17">
        <v>9.6953357067986398E-3</v>
      </c>
      <c r="K13" s="17">
        <v>1.9474526813462001E-3</v>
      </c>
      <c r="L13" s="17">
        <v>7.3219292911557198E-3</v>
      </c>
      <c r="M13" s="17"/>
      <c r="N13" s="17">
        <v>2.9482506642092101E-3</v>
      </c>
      <c r="O13" s="17">
        <v>1.1449676743530699E-2</v>
      </c>
      <c r="P13" s="17">
        <v>1.3586979939450501E-2</v>
      </c>
      <c r="Q13" s="17">
        <v>7.7386629924761198E-3</v>
      </c>
      <c r="R13" s="17">
        <v>0</v>
      </c>
      <c r="S13" s="17">
        <v>7.8520951881077394E-3</v>
      </c>
      <c r="T13" s="17">
        <v>0</v>
      </c>
      <c r="U13" s="17">
        <v>0</v>
      </c>
      <c r="V13" s="17">
        <v>1.0948443572199301E-2</v>
      </c>
      <c r="W13" s="17">
        <v>2.1071449980894601E-2</v>
      </c>
      <c r="X13" s="17">
        <v>0</v>
      </c>
      <c r="Y13" s="17">
        <v>0</v>
      </c>
      <c r="Z13" s="17"/>
      <c r="AA13" s="17">
        <v>3.7783743160419701E-3</v>
      </c>
      <c r="AB13" s="17">
        <v>1.0039256989659E-2</v>
      </c>
      <c r="AC13" s="17">
        <v>4.07531533441412E-3</v>
      </c>
      <c r="AD13" s="17">
        <v>1.1800998298345401E-2</v>
      </c>
      <c r="AE13" s="17"/>
      <c r="AF13" s="17">
        <v>9.5272558416899696E-3</v>
      </c>
    </row>
    <row r="14" spans="2:32" x14ac:dyDescent="0.2">
      <c r="B14" s="18" t="s">
        <v>92</v>
      </c>
      <c r="C14" s="19">
        <v>1.09991379968349E-2</v>
      </c>
      <c r="D14" s="19">
        <v>1.22495189888173E-2</v>
      </c>
      <c r="E14" s="19">
        <v>9.7832345505303193E-3</v>
      </c>
      <c r="F14" s="19"/>
      <c r="G14" s="19">
        <v>1.42014128892423E-2</v>
      </c>
      <c r="H14" s="19">
        <v>5.3592343986836096E-3</v>
      </c>
      <c r="I14" s="19">
        <v>9.3888261821697908E-3</v>
      </c>
      <c r="J14" s="19">
        <v>1.12911957886246E-2</v>
      </c>
      <c r="K14" s="19">
        <v>7.9117240551157802E-3</v>
      </c>
      <c r="L14" s="19">
        <v>1.7159534248983602E-2</v>
      </c>
      <c r="M14" s="19"/>
      <c r="N14" s="19">
        <v>1.3220058975927399E-2</v>
      </c>
      <c r="O14" s="19">
        <v>1.6426844373580701E-2</v>
      </c>
      <c r="P14" s="19">
        <v>5.2762381894874699E-3</v>
      </c>
      <c r="Q14" s="19">
        <v>8.9338217544472596E-3</v>
      </c>
      <c r="R14" s="19">
        <v>6.0001254762689403E-3</v>
      </c>
      <c r="S14" s="19">
        <v>6.8561016404525598E-3</v>
      </c>
      <c r="T14" s="19">
        <v>2.5168348714683E-2</v>
      </c>
      <c r="U14" s="19">
        <v>1.6296264354621399E-2</v>
      </c>
      <c r="V14" s="19">
        <v>0</v>
      </c>
      <c r="W14" s="19">
        <v>0</v>
      </c>
      <c r="X14" s="19">
        <v>3.1344790199506201E-2</v>
      </c>
      <c r="Y14" s="19">
        <v>1.35346067126801E-2</v>
      </c>
      <c r="Z14" s="19"/>
      <c r="AA14" s="19">
        <v>8.2707758358880803E-3</v>
      </c>
      <c r="AB14" s="19">
        <v>1.1310922130843001E-2</v>
      </c>
      <c r="AC14" s="19">
        <v>8.2342331449670493E-3</v>
      </c>
      <c r="AD14" s="19">
        <v>1.63456457431785E-2</v>
      </c>
      <c r="AE14" s="19"/>
      <c r="AF14" s="19">
        <v>8.1710384746152796E-3</v>
      </c>
    </row>
    <row r="15" spans="2:32" x14ac:dyDescent="0.2">
      <c r="B15" s="16" t="s">
        <v>225</v>
      </c>
    </row>
    <row r="16" spans="2:32" x14ac:dyDescent="0.2">
      <c r="B16" t="s">
        <v>63</v>
      </c>
    </row>
    <row r="17" spans="2:2" x14ac:dyDescent="0.2">
      <c r="B17" t="s">
        <v>64</v>
      </c>
    </row>
    <row r="19" spans="2:2" x14ac:dyDescent="0.2">
      <c r="B19"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B2:AF19"/>
  <sheetViews>
    <sheetView showGridLines="0" workbookViewId="0">
      <pane xSplit="2" topLeftCell="C1" activePane="topRight" state="frozen"/>
      <selection pane="topRight"/>
    </sheetView>
  </sheetViews>
  <sheetFormatPr defaultColWidth="10.76171875" defaultRowHeight="15" x14ac:dyDescent="0.2"/>
  <cols>
    <col min="2" max="2" width="25.69140625" customWidth="1"/>
    <col min="3" max="5" width="10.76171875" customWidth="1"/>
    <col min="6" max="6" width="2.15234375" customWidth="1"/>
    <col min="7" max="12" width="10.76171875" customWidth="1"/>
    <col min="13" max="13" width="2.15234375" customWidth="1"/>
    <col min="14" max="25" width="10.76171875" customWidth="1"/>
    <col min="26" max="26" width="2.15234375" customWidth="1"/>
    <col min="27" max="30" width="10.76171875" customWidth="1"/>
    <col min="31" max="31" width="2.15234375" customWidth="1"/>
    <col min="32" max="32" width="10.76171875" customWidth="1"/>
    <col min="33" max="33" width="2.15234375" customWidth="1"/>
  </cols>
  <sheetData>
    <row r="2" spans="2:32" ht="39.950000000000003" customHeight="1" x14ac:dyDescent="0.2">
      <c r="D2" s="30" t="s">
        <v>402</v>
      </c>
      <c r="E2" s="26"/>
      <c r="F2" s="26"/>
      <c r="G2" s="26"/>
      <c r="H2" s="26"/>
      <c r="I2" s="26"/>
      <c r="J2" s="26"/>
      <c r="K2" s="26"/>
      <c r="L2" s="26"/>
      <c r="M2" s="26"/>
      <c r="N2" s="26"/>
      <c r="O2" s="26"/>
      <c r="P2" s="26"/>
      <c r="Q2" s="26"/>
      <c r="R2" s="26"/>
      <c r="S2" s="26"/>
      <c r="T2" s="26"/>
      <c r="U2" s="26"/>
      <c r="V2" s="26"/>
      <c r="W2" s="26"/>
      <c r="X2" s="26"/>
      <c r="Y2" s="26"/>
      <c r="Z2" s="26"/>
      <c r="AA2" s="26"/>
      <c r="AB2" s="26"/>
      <c r="AC2" s="26"/>
    </row>
    <row r="5" spans="2:32" ht="30" customHeight="1" x14ac:dyDescent="0.2">
      <c r="B5" s="15"/>
      <c r="C5" s="15"/>
      <c r="D5" s="29" t="s">
        <v>44</v>
      </c>
      <c r="E5" s="29"/>
      <c r="F5" s="15"/>
      <c r="G5" s="29" t="s">
        <v>45</v>
      </c>
      <c r="H5" s="29"/>
      <c r="I5" s="29"/>
      <c r="J5" s="29"/>
      <c r="K5" s="29"/>
      <c r="L5" s="29"/>
      <c r="M5" s="15"/>
      <c r="N5" s="29" t="s">
        <v>46</v>
      </c>
      <c r="O5" s="29"/>
      <c r="P5" s="29"/>
      <c r="Q5" s="29"/>
      <c r="R5" s="29"/>
      <c r="S5" s="29"/>
      <c r="T5" s="29"/>
      <c r="U5" s="29"/>
      <c r="V5" s="29"/>
      <c r="W5" s="29"/>
      <c r="X5" s="29"/>
      <c r="Y5" s="29"/>
      <c r="Z5" s="15"/>
      <c r="AA5" s="29" t="s">
        <v>47</v>
      </c>
      <c r="AB5" s="29"/>
      <c r="AC5" s="29"/>
      <c r="AD5" s="29"/>
      <c r="AE5" s="15"/>
      <c r="AF5" s="29" t="s">
        <v>48</v>
      </c>
    </row>
    <row r="6" spans="2:32" ht="41.25" x14ac:dyDescent="0.2">
      <c r="B6" t="s">
        <v>15</v>
      </c>
      <c r="C6" s="9" t="s">
        <v>16</v>
      </c>
      <c r="D6" s="12" t="s">
        <v>17</v>
      </c>
      <c r="E6" s="12" t="s">
        <v>18</v>
      </c>
      <c r="G6" s="12" t="s">
        <v>21</v>
      </c>
      <c r="H6" s="12" t="s">
        <v>22</v>
      </c>
      <c r="I6" s="12" t="s">
        <v>23</v>
      </c>
      <c r="J6" s="12" t="s">
        <v>24</v>
      </c>
      <c r="K6" s="12" t="s">
        <v>25</v>
      </c>
      <c r="L6" s="12" t="s">
        <v>26</v>
      </c>
      <c r="N6" s="12" t="s">
        <v>27</v>
      </c>
      <c r="O6" s="12" t="s">
        <v>28</v>
      </c>
      <c r="P6" s="12" t="s">
        <v>29</v>
      </c>
      <c r="Q6" s="12" t="s">
        <v>30</v>
      </c>
      <c r="R6" s="12" t="s">
        <v>31</v>
      </c>
      <c r="S6" s="12" t="s">
        <v>32</v>
      </c>
      <c r="T6" s="12" t="s">
        <v>33</v>
      </c>
      <c r="U6" s="12" t="s">
        <v>34</v>
      </c>
      <c r="V6" s="12" t="s">
        <v>35</v>
      </c>
      <c r="W6" s="12" t="s">
        <v>36</v>
      </c>
      <c r="X6" s="12" t="s">
        <v>37</v>
      </c>
      <c r="Y6" s="12" t="s">
        <v>38</v>
      </c>
      <c r="AA6" s="12" t="s">
        <v>39</v>
      </c>
      <c r="AB6" s="12" t="s">
        <v>40</v>
      </c>
      <c r="AC6" s="12" t="s">
        <v>41</v>
      </c>
      <c r="AD6" s="12" t="s">
        <v>42</v>
      </c>
      <c r="AF6" s="12" t="s">
        <v>43</v>
      </c>
    </row>
    <row r="7" spans="2:32" ht="30" customHeight="1" x14ac:dyDescent="0.2">
      <c r="B7" s="10" t="s">
        <v>19</v>
      </c>
      <c r="C7" s="10">
        <v>2646</v>
      </c>
      <c r="D7" s="10">
        <v>1284</v>
      </c>
      <c r="E7" s="10">
        <v>1355</v>
      </c>
      <c r="F7" s="10"/>
      <c r="G7" s="10">
        <v>288</v>
      </c>
      <c r="H7" s="10">
        <v>375</v>
      </c>
      <c r="I7" s="10">
        <v>477</v>
      </c>
      <c r="J7" s="10">
        <v>491</v>
      </c>
      <c r="K7" s="10">
        <v>423</v>
      </c>
      <c r="L7" s="10">
        <v>592</v>
      </c>
      <c r="M7" s="10"/>
      <c r="N7" s="10">
        <v>336</v>
      </c>
      <c r="O7" s="10">
        <v>359</v>
      </c>
      <c r="P7" s="10">
        <v>233</v>
      </c>
      <c r="Q7" s="10">
        <v>265</v>
      </c>
      <c r="R7" s="10">
        <v>199</v>
      </c>
      <c r="S7" s="10">
        <v>250</v>
      </c>
      <c r="T7" s="10">
        <v>224</v>
      </c>
      <c r="U7" s="10">
        <v>104</v>
      </c>
      <c r="V7" s="10">
        <v>271</v>
      </c>
      <c r="W7" s="10">
        <v>213</v>
      </c>
      <c r="X7" s="10">
        <v>131</v>
      </c>
      <c r="Y7" s="10">
        <v>61</v>
      </c>
      <c r="Z7" s="10"/>
      <c r="AA7" s="10">
        <v>796</v>
      </c>
      <c r="AB7" s="10">
        <v>770</v>
      </c>
      <c r="AC7" s="10">
        <v>440</v>
      </c>
      <c r="AD7" s="10">
        <v>632</v>
      </c>
      <c r="AE7" s="10"/>
      <c r="AF7" s="10">
        <v>475</v>
      </c>
    </row>
    <row r="8" spans="2:32" ht="30" customHeight="1" x14ac:dyDescent="0.2">
      <c r="B8" s="11" t="s">
        <v>20</v>
      </c>
      <c r="C8" s="11">
        <v>2640</v>
      </c>
      <c r="D8" s="11">
        <v>1329</v>
      </c>
      <c r="E8" s="11">
        <v>1303</v>
      </c>
      <c r="F8" s="11"/>
      <c r="G8" s="11">
        <v>355</v>
      </c>
      <c r="H8" s="11">
        <v>453</v>
      </c>
      <c r="I8" s="11">
        <v>456</v>
      </c>
      <c r="J8" s="11">
        <v>472</v>
      </c>
      <c r="K8" s="11">
        <v>384</v>
      </c>
      <c r="L8" s="11">
        <v>519</v>
      </c>
      <c r="M8" s="11"/>
      <c r="N8" s="11">
        <v>376</v>
      </c>
      <c r="O8" s="11">
        <v>337</v>
      </c>
      <c r="P8" s="11">
        <v>216</v>
      </c>
      <c r="Q8" s="11">
        <v>246</v>
      </c>
      <c r="R8" s="11">
        <v>185</v>
      </c>
      <c r="S8" s="11">
        <v>230</v>
      </c>
      <c r="T8" s="11">
        <v>212</v>
      </c>
      <c r="U8" s="11">
        <v>101</v>
      </c>
      <c r="V8" s="11">
        <v>260</v>
      </c>
      <c r="W8" s="11">
        <v>245</v>
      </c>
      <c r="X8" s="11">
        <v>134</v>
      </c>
      <c r="Y8" s="11">
        <v>96</v>
      </c>
      <c r="Z8" s="11"/>
      <c r="AA8" s="11">
        <v>729</v>
      </c>
      <c r="AB8" s="11">
        <v>702</v>
      </c>
      <c r="AC8" s="11">
        <v>561</v>
      </c>
      <c r="AD8" s="11">
        <v>639</v>
      </c>
      <c r="AE8" s="11"/>
      <c r="AF8" s="11">
        <v>464</v>
      </c>
    </row>
    <row r="9" spans="2:32" x14ac:dyDescent="0.2">
      <c r="B9" s="18" t="s">
        <v>393</v>
      </c>
      <c r="C9" s="17">
        <v>0.26773009015571803</v>
      </c>
      <c r="D9" s="17">
        <v>0.26828667721828198</v>
      </c>
      <c r="E9" s="17">
        <v>0.268016471629419</v>
      </c>
      <c r="F9" s="17"/>
      <c r="G9" s="17">
        <v>0.27447054955242101</v>
      </c>
      <c r="H9" s="17">
        <v>0.30696820600248698</v>
      </c>
      <c r="I9" s="17">
        <v>0.29743477888709002</v>
      </c>
      <c r="J9" s="17">
        <v>0.28392826210462302</v>
      </c>
      <c r="K9" s="17">
        <v>0.233544459925867</v>
      </c>
      <c r="L9" s="17">
        <v>0.213342181484143</v>
      </c>
      <c r="M9" s="17"/>
      <c r="N9" s="17">
        <v>0.272372837313414</v>
      </c>
      <c r="O9" s="17">
        <v>0.221044527307621</v>
      </c>
      <c r="P9" s="17">
        <v>0.254705626102392</v>
      </c>
      <c r="Q9" s="17">
        <v>0.21691551738422901</v>
      </c>
      <c r="R9" s="17">
        <v>0.29572092131844901</v>
      </c>
      <c r="S9" s="17">
        <v>0.27082108107987801</v>
      </c>
      <c r="T9" s="17">
        <v>0.285277150951387</v>
      </c>
      <c r="U9" s="17">
        <v>0.27795329365548499</v>
      </c>
      <c r="V9" s="17">
        <v>0.33143536353380698</v>
      </c>
      <c r="W9" s="17">
        <v>0.28440308334144998</v>
      </c>
      <c r="X9" s="17">
        <v>0.223692309683693</v>
      </c>
      <c r="Y9" s="17">
        <v>0.308708523127664</v>
      </c>
      <c r="Z9" s="17"/>
      <c r="AA9" s="17">
        <v>0.251145378635174</v>
      </c>
      <c r="AB9" s="17">
        <v>0.23778639992992501</v>
      </c>
      <c r="AC9" s="17">
        <v>0.26025003315392697</v>
      </c>
      <c r="AD9" s="17">
        <v>0.32832133933605101</v>
      </c>
      <c r="AE9" s="17"/>
      <c r="AF9" s="17">
        <v>0.28923723977914401</v>
      </c>
    </row>
    <row r="10" spans="2:32" x14ac:dyDescent="0.2">
      <c r="B10" s="18" t="s">
        <v>394</v>
      </c>
      <c r="C10" s="17">
        <v>0.52757879895564497</v>
      </c>
      <c r="D10" s="17">
        <v>0.52861400217524601</v>
      </c>
      <c r="E10" s="17">
        <v>0.52622699873359302</v>
      </c>
      <c r="F10" s="17"/>
      <c r="G10" s="17">
        <v>0.47947028976463602</v>
      </c>
      <c r="H10" s="17">
        <v>0.47716554797341698</v>
      </c>
      <c r="I10" s="17">
        <v>0.53684470164480402</v>
      </c>
      <c r="J10" s="17">
        <v>0.54920943201093997</v>
      </c>
      <c r="K10" s="17">
        <v>0.53615335503520201</v>
      </c>
      <c r="L10" s="17">
        <v>0.57035045709667398</v>
      </c>
      <c r="M10" s="17"/>
      <c r="N10" s="17">
        <v>0.54060198031127205</v>
      </c>
      <c r="O10" s="17">
        <v>0.53785769126332605</v>
      </c>
      <c r="P10" s="17">
        <v>0.52695881589568605</v>
      </c>
      <c r="Q10" s="17">
        <v>0.55100629894924602</v>
      </c>
      <c r="R10" s="17">
        <v>0.50509172083973097</v>
      </c>
      <c r="S10" s="17">
        <v>0.51954229586334799</v>
      </c>
      <c r="T10" s="17">
        <v>0.52176769603662998</v>
      </c>
      <c r="U10" s="17">
        <v>0.53896158554806095</v>
      </c>
      <c r="V10" s="17">
        <v>0.51479037416322804</v>
      </c>
      <c r="W10" s="17">
        <v>0.48213987713946799</v>
      </c>
      <c r="X10" s="17">
        <v>0.58728131871965905</v>
      </c>
      <c r="Y10" s="17">
        <v>0.51220002757515304</v>
      </c>
      <c r="Z10" s="17"/>
      <c r="AA10" s="17">
        <v>0.55163323416792298</v>
      </c>
      <c r="AB10" s="17">
        <v>0.53088925769101503</v>
      </c>
      <c r="AC10" s="17">
        <v>0.54778732439758004</v>
      </c>
      <c r="AD10" s="17">
        <v>0.475127855538099</v>
      </c>
      <c r="AE10" s="17"/>
      <c r="AF10" s="17">
        <v>0.49885583505113401</v>
      </c>
    </row>
    <row r="11" spans="2:32" ht="27.75" x14ac:dyDescent="0.2">
      <c r="B11" s="18" t="s">
        <v>395</v>
      </c>
      <c r="C11" s="17">
        <v>0.17497299178155601</v>
      </c>
      <c r="D11" s="17">
        <v>0.17078547701751001</v>
      </c>
      <c r="E11" s="17">
        <v>0.17938526623488199</v>
      </c>
      <c r="F11" s="17"/>
      <c r="G11" s="17">
        <v>0.18977624894998399</v>
      </c>
      <c r="H11" s="17">
        <v>0.20236287645454801</v>
      </c>
      <c r="I11" s="17">
        <v>0.134064452307637</v>
      </c>
      <c r="J11" s="17">
        <v>0.147283671080191</v>
      </c>
      <c r="K11" s="17">
        <v>0.19479296761680401</v>
      </c>
      <c r="L11" s="17">
        <v>0.18736677680941499</v>
      </c>
      <c r="M11" s="17"/>
      <c r="N11" s="17">
        <v>0.157106071812116</v>
      </c>
      <c r="O11" s="17">
        <v>0.21766054585682801</v>
      </c>
      <c r="P11" s="17">
        <v>0.188373271949315</v>
      </c>
      <c r="Q11" s="17">
        <v>0.20493109847670099</v>
      </c>
      <c r="R11" s="17">
        <v>0.14179555357752399</v>
      </c>
      <c r="S11" s="17">
        <v>0.17383221409415001</v>
      </c>
      <c r="T11" s="17">
        <v>0.162418451151081</v>
      </c>
      <c r="U11" s="17">
        <v>0.1501271483137</v>
      </c>
      <c r="V11" s="17">
        <v>0.14000145333356401</v>
      </c>
      <c r="W11" s="17">
        <v>0.21087597629878399</v>
      </c>
      <c r="X11" s="17">
        <v>0.14398259356839799</v>
      </c>
      <c r="Y11" s="17">
        <v>0.15529887390984601</v>
      </c>
      <c r="Z11" s="17"/>
      <c r="AA11" s="17">
        <v>0.167369960609563</v>
      </c>
      <c r="AB11" s="17">
        <v>0.203307653679031</v>
      </c>
      <c r="AC11" s="17">
        <v>0.16270882952065299</v>
      </c>
      <c r="AD11" s="17">
        <v>0.164322395889789</v>
      </c>
      <c r="AE11" s="17"/>
      <c r="AF11" s="17">
        <v>0.184021557692473</v>
      </c>
    </row>
    <row r="12" spans="2:32" x14ac:dyDescent="0.2">
      <c r="B12" s="18" t="s">
        <v>396</v>
      </c>
      <c r="C12" s="17">
        <v>2.0635731548153902E-2</v>
      </c>
      <c r="D12" s="17">
        <v>2.4106673259983499E-2</v>
      </c>
      <c r="E12" s="17">
        <v>1.63470620682276E-2</v>
      </c>
      <c r="F12" s="17"/>
      <c r="G12" s="17">
        <v>4.4352917672077601E-2</v>
      </c>
      <c r="H12" s="17">
        <v>1.1625098274712401E-2</v>
      </c>
      <c r="I12" s="17">
        <v>2.2052995096139599E-2</v>
      </c>
      <c r="J12" s="17">
        <v>1.5652480805473001E-2</v>
      </c>
      <c r="K12" s="17">
        <v>2.0057935739883601E-2</v>
      </c>
      <c r="L12" s="17">
        <v>1.59938870207148E-2</v>
      </c>
      <c r="M12" s="17"/>
      <c r="N12" s="17">
        <v>2.5481409765635E-2</v>
      </c>
      <c r="O12" s="17">
        <v>1.5636009459816899E-2</v>
      </c>
      <c r="P12" s="17">
        <v>1.3484914952710101E-2</v>
      </c>
      <c r="Q12" s="17">
        <v>2.05919966970886E-2</v>
      </c>
      <c r="R12" s="17">
        <v>5.1275222950648201E-2</v>
      </c>
      <c r="S12" s="17">
        <v>2.4874244520310201E-2</v>
      </c>
      <c r="T12" s="17">
        <v>2.2218940313724199E-2</v>
      </c>
      <c r="U12" s="17">
        <v>8.5852130312668497E-3</v>
      </c>
      <c r="V12" s="17">
        <v>9.4542965939763898E-3</v>
      </c>
      <c r="W12" s="17">
        <v>2.2581063220298601E-2</v>
      </c>
      <c r="X12" s="17">
        <v>1.3482443506505E-2</v>
      </c>
      <c r="Y12" s="17">
        <v>1.07285227514831E-2</v>
      </c>
      <c r="Z12" s="17"/>
      <c r="AA12" s="17">
        <v>2.0698484287452201E-2</v>
      </c>
      <c r="AB12" s="17">
        <v>1.75155292644762E-2</v>
      </c>
      <c r="AC12" s="17">
        <v>2.0081938291815302E-2</v>
      </c>
      <c r="AD12" s="17">
        <v>2.47459558789291E-2</v>
      </c>
      <c r="AE12" s="17"/>
      <c r="AF12" s="17">
        <v>2.0427281435344499E-2</v>
      </c>
    </row>
    <row r="13" spans="2:32" x14ac:dyDescent="0.2">
      <c r="B13" s="18" t="s">
        <v>397</v>
      </c>
      <c r="C13" s="17">
        <v>1.9139679953802599E-3</v>
      </c>
      <c r="D13" s="17">
        <v>1.8016011687609901E-3</v>
      </c>
      <c r="E13" s="17">
        <v>2.0389285697824701E-3</v>
      </c>
      <c r="F13" s="17"/>
      <c r="G13" s="17">
        <v>2.98009362326382E-3</v>
      </c>
      <c r="H13" s="17">
        <v>1.8782712948356799E-3</v>
      </c>
      <c r="I13" s="17">
        <v>1.7948383517023001E-3</v>
      </c>
      <c r="J13" s="17">
        <v>0</v>
      </c>
      <c r="K13" s="17">
        <v>1.9474526813462001E-3</v>
      </c>
      <c r="L13" s="17">
        <v>3.0350343215947801E-3</v>
      </c>
      <c r="M13" s="17"/>
      <c r="N13" s="17">
        <v>0</v>
      </c>
      <c r="O13" s="17">
        <v>2.21611953896572E-3</v>
      </c>
      <c r="P13" s="17">
        <v>3.9385747977271303E-3</v>
      </c>
      <c r="Q13" s="17">
        <v>6.5550884927356896E-3</v>
      </c>
      <c r="R13" s="17">
        <v>0</v>
      </c>
      <c r="S13" s="17">
        <v>0</v>
      </c>
      <c r="T13" s="17">
        <v>3.6823796035550501E-3</v>
      </c>
      <c r="U13" s="17">
        <v>0</v>
      </c>
      <c r="V13" s="17">
        <v>0</v>
      </c>
      <c r="W13" s="17">
        <v>0</v>
      </c>
      <c r="X13" s="17">
        <v>7.8777148268329208E-3</v>
      </c>
      <c r="Y13" s="17">
        <v>0</v>
      </c>
      <c r="Z13" s="17"/>
      <c r="AA13" s="17">
        <v>4.7798285359769198E-3</v>
      </c>
      <c r="AB13" s="17">
        <v>1.1661255062181599E-3</v>
      </c>
      <c r="AC13" s="17">
        <v>0</v>
      </c>
      <c r="AD13" s="17">
        <v>1.1697922350328901E-3</v>
      </c>
      <c r="AE13" s="17"/>
      <c r="AF13" s="17">
        <v>3.3309803384160199E-3</v>
      </c>
    </row>
    <row r="14" spans="2:32" x14ac:dyDescent="0.2">
      <c r="B14" s="18" t="s">
        <v>92</v>
      </c>
      <c r="C14" s="19">
        <v>7.1684195635468998E-3</v>
      </c>
      <c r="D14" s="19">
        <v>6.4055691602165499E-3</v>
      </c>
      <c r="E14" s="19">
        <v>7.9852727640968794E-3</v>
      </c>
      <c r="F14" s="19"/>
      <c r="G14" s="19">
        <v>8.9499004376170799E-3</v>
      </c>
      <c r="H14" s="19">
        <v>0</v>
      </c>
      <c r="I14" s="19">
        <v>7.8082337126272197E-3</v>
      </c>
      <c r="J14" s="19">
        <v>3.9261539987725204E-3</v>
      </c>
      <c r="K14" s="19">
        <v>1.35038290008974E-2</v>
      </c>
      <c r="L14" s="19">
        <v>9.9116632674581904E-3</v>
      </c>
      <c r="M14" s="19"/>
      <c r="N14" s="19">
        <v>4.4377007975625899E-3</v>
      </c>
      <c r="O14" s="19">
        <v>5.5851065734414803E-3</v>
      </c>
      <c r="P14" s="19">
        <v>1.25387963021693E-2</v>
      </c>
      <c r="Q14" s="19">
        <v>0</v>
      </c>
      <c r="R14" s="19">
        <v>6.1165813136483298E-3</v>
      </c>
      <c r="S14" s="19">
        <v>1.09301644423139E-2</v>
      </c>
      <c r="T14" s="19">
        <v>4.6353819436229298E-3</v>
      </c>
      <c r="U14" s="19">
        <v>2.4372759451487199E-2</v>
      </c>
      <c r="V14" s="19">
        <v>4.3185123754248596E-3</v>
      </c>
      <c r="W14" s="19">
        <v>0</v>
      </c>
      <c r="X14" s="19">
        <v>2.36836196949122E-2</v>
      </c>
      <c r="Y14" s="19">
        <v>1.30640526358536E-2</v>
      </c>
      <c r="Z14" s="19"/>
      <c r="AA14" s="19">
        <v>4.3731137639111501E-3</v>
      </c>
      <c r="AB14" s="19">
        <v>9.3350339293343798E-3</v>
      </c>
      <c r="AC14" s="19">
        <v>9.1718746360247901E-3</v>
      </c>
      <c r="AD14" s="19">
        <v>6.3126611220993599E-3</v>
      </c>
      <c r="AE14" s="19"/>
      <c r="AF14" s="19">
        <v>4.1271057034883698E-3</v>
      </c>
    </row>
    <row r="15" spans="2:32" x14ac:dyDescent="0.2">
      <c r="B15" s="16" t="s">
        <v>225</v>
      </c>
    </row>
    <row r="16" spans="2:32" x14ac:dyDescent="0.2">
      <c r="B16" t="s">
        <v>63</v>
      </c>
    </row>
    <row r="17" spans="2:2" x14ac:dyDescent="0.2">
      <c r="B17" t="s">
        <v>64</v>
      </c>
    </row>
    <row r="19" spans="2:2" x14ac:dyDescent="0.2">
      <c r="B19" s="8" t="str">
        <f>HYPERLINK("#'Contents'!A1", "Return to Contents")</f>
        <v>Return to Contents</v>
      </c>
    </row>
  </sheetData>
  <mergeCells count="6">
    <mergeCell ref="D2:AC2"/>
    <mergeCell ref="D5:E5"/>
    <mergeCell ref="G5:L5"/>
    <mergeCell ref="N5:Y5"/>
    <mergeCell ref="AA5:AD5"/>
    <mergeCell ref="AF5"/>
  </mergeCells>
  <pageMargins left="0.7" right="0.7" top="0.75" bottom="0.75" header="0.3" footer="0.3"/>
  <pageSetup paperSize="9"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Application>Excel iOS</Application>
  <ScaleCrop>false</ScaleCrop>
  <HeadingPairs>
    <vt:vector size="2" baseType="variant">
      <vt:variant>
        <vt:lpstr>Worksheets</vt:lpstr>
      </vt:variant>
      <vt:variant>
        <vt:i4>200</vt:i4>
      </vt:variant>
    </vt:vector>
  </HeadingPairs>
  <TitlesOfParts>
    <vt:vector size="200" baseType="lpstr">
      <vt:lpstr>Cover Sheet</vt:lpstr>
      <vt:lpstr>Contents</vt:lpstr>
      <vt:lpstr>Full Results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lpstr>Table 40</vt:lpstr>
      <vt:lpstr>Table 41</vt:lpstr>
      <vt:lpstr>Table 42</vt:lpstr>
      <vt:lpstr>Table 43</vt:lpstr>
      <vt:lpstr>Table 44</vt:lpstr>
      <vt:lpstr>Table 45</vt:lpstr>
      <vt:lpstr>Table 46</vt:lpstr>
      <vt:lpstr>Table 47</vt:lpstr>
      <vt:lpstr>Table 48</vt:lpstr>
      <vt:lpstr>Table 49</vt:lpstr>
      <vt:lpstr>Table 50</vt:lpstr>
      <vt:lpstr>Table 51</vt:lpstr>
      <vt:lpstr>Table 52</vt:lpstr>
      <vt:lpstr>Table 53</vt:lpstr>
      <vt:lpstr>Table 54</vt:lpstr>
      <vt:lpstr>Table 55</vt:lpstr>
      <vt:lpstr>Table 56</vt:lpstr>
      <vt:lpstr>Table 57</vt:lpstr>
      <vt:lpstr>Table 58</vt:lpstr>
      <vt:lpstr>Table 59</vt:lpstr>
      <vt:lpstr>Table 60</vt:lpstr>
      <vt:lpstr>Table 61</vt:lpstr>
      <vt:lpstr>Table 62</vt:lpstr>
      <vt:lpstr>Table 63</vt:lpstr>
      <vt:lpstr>Table 64</vt:lpstr>
      <vt:lpstr>Table 65</vt:lpstr>
      <vt:lpstr>Table 66</vt:lpstr>
      <vt:lpstr>Table 67</vt:lpstr>
      <vt:lpstr>Table 68</vt:lpstr>
      <vt:lpstr>Table 69</vt:lpstr>
      <vt:lpstr>Table 70</vt:lpstr>
      <vt:lpstr>Table 71</vt:lpstr>
      <vt:lpstr>Table 72</vt:lpstr>
      <vt:lpstr>Table 73</vt:lpstr>
      <vt:lpstr>Table 74</vt:lpstr>
      <vt:lpstr>Table 75</vt:lpstr>
      <vt:lpstr>Table 76</vt:lpstr>
      <vt:lpstr>Table 77</vt:lpstr>
      <vt:lpstr>Table 78</vt:lpstr>
      <vt:lpstr>Table 79</vt:lpstr>
      <vt:lpstr>Table 80</vt:lpstr>
      <vt:lpstr>Table 81</vt:lpstr>
      <vt:lpstr>Table 82</vt:lpstr>
      <vt:lpstr>Table 83</vt:lpstr>
      <vt:lpstr>Table 84</vt:lpstr>
      <vt:lpstr>Table 85</vt:lpstr>
      <vt:lpstr>Table 86</vt:lpstr>
      <vt:lpstr>Table 87</vt:lpstr>
      <vt:lpstr>Table 88</vt:lpstr>
      <vt:lpstr>Table 89</vt:lpstr>
      <vt:lpstr>Table 90</vt:lpstr>
      <vt:lpstr>Table 91</vt:lpstr>
      <vt:lpstr>Table 92</vt:lpstr>
      <vt:lpstr>Table 93</vt:lpstr>
      <vt:lpstr>Table 94</vt:lpstr>
      <vt:lpstr>Table 95</vt:lpstr>
      <vt:lpstr>Table 96</vt:lpstr>
      <vt:lpstr>Table 97</vt:lpstr>
      <vt:lpstr>Table 98</vt:lpstr>
      <vt:lpstr>Table 99</vt:lpstr>
      <vt:lpstr>Table 100</vt:lpstr>
      <vt:lpstr>Table 101</vt:lpstr>
      <vt:lpstr>Table 102</vt:lpstr>
      <vt:lpstr>Table 103</vt:lpstr>
      <vt:lpstr>Table 104</vt:lpstr>
      <vt:lpstr>Table 105</vt:lpstr>
      <vt:lpstr>Table 106</vt:lpstr>
      <vt:lpstr>Table 107</vt:lpstr>
      <vt:lpstr>Table 108</vt:lpstr>
      <vt:lpstr>Table 109</vt:lpstr>
      <vt:lpstr>Table 110</vt:lpstr>
      <vt:lpstr>Table 111</vt:lpstr>
      <vt:lpstr>Table 112</vt:lpstr>
      <vt:lpstr>Table 113</vt:lpstr>
      <vt:lpstr>Table 114</vt:lpstr>
      <vt:lpstr>Table 115</vt:lpstr>
      <vt:lpstr>Table 116</vt:lpstr>
      <vt:lpstr>Table 117</vt:lpstr>
      <vt:lpstr>Table 118</vt:lpstr>
      <vt:lpstr>Table 119</vt:lpstr>
      <vt:lpstr>Table 120</vt:lpstr>
      <vt:lpstr>Table 121</vt:lpstr>
      <vt:lpstr>Table 122</vt:lpstr>
      <vt:lpstr>Table 123</vt:lpstr>
      <vt:lpstr>Table 124</vt:lpstr>
      <vt:lpstr>Table 125</vt:lpstr>
      <vt:lpstr>Table 126</vt:lpstr>
      <vt:lpstr>Table 127</vt:lpstr>
      <vt:lpstr>Table 128</vt:lpstr>
      <vt:lpstr>Table 129</vt:lpstr>
      <vt:lpstr>Table 130</vt:lpstr>
      <vt:lpstr>Table 131</vt:lpstr>
      <vt:lpstr>Table 132</vt:lpstr>
      <vt:lpstr>Table 133</vt:lpstr>
      <vt:lpstr>Table 134</vt:lpstr>
      <vt:lpstr>Table 135</vt:lpstr>
      <vt:lpstr>Table 136</vt:lpstr>
      <vt:lpstr>Table 137</vt:lpstr>
      <vt:lpstr>Table 138</vt:lpstr>
      <vt:lpstr>Table 139</vt:lpstr>
      <vt:lpstr>Table 140</vt:lpstr>
      <vt:lpstr>Table 141</vt:lpstr>
      <vt:lpstr>Table 142</vt:lpstr>
      <vt:lpstr>Table 143</vt:lpstr>
      <vt:lpstr>Table 144</vt:lpstr>
      <vt:lpstr>Table 145</vt:lpstr>
      <vt:lpstr>Table 146</vt:lpstr>
      <vt:lpstr>Table 147</vt:lpstr>
      <vt:lpstr>Table 148</vt:lpstr>
      <vt:lpstr>Table 149</vt:lpstr>
      <vt:lpstr>Table 150</vt:lpstr>
      <vt:lpstr>Table 151</vt:lpstr>
      <vt:lpstr>Table 152</vt:lpstr>
      <vt:lpstr>Table 153</vt:lpstr>
      <vt:lpstr>Table 154</vt:lpstr>
      <vt:lpstr>Table 155</vt:lpstr>
      <vt:lpstr>Table 156</vt:lpstr>
      <vt:lpstr>Table 157</vt:lpstr>
      <vt:lpstr>Table 158</vt:lpstr>
      <vt:lpstr>Table 159</vt:lpstr>
      <vt:lpstr>Table 160</vt:lpstr>
      <vt:lpstr>Table 161</vt:lpstr>
      <vt:lpstr>Table 162</vt:lpstr>
      <vt:lpstr>Table 163</vt:lpstr>
      <vt:lpstr>Table 164</vt:lpstr>
      <vt:lpstr>Table 165</vt:lpstr>
      <vt:lpstr>Table 166</vt:lpstr>
      <vt:lpstr>Table 167</vt:lpstr>
      <vt:lpstr>Table 168</vt:lpstr>
      <vt:lpstr>Table 169</vt:lpstr>
      <vt:lpstr>Table 170</vt:lpstr>
      <vt:lpstr>Table 171</vt:lpstr>
      <vt:lpstr>Table 172</vt:lpstr>
      <vt:lpstr>Table 173</vt:lpstr>
      <vt:lpstr>Table 174</vt:lpstr>
      <vt:lpstr>Table 175</vt:lpstr>
      <vt:lpstr>Table 176</vt:lpstr>
      <vt:lpstr>Table 177</vt:lpstr>
      <vt:lpstr>Table 178</vt:lpstr>
      <vt:lpstr>Table 179</vt:lpstr>
      <vt:lpstr>Table 180</vt:lpstr>
      <vt:lpstr>Table 181</vt:lpstr>
      <vt:lpstr>Table 182</vt:lpstr>
      <vt:lpstr>Table 183</vt:lpstr>
      <vt:lpstr>Table 184</vt:lpstr>
      <vt:lpstr>Table 185</vt:lpstr>
      <vt:lpstr>Table 186</vt:lpstr>
      <vt:lpstr>Table 187</vt:lpstr>
      <vt:lpstr>Table 188</vt:lpstr>
      <vt:lpstr>Table 189</vt:lpstr>
      <vt:lpstr>Table 190</vt:lpstr>
      <vt:lpstr>Table 191</vt:lpstr>
      <vt:lpstr>Table 192</vt:lpstr>
      <vt:lpstr>Table 193</vt:lpstr>
      <vt:lpstr>Table 194</vt:lpstr>
      <vt:lpstr>Table 195</vt:lpstr>
      <vt:lpstr>Table 196</vt:lpstr>
      <vt:lpstr>Table 197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iwitt</dc:creator>
  <cp:lastModifiedBy>iwitt</cp:lastModifiedBy>
  <dcterms:created xsi:type="dcterms:W3CDTF">2023-03-17T12:31:58Z</dcterms:created>
</cp:coreProperties>
</file>