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Archeage\"/>
    </mc:Choice>
  </mc:AlternateContent>
  <bookViews>
    <workbookView xWindow="0" yWindow="0" windowWidth="19125" windowHeight="10305"/>
  </bookViews>
  <sheets>
    <sheet name="Taxes" sheetId="6" r:id="rId1"/>
    <sheet name="Taxes2" sheetId="14" r:id="rId2"/>
    <sheet name="Trade" sheetId="1" r:id="rId3"/>
    <sheet name="Tailoring" sheetId="13" r:id="rId4"/>
    <sheet name="Calculator" sheetId="7" r:id="rId5"/>
    <sheet name="Calculator2" sheetId="2" r:id="rId6"/>
    <sheet name="Gliders" sheetId="9" r:id="rId7"/>
    <sheet name="Gazebo Farm" sheetId="12" r:id="rId8"/>
    <sheet name="Apex Squall" sheetId="10" r:id="rId9"/>
    <sheet name="Staves" sheetId="4" r:id="rId10"/>
    <sheet name="Fish-Find Longliner" sheetId="3" r:id="rId11"/>
    <sheet name="Farm Cart" sheetId="8" r:id="rId12"/>
    <sheet name="Farm Wagon" sheetId="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6" l="1"/>
  <c r="M15" i="6"/>
  <c r="M14" i="6"/>
  <c r="M17" i="6" s="1"/>
  <c r="M8" i="6"/>
  <c r="M9" i="6"/>
  <c r="M7" i="6"/>
  <c r="M10" i="6" s="1"/>
  <c r="G7" i="6" l="1"/>
  <c r="G15" i="6"/>
  <c r="C13" i="14" l="1"/>
  <c r="D24" i="6"/>
  <c r="D23" i="6"/>
  <c r="D22" i="6"/>
  <c r="F24" i="6"/>
  <c r="F23" i="6"/>
  <c r="F22" i="6"/>
  <c r="D7" i="14"/>
  <c r="D9" i="14"/>
  <c r="D6" i="14"/>
  <c r="D10" i="14"/>
  <c r="D5" i="14"/>
  <c r="D4" i="14"/>
  <c r="D3" i="14"/>
  <c r="D8" i="14"/>
  <c r="D2" i="14"/>
  <c r="C25" i="13" l="1"/>
  <c r="N25" i="13"/>
  <c r="O14" i="13"/>
  <c r="P14" i="13"/>
  <c r="Q14" i="13"/>
  <c r="R14" i="13"/>
  <c r="S14" i="13"/>
  <c r="T14" i="13"/>
  <c r="U14" i="13"/>
  <c r="V14" i="13"/>
  <c r="W14" i="13"/>
  <c r="X14" i="13"/>
  <c r="M25" i="13"/>
  <c r="O25" i="13"/>
  <c r="P25" i="13"/>
  <c r="Q25" i="13"/>
  <c r="R25" i="13"/>
  <c r="L25" i="13"/>
  <c r="K25" i="13"/>
  <c r="J25" i="13"/>
  <c r="I25" i="13"/>
  <c r="H25" i="13"/>
  <c r="G25" i="13"/>
  <c r="F25" i="13"/>
  <c r="E25" i="13"/>
  <c r="D25" i="13"/>
  <c r="AA14" i="13"/>
  <c r="Z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D13" i="14"/>
  <c r="I14" i="14" l="1"/>
  <c r="H14" i="14"/>
  <c r="I13" i="14"/>
  <c r="H13" i="14"/>
  <c r="G13" i="14"/>
  <c r="M2" i="12"/>
  <c r="D11" i="12"/>
  <c r="D18" i="12"/>
  <c r="D17" i="12"/>
  <c r="D15" i="12"/>
  <c r="D14" i="12"/>
  <c r="D13" i="12"/>
  <c r="D10" i="12"/>
  <c r="D8" i="12"/>
  <c r="D7" i="12"/>
  <c r="D5" i="12"/>
  <c r="D4" i="12"/>
  <c r="G108" i="10" l="1"/>
  <c r="E107" i="10"/>
  <c r="G109" i="10" s="1"/>
  <c r="G102" i="10"/>
  <c r="I106" i="10" s="1"/>
  <c r="G100" i="10"/>
  <c r="E98" i="10"/>
  <c r="G101" i="10" s="1"/>
  <c r="R31" i="10" s="1"/>
  <c r="G92" i="10"/>
  <c r="R35" i="10" s="1"/>
  <c r="G90" i="10"/>
  <c r="E89" i="10"/>
  <c r="G93" i="10" s="1"/>
  <c r="E85" i="10"/>
  <c r="G87" i="10" s="1"/>
  <c r="G83" i="10"/>
  <c r="R32" i="10" s="1"/>
  <c r="E82" i="10"/>
  <c r="G84" i="10" s="1"/>
  <c r="R33" i="10" s="1"/>
  <c r="E77" i="10"/>
  <c r="G80" i="10" s="1"/>
  <c r="E76" i="10"/>
  <c r="G74" i="10"/>
  <c r="E73" i="10"/>
  <c r="G75" i="10" s="1"/>
  <c r="R20" i="10" s="1"/>
  <c r="E72" i="10"/>
  <c r="E71" i="10"/>
  <c r="E69" i="10"/>
  <c r="E68" i="10"/>
  <c r="E67" i="10"/>
  <c r="E66" i="10"/>
  <c r="E50" i="10"/>
  <c r="G60" i="10" s="1"/>
  <c r="E49" i="10"/>
  <c r="G45" i="10"/>
  <c r="E41" i="10"/>
  <c r="G44" i="10" s="1"/>
  <c r="E40" i="10"/>
  <c r="E34" i="10"/>
  <c r="G36" i="10" s="1"/>
  <c r="R30" i="10"/>
  <c r="G29" i="10"/>
  <c r="E28" i="10"/>
  <c r="G32" i="10" s="1"/>
  <c r="R18" i="10" s="1"/>
  <c r="E27" i="10"/>
  <c r="R21" i="10"/>
  <c r="E21" i="10"/>
  <c r="G23" i="10" s="1"/>
  <c r="G18" i="10"/>
  <c r="G17" i="10"/>
  <c r="E15" i="10"/>
  <c r="G16" i="10" s="1"/>
  <c r="E14" i="10"/>
  <c r="G10" i="10"/>
  <c r="I12" i="10" s="1"/>
  <c r="G9" i="10"/>
  <c r="E8" i="10"/>
  <c r="E6" i="10"/>
  <c r="E5" i="10"/>
  <c r="R2" i="10" s="1"/>
  <c r="R4" i="10"/>
  <c r="R3" i="10"/>
  <c r="I64" i="10" l="1"/>
  <c r="R29" i="10" s="1"/>
  <c r="I63" i="10"/>
  <c r="I62" i="10"/>
  <c r="I61" i="10"/>
  <c r="I94" i="10"/>
  <c r="I97" i="10"/>
  <c r="I96" i="10"/>
  <c r="I95" i="10"/>
  <c r="I38" i="10"/>
  <c r="R6" i="10" s="1"/>
  <c r="I37" i="10"/>
  <c r="I39" i="10"/>
  <c r="I24" i="10"/>
  <c r="I26" i="10"/>
  <c r="R15" i="10" s="1"/>
  <c r="I25" i="10"/>
  <c r="R14" i="10" s="1"/>
  <c r="R11" i="10"/>
  <c r="I13" i="10"/>
  <c r="G51" i="10"/>
  <c r="G59" i="10"/>
  <c r="R8" i="10" s="1"/>
  <c r="G86" i="10"/>
  <c r="I103" i="10"/>
  <c r="G22" i="10"/>
  <c r="R13" i="10" s="1"/>
  <c r="G30" i="10"/>
  <c r="R16" i="10" s="1"/>
  <c r="G78" i="10"/>
  <c r="I104" i="10"/>
  <c r="G35" i="10"/>
  <c r="R19" i="10" s="1"/>
  <c r="G42" i="10"/>
  <c r="R9" i="10" s="1"/>
  <c r="G79" i="10"/>
  <c r="I105" i="10"/>
  <c r="G31" i="10"/>
  <c r="R17" i="10" s="1"/>
  <c r="G43" i="10"/>
  <c r="R10" i="10" s="1"/>
  <c r="I11" i="10"/>
  <c r="G19" i="10"/>
  <c r="G91" i="10"/>
  <c r="R34" i="10" s="1"/>
  <c r="G99" i="10"/>
  <c r="I55" i="10" l="1"/>
  <c r="I54" i="10"/>
  <c r="R24" i="10" s="1"/>
  <c r="I53" i="10"/>
  <c r="R23" i="10" s="1"/>
  <c r="I52" i="10"/>
  <c r="R22" i="10" s="1"/>
  <c r="R27" i="10"/>
  <c r="R12" i="10"/>
  <c r="R7" i="10"/>
  <c r="R28" i="10"/>
  <c r="K57" i="10" l="1"/>
  <c r="R25" i="10" s="1"/>
  <c r="K56" i="10"/>
  <c r="R5" i="10" s="1"/>
  <c r="K58" i="10"/>
  <c r="R26" i="10" s="1"/>
  <c r="F29" i="7" l="1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E35" i="4"/>
  <c r="D35" i="4"/>
  <c r="C35" i="4"/>
  <c r="Q29" i="4"/>
  <c r="O29" i="4"/>
  <c r="M29" i="4"/>
  <c r="K29" i="4"/>
  <c r="I29" i="4"/>
  <c r="G29" i="4"/>
  <c r="E29" i="4"/>
  <c r="C29" i="4"/>
  <c r="Q28" i="4"/>
  <c r="P28" i="4"/>
  <c r="P29" i="4" s="1"/>
  <c r="O28" i="4"/>
  <c r="N28" i="4"/>
  <c r="N29" i="4" s="1"/>
  <c r="M28" i="4"/>
  <c r="L28" i="4"/>
  <c r="L29" i="4" s="1"/>
  <c r="K28" i="4"/>
  <c r="J28" i="4"/>
  <c r="J29" i="4" s="1"/>
  <c r="I28" i="4"/>
  <c r="H28" i="4"/>
  <c r="H29" i="4" s="1"/>
  <c r="G28" i="4"/>
  <c r="F28" i="4"/>
  <c r="F29" i="4" s="1"/>
  <c r="E28" i="4"/>
  <c r="D28" i="4"/>
  <c r="D29" i="4" s="1"/>
  <c r="C28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F6" i="2"/>
  <c r="F5" i="2"/>
  <c r="F3" i="2"/>
  <c r="F2" i="2"/>
  <c r="F19" i="1"/>
  <c r="H17" i="1"/>
  <c r="F17" i="1"/>
  <c r="F16" i="1"/>
  <c r="H16" i="1" s="1"/>
  <c r="H14" i="1"/>
  <c r="F14" i="1"/>
  <c r="H13" i="1"/>
  <c r="F13" i="1"/>
  <c r="H12" i="1"/>
  <c r="F11" i="1"/>
  <c r="H11" i="1" s="1"/>
  <c r="H10" i="1"/>
  <c r="F10" i="1"/>
  <c r="F9" i="1"/>
  <c r="H9" i="1" s="1"/>
  <c r="F8" i="1"/>
  <c r="H8" i="1" s="1"/>
  <c r="F7" i="1"/>
  <c r="H7" i="1" s="1"/>
  <c r="H6" i="1"/>
  <c r="F6" i="1"/>
  <c r="F5" i="1"/>
  <c r="H5" i="1" s="1"/>
  <c r="F4" i="1"/>
  <c r="H4" i="1" s="1"/>
  <c r="F3" i="1"/>
  <c r="H3" i="1" s="1"/>
  <c r="H2" i="1"/>
  <c r="F2" i="1"/>
</calcChain>
</file>

<file path=xl/sharedStrings.xml><?xml version="1.0" encoding="utf-8"?>
<sst xmlns="http://schemas.openxmlformats.org/spreadsheetml/2006/main" count="654" uniqueCount="351">
  <si>
    <t>Source</t>
  </si>
  <si>
    <t>Dest</t>
  </si>
  <si>
    <t>Pct</t>
  </si>
  <si>
    <t>Halcyona</t>
  </si>
  <si>
    <t>Dewstone</t>
  </si>
  <si>
    <t>Time</t>
  </si>
  <si>
    <t>Marianople</t>
  </si>
  <si>
    <t>Gweonid</t>
  </si>
  <si>
    <t>Solz</t>
  </si>
  <si>
    <t>Paid</t>
  </si>
  <si>
    <t>Base</t>
  </si>
  <si>
    <t>Two Crowns</t>
  </si>
  <si>
    <t>v long</t>
  </si>
  <si>
    <t>Potato</t>
  </si>
  <si>
    <t>Cucumber</t>
  </si>
  <si>
    <t>Carrot</t>
  </si>
  <si>
    <t>Onion</t>
  </si>
  <si>
    <t>Barley</t>
  </si>
  <si>
    <t>Rice Plant</t>
  </si>
  <si>
    <t>Lilyut Public Farm</t>
  </si>
  <si>
    <t>Type</t>
  </si>
  <si>
    <t>Yam Pasta</t>
  </si>
  <si>
    <t>Wheat Biscuit</t>
  </si>
  <si>
    <t>Curr Pct</t>
  </si>
  <si>
    <t>Braised Meat</t>
  </si>
  <si>
    <t>Dried Food</t>
  </si>
  <si>
    <t>Pack</t>
  </si>
  <si>
    <t>Ing 1</t>
  </si>
  <si>
    <t>Ing 1 Qty</t>
  </si>
  <si>
    <t>Eggs</t>
  </si>
  <si>
    <t>dd</t>
  </si>
  <si>
    <t>Ing 1 Lbr</t>
  </si>
  <si>
    <t>Yield/lbr</t>
  </si>
  <si>
    <t>Tot Lbr</t>
  </si>
  <si>
    <t>Trimmed Meat</t>
  </si>
  <si>
    <t>Yam</t>
  </si>
  <si>
    <t>Dried</t>
  </si>
  <si>
    <t>16x16 Farm</t>
  </si>
  <si>
    <t>gg</t>
  </si>
  <si>
    <t>16x16 House</t>
  </si>
  <si>
    <t>Due E of center</t>
  </si>
  <si>
    <t>Due E of House</t>
  </si>
  <si>
    <t>House</t>
  </si>
  <si>
    <t>W-SW</t>
  </si>
  <si>
    <t>8x8</t>
  </si>
  <si>
    <t>Far end W-SW</t>
  </si>
  <si>
    <t>d</t>
  </si>
  <si>
    <t>1 Exquisite Diaphram</t>
  </si>
  <si>
    <t>1 Fish Finder</t>
  </si>
  <si>
    <t>3 Starshard Chips</t>
  </si>
  <si>
    <t>5 Gold Ingot</t>
  </si>
  <si>
    <t>3 Gold Ore</t>
  </si>
  <si>
    <t>30 peanut</t>
  </si>
  <si>
    <t>30 wheat</t>
  </si>
  <si>
    <t>20 red coral</t>
  </si>
  <si>
    <t>1 Fish Crane</t>
  </si>
  <si>
    <t>5 fine lumber</t>
  </si>
  <si>
    <t>3 Rock Salt Stabalizer (item trader)</t>
  </si>
  <si>
    <t>20 rice</t>
  </si>
  <si>
    <t>20 corn</t>
  </si>
  <si>
    <t>10 lumber</t>
  </si>
  <si>
    <t>3 log</t>
  </si>
  <si>
    <t>3 iron ore</t>
  </si>
  <si>
    <t>5 copper ingot</t>
  </si>
  <si>
    <t>3 copper ore</t>
  </si>
  <si>
    <t>3 archeam ingot</t>
  </si>
  <si>
    <t>3 archeum ore</t>
  </si>
  <si>
    <t>30 Lotus</t>
  </si>
  <si>
    <t>30 oats</t>
  </si>
  <si>
    <t>20 antler coral</t>
  </si>
  <si>
    <t>1 Fishing License (general merchant 100g)</t>
  </si>
  <si>
    <t>1 Solid Shaft</t>
  </si>
  <si>
    <t>8 Iron Ingot</t>
  </si>
  <si>
    <t>3 Iron Ore</t>
  </si>
  <si>
    <t>1 copper ingot</t>
  </si>
  <si>
    <t>1 silver ingot</t>
  </si>
  <si>
    <t>3 silver ore</t>
  </si>
  <si>
    <t>3 Charcoal Stabalizer (item trader)</t>
  </si>
  <si>
    <t>20 Azalea</t>
  </si>
  <si>
    <t>20 Narcissus</t>
  </si>
  <si>
    <t>1 Sunridge Ingot (86G AH)</t>
  </si>
  <si>
    <t>2 Thunderstruck Trees (1400g on AH)</t>
  </si>
  <si>
    <t>5 mysterious garden powder (80s ea AH)</t>
  </si>
  <si>
    <t>1 rough polish (10k alchemy, 11g on AH)</t>
  </si>
  <si>
    <t>1 Opaque Polish (4.5g on AH)</t>
  </si>
  <si>
    <t>10 Sturdy Ingot (5.5g on AH)</t>
  </si>
  <si>
    <t>1 small seed oil (4.7g on AH)</t>
  </si>
  <si>
    <t>1 Viscous Glossy Oil (10k alchemy, 11.2g on AH)</t>
  </si>
  <si>
    <t>2 Diamond (.5g on AH)</t>
  </si>
  <si>
    <t>3 Amethyst (.7g on AH)</t>
  </si>
  <si>
    <t>5 Starshard Ingots (.15g on AH)</t>
  </si>
  <si>
    <t>2 Lumber Bundle</t>
  </si>
  <si>
    <t>2 Fabric Bundle</t>
  </si>
  <si>
    <t>2 Iron Pack</t>
  </si>
  <si>
    <t>100 Fabric (5.5g total AH)</t>
  </si>
  <si>
    <t>100 lumber (11g total on AH)</t>
  </si>
  <si>
    <t>100 Iron Ingot (1G total on AH)</t>
  </si>
  <si>
    <t>3 wool or 10 cotton for 1 fabric</t>
  </si>
  <si>
    <t>4 Strong Wheel</t>
  </si>
  <si>
    <t>4 Archeum Log</t>
  </si>
  <si>
    <t>1 Sturdy Ingot (5.5g on AH)</t>
  </si>
  <si>
    <t>1 High Power Engine</t>
  </si>
  <si>
    <t>5 Flaming Log</t>
  </si>
  <si>
    <t>10 Silver Ingot</t>
  </si>
  <si>
    <t>10 Gold Ingot</t>
  </si>
  <si>
    <t>1 Archeum Ingot</t>
  </si>
  <si>
    <t>1 Cart Bucket</t>
  </si>
  <si>
    <t>2 Copper Ingot</t>
  </si>
  <si>
    <t>2 Leather</t>
  </si>
  <si>
    <t>1 Farm Wagon Design(50 Gilda)</t>
  </si>
  <si>
    <t>http://archeagedatabase.net/us/recipe/4107/</t>
  </si>
  <si>
    <t>Cinderstone</t>
  </si>
  <si>
    <t>16x16</t>
  </si>
  <si>
    <t>Sunlight Dust</t>
  </si>
  <si>
    <t>Wedges</t>
  </si>
  <si>
    <t>Lumber</t>
  </si>
  <si>
    <t>Sun Dust</t>
  </si>
  <si>
    <t>Apprentice</t>
  </si>
  <si>
    <t>Craftsman</t>
  </si>
  <si>
    <t>Artificer</t>
  </si>
  <si>
    <t>Artisan</t>
  </si>
  <si>
    <t>Conqueror</t>
  </si>
  <si>
    <t>Illustrious</t>
  </si>
  <si>
    <t>Magnificent</t>
  </si>
  <si>
    <t>Epherium</t>
  </si>
  <si>
    <t>Delphinad</t>
  </si>
  <si>
    <t>Gloves</t>
  </si>
  <si>
    <t>Hammers</t>
  </si>
  <si>
    <t>Sun Shard</t>
  </si>
  <si>
    <t>Sun Crystal</t>
  </si>
  <si>
    <t>Sun Essence</t>
  </si>
  <si>
    <t>Copper Ing</t>
  </si>
  <si>
    <t>Silver Ing</t>
  </si>
  <si>
    <t>Gold Ing</t>
  </si>
  <si>
    <t>Archeum Ing</t>
  </si>
  <si>
    <t>Fine Lmbr</t>
  </si>
  <si>
    <t>Gilda Dust</t>
  </si>
  <si>
    <t>Nuri Lmbr</t>
  </si>
  <si>
    <t>Small Seed Oil</t>
  </si>
  <si>
    <t>Corn</t>
  </si>
  <si>
    <t>Rice</t>
  </si>
  <si>
    <t>Charcoal</t>
  </si>
  <si>
    <t>multiplier</t>
  </si>
  <si>
    <t>Item Price</t>
  </si>
  <si>
    <t>Item Yield</t>
  </si>
  <si>
    <t>AH Price</t>
  </si>
  <si>
    <t>Profit</t>
  </si>
  <si>
    <t>Ginseng</t>
  </si>
  <si>
    <t>%</t>
  </si>
  <si>
    <t>Quinoa</t>
  </si>
  <si>
    <t>Cornflower</t>
  </si>
  <si>
    <t>Sunflower</t>
  </si>
  <si>
    <t>Garlic</t>
  </si>
  <si>
    <t>Mushroom</t>
  </si>
  <si>
    <t>4 wheels</t>
  </si>
  <si>
    <t>10 iron ingot</t>
  </si>
  <si>
    <t>1 Cart engine</t>
  </si>
  <si>
    <t>2 fine lumber</t>
  </si>
  <si>
    <t>1 small seed oil</t>
  </si>
  <si>
    <t>1 cart shaft</t>
  </si>
  <si>
    <t>1 ts log</t>
  </si>
  <si>
    <t>Auto</t>
  </si>
  <si>
    <t>Ender</t>
  </si>
  <si>
    <t>1 Mechanical Spring</t>
  </si>
  <si>
    <t>20 iron ingot</t>
  </si>
  <si>
    <t>Garden</t>
  </si>
  <si>
    <t>Farm</t>
  </si>
  <si>
    <t>Thatch</t>
  </si>
  <si>
    <t>Gazebo</t>
  </si>
  <si>
    <t>Rand</t>
  </si>
  <si>
    <t>Val</t>
  </si>
  <si>
    <t>Mayah</t>
  </si>
  <si>
    <t>Morrigu</t>
  </si>
  <si>
    <t>Perrin</t>
  </si>
  <si>
    <t>Gliders</t>
  </si>
  <si>
    <t>Exp</t>
  </si>
  <si>
    <t>Leather</t>
  </si>
  <si>
    <t>Fabric</t>
  </si>
  <si>
    <t>Iron Ingot</t>
  </si>
  <si>
    <t>Improved</t>
  </si>
  <si>
    <t>Anvil</t>
  </si>
  <si>
    <t>Arc Ingot</t>
  </si>
  <si>
    <t>Sturdy Ing</t>
  </si>
  <si>
    <t xml:space="preserve">Leather </t>
  </si>
  <si>
    <t>Fine Leath</t>
  </si>
  <si>
    <t>Plate</t>
  </si>
  <si>
    <t>Apex Squall Design</t>
  </si>
  <si>
    <t>Crafted Vehicle Frame</t>
  </si>
  <si>
    <t>Racing Chassis</t>
  </si>
  <si>
    <t>Rubber Tire</t>
  </si>
  <si>
    <t>Solid Shaft</t>
  </si>
  <si>
    <t>High Power Engine</t>
  </si>
  <si>
    <t>Hydralic Shaft</t>
  </si>
  <si>
    <t>Bright Headlight</t>
  </si>
  <si>
    <t>Spiral Accelerator</t>
  </si>
  <si>
    <t>Exquisite Diaphragm</t>
  </si>
  <si>
    <t>Gold Ingot</t>
  </si>
  <si>
    <t>Amethyst</t>
  </si>
  <si>
    <t>Diamond</t>
  </si>
  <si>
    <t>Viscous Glossy Oil (10k Alch)</t>
  </si>
  <si>
    <t>Mechanical Spring</t>
  </si>
  <si>
    <t>Copper Ingot</t>
  </si>
  <si>
    <t>Archeum Ingot</t>
  </si>
  <si>
    <t>Rough Polish (10 Alch)</t>
  </si>
  <si>
    <t>Rock Salt Stabalizer</t>
  </si>
  <si>
    <t>Lotus</t>
  </si>
  <si>
    <t>Oats</t>
  </si>
  <si>
    <t>Antler Coral</t>
  </si>
  <si>
    <t>Peanut</t>
  </si>
  <si>
    <t>Wheat</t>
  </si>
  <si>
    <t>Red Coral</t>
  </si>
  <si>
    <t>Alloy Combiner</t>
  </si>
  <si>
    <t>Seabreeze Essence</t>
  </si>
  <si>
    <t>Dawn Lake Essence</t>
  </si>
  <si>
    <t>Charcoal Stabalizer</t>
  </si>
  <si>
    <t>Flaming Log</t>
  </si>
  <si>
    <t>Silver Ingot</t>
  </si>
  <si>
    <t>Thunderstruck Tree</t>
  </si>
  <si>
    <t>Sunridge Ingot</t>
  </si>
  <si>
    <t>Sturdy Ingot</t>
  </si>
  <si>
    <t>Opaque Polish</t>
  </si>
  <si>
    <t>Azalea</t>
  </si>
  <si>
    <t>Narcissus</t>
  </si>
  <si>
    <t>Mysterious Garden Powder</t>
  </si>
  <si>
    <t>Rough Polish</t>
  </si>
  <si>
    <t>Nuri Forest Lumber</t>
  </si>
  <si>
    <t>Cloudspun Fabric</t>
  </si>
  <si>
    <t>Wind Spirit Leather</t>
  </si>
  <si>
    <t>Blue Pigment (30k Alch)</t>
  </si>
  <si>
    <t>Lavendar</t>
  </si>
  <si>
    <t>Fine Lumber</t>
  </si>
  <si>
    <t>Viscous Glossy Oil (10K Alchemy)</t>
  </si>
  <si>
    <t>Beautifully Colored Fabric</t>
  </si>
  <si>
    <t>Small Leaf Pigment</t>
  </si>
  <si>
    <t>Small Root Pigment</t>
  </si>
  <si>
    <t>Clover</t>
  </si>
  <si>
    <t>Rose</t>
  </si>
  <si>
    <t>Lily</t>
  </si>
  <si>
    <t>Green Coral</t>
  </si>
  <si>
    <t>Fine Leather</t>
  </si>
  <si>
    <t>Starshard Ingot</t>
  </si>
  <si>
    <t>Starlight Archeum Dust</t>
  </si>
  <si>
    <t>Construction Brick Bundle</t>
  </si>
  <si>
    <t>Blue Salt Wedge</t>
  </si>
  <si>
    <t>Scarecrow Farm Design</t>
  </si>
  <si>
    <t>Land Exansion Certificate</t>
  </si>
  <si>
    <t>Land Expansion Permit</t>
  </si>
  <si>
    <t>Bound Tax Certificates</t>
  </si>
  <si>
    <t>Wooden Beam Bundle</t>
  </si>
  <si>
    <t>Construction Tool Bundle</t>
  </si>
  <si>
    <t>Finishing Touches Bundle</t>
  </si>
  <si>
    <t>Stone Brick</t>
  </si>
  <si>
    <t>Moon Dust</t>
  </si>
  <si>
    <t>Moon Shard</t>
  </si>
  <si>
    <t>Moon Crystal</t>
  </si>
  <si>
    <t>Moon Essence</t>
  </si>
  <si>
    <t>Small Root</t>
  </si>
  <si>
    <t>Small Leaf</t>
  </si>
  <si>
    <t>Soft Stem</t>
  </si>
  <si>
    <t>Crystal Stbl</t>
  </si>
  <si>
    <t>Mint</t>
  </si>
  <si>
    <t>Cactus</t>
  </si>
  <si>
    <t>Pearl</t>
  </si>
  <si>
    <t>Mysterious Garden</t>
  </si>
  <si>
    <t>Scented Petal</t>
  </si>
  <si>
    <t>Rock Salt</t>
  </si>
  <si>
    <t>Pepper</t>
  </si>
  <si>
    <t>Thurs@01:39</t>
  </si>
  <si>
    <t>Thurs@03:36</t>
  </si>
  <si>
    <t>Thurs@02:06</t>
  </si>
  <si>
    <t>Thurs@00:32</t>
  </si>
  <si>
    <t>Speaker</t>
  </si>
  <si>
    <t>Mon@14:20</t>
  </si>
  <si>
    <t>Fri@16:24</t>
  </si>
  <si>
    <t>Sat@16:52</t>
  </si>
  <si>
    <t>Sat@09:11</t>
  </si>
  <si>
    <t>Mon@21:17</t>
  </si>
  <si>
    <t>24x24</t>
  </si>
  <si>
    <t># props</t>
  </si>
  <si>
    <t>base tax</t>
  </si>
  <si>
    <t>property count</t>
  </si>
  <si>
    <t>tax/property</t>
  </si>
  <si>
    <t>Small Farm</t>
  </si>
  <si>
    <t>Medium Farm</t>
  </si>
  <si>
    <t>Large Farm</t>
  </si>
  <si>
    <t>Small House</t>
  </si>
  <si>
    <t>Medium House</t>
  </si>
  <si>
    <t>Large House</t>
  </si>
  <si>
    <t>Mansion</t>
  </si>
  <si>
    <t>Workbench</t>
  </si>
  <si>
    <t>Public Building</t>
  </si>
  <si>
    <t>total properties</t>
  </si>
  <si>
    <t>total tax</t>
  </si>
  <si>
    <t>labor</t>
  </si>
  <si>
    <t>credits</t>
  </si>
  <si>
    <t>certificates</t>
  </si>
  <si>
    <t>=</t>
  </si>
  <si>
    <t>Small Farms</t>
  </si>
  <si>
    <t>Medium Farms</t>
  </si>
  <si>
    <t>Large Farms</t>
  </si>
  <si>
    <t>Small Houses</t>
  </si>
  <si>
    <t>Medium Houses</t>
  </si>
  <si>
    <t>Large Houses</t>
  </si>
  <si>
    <t>Mansions</t>
  </si>
  <si>
    <t>Workbenches</t>
  </si>
  <si>
    <t>Public Buildings</t>
  </si>
  <si>
    <t>Scarecrow Garden</t>
  </si>
  <si>
    <t>Scarecrow Farm</t>
  </si>
  <si>
    <t>Swept-Roof Villa</t>
  </si>
  <si>
    <t>Swept-Roof Chalet</t>
  </si>
  <si>
    <t>Swept-Roof Manor</t>
  </si>
  <si>
    <t>Rose Stone Mansion</t>
  </si>
  <si>
    <t>Leatherwork Table</t>
  </si>
  <si>
    <t>Fellowship Plaza</t>
  </si>
  <si>
    <t>Aquafarm</t>
  </si>
  <si>
    <t>Breezy Bungalow</t>
  </si>
  <si>
    <t>Rustic Cottages</t>
  </si>
  <si>
    <t>Rustic Manors</t>
  </si>
  <si>
    <t>Rustic Villas</t>
  </si>
  <si>
    <t>Spring Stone Mansion</t>
  </si>
  <si>
    <t>Loom</t>
  </si>
  <si>
    <t>Gazebo Farm</t>
  </si>
  <si>
    <t>Stone Cottages</t>
  </si>
  <si>
    <t>Stone Manors</t>
  </si>
  <si>
    <t>Stone Villas</t>
  </si>
  <si>
    <t>Stone Slate Mansion</t>
  </si>
  <si>
    <t>Masonry Table</t>
  </si>
  <si>
    <t>Tudor Cottages</t>
  </si>
  <si>
    <t>Tudor Manors</t>
  </si>
  <si>
    <t>Sawmill</t>
  </si>
  <si>
    <t>Rose Stone Cottage</t>
  </si>
  <si>
    <t>Rustic Townhouses</t>
  </si>
  <si>
    <t>Rustic Chalets</t>
  </si>
  <si>
    <t>Smelter</t>
  </si>
  <si>
    <t>Stone Townhouses</t>
  </si>
  <si>
    <t>Stone Chalets</t>
  </si>
  <si>
    <t>Tudor Townhouses</t>
  </si>
  <si>
    <t>Tudor Chalets</t>
  </si>
  <si>
    <t>Pastoral Chalets</t>
  </si>
  <si>
    <t>Provincial Chalets</t>
  </si>
  <si>
    <t>Rockhewn Chalets</t>
  </si>
  <si>
    <t>1,2</t>
  </si>
  <si>
    <t>loyalts</t>
  </si>
  <si>
    <t>Actual</t>
  </si>
  <si>
    <t>Specific</t>
  </si>
  <si>
    <t>Thatced Farmhouse</t>
  </si>
  <si>
    <t>32x32</t>
  </si>
  <si>
    <t>Pine</t>
  </si>
  <si>
    <t>Bundles</t>
  </si>
  <si>
    <t>Cedar</t>
  </si>
  <si>
    <t>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</si>
</sst>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20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4" borderId="0" xfId="0" applyFill="1"/>
    <xf numFmtId="0" fontId="0" fillId="0" borderId="4" xfId="0" applyBorder="1"/>
    <xf numFmtId="0" fontId="0" fillId="0" borderId="5" xfId="0" applyBorder="1"/>
    <xf numFmtId="0" fontId="0" fillId="5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Border="1"/>
    <xf numFmtId="0" fontId="1" fillId="0" borderId="0" xfId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5" borderId="0" xfId="0" applyFill="1"/>
    <xf numFmtId="0" fontId="0" fillId="6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t@09:11" TargetMode="External"/><Relationship Id="rId3" Type="http://schemas.openxmlformats.org/officeDocument/2006/relationships/hyperlink" Target="mailto:Thurs@02:06" TargetMode="External"/><Relationship Id="rId7" Type="http://schemas.openxmlformats.org/officeDocument/2006/relationships/hyperlink" Target="mailto:Sat@16:52" TargetMode="External"/><Relationship Id="rId2" Type="http://schemas.openxmlformats.org/officeDocument/2006/relationships/hyperlink" Target="mailto:Thurs@03:36" TargetMode="External"/><Relationship Id="rId1" Type="http://schemas.openxmlformats.org/officeDocument/2006/relationships/hyperlink" Target="mailto:Thurs@01:39" TargetMode="External"/><Relationship Id="rId6" Type="http://schemas.openxmlformats.org/officeDocument/2006/relationships/hyperlink" Target="mailto:Fri@16:24" TargetMode="External"/><Relationship Id="rId5" Type="http://schemas.openxmlformats.org/officeDocument/2006/relationships/hyperlink" Target="mailto:Mon@14:20" TargetMode="External"/><Relationship Id="rId4" Type="http://schemas.openxmlformats.org/officeDocument/2006/relationships/hyperlink" Target="mailto:Thurs@00:32" TargetMode="External"/><Relationship Id="rId9" Type="http://schemas.openxmlformats.org/officeDocument/2006/relationships/hyperlink" Target="mailto:Mon@21: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tabSelected="1" workbookViewId="0">
      <selection activeCell="P13" sqref="P13"/>
    </sheetView>
  </sheetViews>
  <sheetFormatPr defaultRowHeight="15" x14ac:dyDescent="0.25"/>
  <cols>
    <col min="2" max="2" width="10.85546875" bestFit="1" customWidth="1"/>
    <col min="3" max="4" width="12.28515625" style="19" bestFit="1" customWidth="1"/>
    <col min="5" max="5" width="12" style="19" customWidth="1"/>
    <col min="6" max="6" width="12.28515625" bestFit="1" customWidth="1"/>
  </cols>
  <sheetData>
    <row r="2" spans="2:13" s="19" customFormat="1" x14ac:dyDescent="0.25">
      <c r="C2" s="19" t="s">
        <v>162</v>
      </c>
      <c r="D2" s="19" t="s">
        <v>169</v>
      </c>
      <c r="E2" s="19" t="s">
        <v>170</v>
      </c>
      <c r="F2" s="19" t="s">
        <v>171</v>
      </c>
      <c r="K2" s="19" t="s">
        <v>347</v>
      </c>
      <c r="L2" s="19" t="s">
        <v>348</v>
      </c>
      <c r="M2" s="19" t="s">
        <v>349</v>
      </c>
    </row>
    <row r="3" spans="2:13" x14ac:dyDescent="0.25">
      <c r="B3" t="s">
        <v>165</v>
      </c>
      <c r="D3" s="20" t="s">
        <v>269</v>
      </c>
      <c r="E3" s="20" t="s">
        <v>270</v>
      </c>
      <c r="G3">
        <v>10</v>
      </c>
      <c r="J3" t="s">
        <v>346</v>
      </c>
      <c r="K3">
        <v>24</v>
      </c>
      <c r="L3">
        <v>32</v>
      </c>
    </row>
    <row r="4" spans="2:13" x14ac:dyDescent="0.25">
      <c r="B4" t="s">
        <v>166</v>
      </c>
      <c r="J4" t="s">
        <v>112</v>
      </c>
      <c r="K4" s="30">
        <v>10</v>
      </c>
      <c r="L4" s="5">
        <v>16</v>
      </c>
      <c r="M4" s="30">
        <v>4</v>
      </c>
    </row>
    <row r="5" spans="2:13" x14ac:dyDescent="0.25">
      <c r="B5" t="s">
        <v>167</v>
      </c>
      <c r="C5" s="20" t="s">
        <v>267</v>
      </c>
      <c r="G5">
        <v>30</v>
      </c>
    </row>
    <row r="6" spans="2:13" x14ac:dyDescent="0.25">
      <c r="B6" t="s">
        <v>168</v>
      </c>
      <c r="C6" s="20" t="s">
        <v>268</v>
      </c>
      <c r="G6">
        <v>30</v>
      </c>
      <c r="K6" s="31" t="s">
        <v>348</v>
      </c>
      <c r="L6" s="31"/>
      <c r="M6" s="31"/>
    </row>
    <row r="7" spans="2:13" x14ac:dyDescent="0.25">
      <c r="C7" s="19">
        <v>60</v>
      </c>
      <c r="D7" s="19">
        <v>10</v>
      </c>
      <c r="E7" s="19">
        <v>10</v>
      </c>
      <c r="F7">
        <v>0</v>
      </c>
      <c r="G7">
        <f>SUM(C7:F7)</f>
        <v>80</v>
      </c>
      <c r="K7">
        <v>32</v>
      </c>
      <c r="L7">
        <v>3</v>
      </c>
      <c r="M7">
        <f>K7*L7</f>
        <v>96</v>
      </c>
    </row>
    <row r="8" spans="2:13" x14ac:dyDescent="0.25">
      <c r="K8">
        <v>16</v>
      </c>
      <c r="L8">
        <v>3</v>
      </c>
      <c r="M8">
        <f t="shared" ref="M8:M9" si="0">K8*L8</f>
        <v>48</v>
      </c>
    </row>
    <row r="9" spans="2:13" x14ac:dyDescent="0.25">
      <c r="K9">
        <v>4</v>
      </c>
      <c r="L9">
        <v>2</v>
      </c>
      <c r="M9">
        <f t="shared" si="0"/>
        <v>8</v>
      </c>
    </row>
    <row r="10" spans="2:13" x14ac:dyDescent="0.25">
      <c r="C10" s="19" t="s">
        <v>161</v>
      </c>
      <c r="D10" s="19" t="s">
        <v>172</v>
      </c>
      <c r="E10" s="19" t="s">
        <v>173</v>
      </c>
      <c r="F10" t="s">
        <v>271</v>
      </c>
      <c r="M10">
        <f>SUM(M7:M9)</f>
        <v>152</v>
      </c>
    </row>
    <row r="11" spans="2:13" x14ac:dyDescent="0.25">
      <c r="B11" t="s">
        <v>165</v>
      </c>
    </row>
    <row r="12" spans="2:13" x14ac:dyDescent="0.25">
      <c r="B12" t="s">
        <v>166</v>
      </c>
      <c r="C12" s="20" t="s">
        <v>273</v>
      </c>
      <c r="D12" s="20" t="s">
        <v>272</v>
      </c>
      <c r="F12" s="18" t="s">
        <v>276</v>
      </c>
      <c r="G12">
        <v>25</v>
      </c>
    </row>
    <row r="13" spans="2:13" x14ac:dyDescent="0.25">
      <c r="B13" t="s">
        <v>167</v>
      </c>
      <c r="K13" s="31" t="s">
        <v>350</v>
      </c>
      <c r="L13" s="31"/>
      <c r="M13" s="31"/>
    </row>
    <row r="14" spans="2:13" x14ac:dyDescent="0.25">
      <c r="B14" t="s">
        <v>168</v>
      </c>
      <c r="C14" s="20" t="s">
        <v>274</v>
      </c>
      <c r="E14" s="20" t="s">
        <v>275</v>
      </c>
      <c r="G14">
        <v>38</v>
      </c>
      <c r="K14">
        <v>24</v>
      </c>
      <c r="L14">
        <v>3</v>
      </c>
      <c r="M14">
        <f>K14*L14</f>
        <v>72</v>
      </c>
    </row>
    <row r="15" spans="2:13" x14ac:dyDescent="0.25">
      <c r="C15" s="19">
        <v>63</v>
      </c>
      <c r="D15" s="19">
        <v>25</v>
      </c>
      <c r="E15" s="19">
        <v>38</v>
      </c>
      <c r="F15">
        <v>25</v>
      </c>
      <c r="G15">
        <f>SUM(C15:F15)</f>
        <v>151</v>
      </c>
      <c r="K15">
        <v>10</v>
      </c>
      <c r="L15">
        <v>3</v>
      </c>
      <c r="M15">
        <f t="shared" ref="M15:M16" si="1">K15*L15</f>
        <v>30</v>
      </c>
    </row>
    <row r="16" spans="2:13" x14ac:dyDescent="0.25">
      <c r="L16">
        <v>2</v>
      </c>
      <c r="M16">
        <f t="shared" si="1"/>
        <v>0</v>
      </c>
    </row>
    <row r="17" spans="2:13" x14ac:dyDescent="0.25">
      <c r="M17">
        <f>SUM(M14:M16)</f>
        <v>102</v>
      </c>
    </row>
    <row r="19" spans="2:13" x14ac:dyDescent="0.25">
      <c r="F19" s="19"/>
    </row>
    <row r="20" spans="2:13" x14ac:dyDescent="0.25">
      <c r="B20" t="s">
        <v>278</v>
      </c>
      <c r="C20" s="19" t="s">
        <v>341</v>
      </c>
      <c r="D20" s="19">
        <v>3</v>
      </c>
      <c r="E20" s="19">
        <v>4</v>
      </c>
      <c r="F20" s="19">
        <v>5</v>
      </c>
      <c r="G20" s="19"/>
    </row>
    <row r="21" spans="2:13" x14ac:dyDescent="0.25">
      <c r="B21" t="s">
        <v>142</v>
      </c>
      <c r="C21" s="22">
        <v>1</v>
      </c>
      <c r="D21" s="22">
        <v>1.5</v>
      </c>
      <c r="E21" s="22">
        <v>2</v>
      </c>
      <c r="F21" s="22">
        <v>2.5</v>
      </c>
    </row>
    <row r="22" spans="2:13" x14ac:dyDescent="0.25">
      <c r="B22" t="s">
        <v>44</v>
      </c>
      <c r="C22" s="19">
        <v>5</v>
      </c>
      <c r="D22" s="19">
        <f>C22*D21</f>
        <v>7.5</v>
      </c>
      <c r="E22" s="19">
        <v>10</v>
      </c>
      <c r="F22" s="19">
        <f>C22*F21</f>
        <v>12.5</v>
      </c>
    </row>
    <row r="23" spans="2:13" x14ac:dyDescent="0.25">
      <c r="B23" t="s">
        <v>112</v>
      </c>
      <c r="C23" s="19">
        <v>10</v>
      </c>
      <c r="D23" s="19">
        <f>C23*D21</f>
        <v>15</v>
      </c>
      <c r="E23" s="19">
        <v>20</v>
      </c>
      <c r="F23" s="19">
        <f>C23*F21</f>
        <v>25</v>
      </c>
    </row>
    <row r="24" spans="2:13" x14ac:dyDescent="0.25">
      <c r="B24" t="s">
        <v>277</v>
      </c>
      <c r="C24" s="21">
        <v>15</v>
      </c>
      <c r="D24" s="19">
        <f>C24*D21</f>
        <v>22.5</v>
      </c>
      <c r="E24" s="19">
        <v>30</v>
      </c>
      <c r="F24" s="19">
        <f>C24*F21</f>
        <v>37.5</v>
      </c>
    </row>
    <row r="25" spans="2:13" x14ac:dyDescent="0.25">
      <c r="B25" s="12"/>
      <c r="F25" s="19"/>
    </row>
    <row r="26" spans="2:13" x14ac:dyDescent="0.25">
      <c r="F26" s="19"/>
    </row>
    <row r="39" spans="17:17" x14ac:dyDescent="0.25">
      <c r="Q39" t="s">
        <v>113</v>
      </c>
    </row>
  </sheetData>
  <mergeCells count="2">
    <mergeCell ref="K6:M6"/>
    <mergeCell ref="K13:M13"/>
  </mergeCells>
  <hyperlinks>
    <hyperlink ref="C5" r:id="rId1"/>
    <hyperlink ref="C6" r:id="rId2"/>
    <hyperlink ref="D3" r:id="rId3"/>
    <hyperlink ref="E3" r:id="rId4"/>
    <hyperlink ref="D12" r:id="rId5"/>
    <hyperlink ref="C12" r:id="rId6"/>
    <hyperlink ref="C14" r:id="rId7"/>
    <hyperlink ref="E14" r:id="rId8"/>
    <hyperlink ref="F12" r:id="rId9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5"/>
  <sheetViews>
    <sheetView topLeftCell="A13" workbookViewId="0"/>
  </sheetViews>
  <sheetFormatPr defaultRowHeight="15" x14ac:dyDescent="0.25"/>
  <cols>
    <col min="2" max="2" width="13.85546875" customWidth="1"/>
    <col min="3" max="3" width="7.7109375" customWidth="1"/>
    <col min="4" max="5" width="9.7109375" customWidth="1"/>
    <col min="6" max="6" width="8.140625" customWidth="1"/>
    <col min="7" max="7" width="7" customWidth="1"/>
    <col min="8" max="8" width="9.42578125" customWidth="1"/>
    <col min="9" max="9" width="8.7109375" customWidth="1"/>
    <col min="10" max="10" width="9.7109375" customWidth="1"/>
    <col min="11" max="11" width="10.7109375" customWidth="1"/>
    <col min="12" max="12" width="11.7109375" customWidth="1"/>
    <col min="13" max="13" width="10.5703125" customWidth="1"/>
    <col min="16" max="16" width="12.140625" customWidth="1"/>
    <col min="17" max="17" width="10" customWidth="1"/>
  </cols>
  <sheetData>
    <row r="4" spans="2:17" x14ac:dyDescent="0.25">
      <c r="C4" t="s">
        <v>115</v>
      </c>
      <c r="D4" t="s">
        <v>135</v>
      </c>
      <c r="E4" t="s">
        <v>137</v>
      </c>
      <c r="F4" t="s">
        <v>114</v>
      </c>
      <c r="G4" t="s">
        <v>126</v>
      </c>
      <c r="H4" t="s">
        <v>127</v>
      </c>
      <c r="I4" t="s">
        <v>116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O4" t="s">
        <v>133</v>
      </c>
      <c r="P4" t="s">
        <v>134</v>
      </c>
      <c r="Q4" t="s">
        <v>136</v>
      </c>
    </row>
    <row r="5" spans="2:17" x14ac:dyDescent="0.25">
      <c r="B5" t="s">
        <v>117</v>
      </c>
      <c r="C5">
        <v>5</v>
      </c>
      <c r="F5">
        <v>3</v>
      </c>
      <c r="I5">
        <v>5</v>
      </c>
    </row>
    <row r="6" spans="2:17" x14ac:dyDescent="0.25">
      <c r="B6" t="s">
        <v>118</v>
      </c>
      <c r="C6">
        <v>10</v>
      </c>
      <c r="F6">
        <v>5</v>
      </c>
      <c r="I6">
        <v>7</v>
      </c>
      <c r="M6">
        <v>2</v>
      </c>
    </row>
    <row r="7" spans="2:17" x14ac:dyDescent="0.25">
      <c r="B7" t="s">
        <v>119</v>
      </c>
      <c r="C7">
        <v>15</v>
      </c>
      <c r="F7">
        <v>7</v>
      </c>
      <c r="J7">
        <v>5</v>
      </c>
      <c r="M7">
        <v>4</v>
      </c>
    </row>
    <row r="8" spans="2:17" x14ac:dyDescent="0.25">
      <c r="B8" t="s">
        <v>120</v>
      </c>
      <c r="C8">
        <v>20</v>
      </c>
      <c r="G8">
        <v>2</v>
      </c>
      <c r="J8">
        <v>7</v>
      </c>
      <c r="N8">
        <v>3</v>
      </c>
    </row>
    <row r="9" spans="2:17" x14ac:dyDescent="0.25">
      <c r="B9" t="s">
        <v>121</v>
      </c>
      <c r="C9">
        <v>25</v>
      </c>
      <c r="G9">
        <v>4</v>
      </c>
      <c r="K9">
        <v>5</v>
      </c>
      <c r="N9">
        <v>4</v>
      </c>
    </row>
    <row r="10" spans="2:17" s="9" customFormat="1" x14ac:dyDescent="0.25">
      <c r="B10" s="9" t="s">
        <v>122</v>
      </c>
      <c r="D10" s="9">
        <v>6</v>
      </c>
      <c r="G10" s="9">
        <v>6</v>
      </c>
      <c r="K10" s="9">
        <v>7</v>
      </c>
      <c r="O10" s="9">
        <v>3</v>
      </c>
      <c r="Q10" s="9">
        <v>6</v>
      </c>
    </row>
    <row r="11" spans="2:17" s="11" customFormat="1" x14ac:dyDescent="0.25">
      <c r="B11" s="11" t="s">
        <v>123</v>
      </c>
      <c r="D11" s="11">
        <v>7</v>
      </c>
      <c r="G11" s="11">
        <v>8</v>
      </c>
      <c r="L11" s="11">
        <v>3</v>
      </c>
      <c r="O11" s="11">
        <v>4</v>
      </c>
      <c r="Q11" s="11">
        <v>9</v>
      </c>
    </row>
    <row r="12" spans="2:17" x14ac:dyDescent="0.25">
      <c r="B12" t="s">
        <v>124</v>
      </c>
      <c r="D12">
        <v>8</v>
      </c>
      <c r="H12">
        <v>3</v>
      </c>
      <c r="L12">
        <v>5</v>
      </c>
      <c r="P12">
        <v>3</v>
      </c>
      <c r="Q12">
        <v>14</v>
      </c>
    </row>
    <row r="13" spans="2:17" x14ac:dyDescent="0.25">
      <c r="B13" t="s">
        <v>125</v>
      </c>
      <c r="E13">
        <v>2</v>
      </c>
      <c r="H13">
        <v>5</v>
      </c>
      <c r="L13">
        <v>7</v>
      </c>
      <c r="P13">
        <v>4</v>
      </c>
      <c r="Q13">
        <v>20</v>
      </c>
    </row>
    <row r="14" spans="2:17" x14ac:dyDescent="0.25">
      <c r="C14" s="8">
        <f>SUM(C5:C13)</f>
        <v>75</v>
      </c>
      <c r="D14" s="8">
        <f t="shared" ref="D14:Q14" si="0">SUM(D5:D13)</f>
        <v>21</v>
      </c>
      <c r="E14" s="8">
        <f t="shared" si="0"/>
        <v>2</v>
      </c>
      <c r="F14" s="8">
        <f t="shared" si="0"/>
        <v>15</v>
      </c>
      <c r="G14" s="8">
        <f t="shared" si="0"/>
        <v>20</v>
      </c>
      <c r="H14" s="8">
        <f t="shared" si="0"/>
        <v>8</v>
      </c>
      <c r="I14" s="8">
        <f t="shared" si="0"/>
        <v>12</v>
      </c>
      <c r="J14" s="8">
        <f t="shared" si="0"/>
        <v>12</v>
      </c>
      <c r="K14" s="8">
        <f t="shared" si="0"/>
        <v>12</v>
      </c>
      <c r="L14" s="8">
        <f t="shared" si="0"/>
        <v>15</v>
      </c>
      <c r="M14" s="8">
        <f t="shared" si="0"/>
        <v>6</v>
      </c>
      <c r="N14" s="8">
        <f t="shared" si="0"/>
        <v>7</v>
      </c>
      <c r="O14" s="8">
        <f t="shared" si="0"/>
        <v>7</v>
      </c>
      <c r="P14" s="8">
        <f t="shared" si="0"/>
        <v>7</v>
      </c>
      <c r="Q14" s="8">
        <f t="shared" si="0"/>
        <v>49</v>
      </c>
    </row>
    <row r="18" spans="2:17" x14ac:dyDescent="0.25">
      <c r="C18" t="s">
        <v>115</v>
      </c>
      <c r="D18" t="s">
        <v>135</v>
      </c>
      <c r="E18" t="s">
        <v>137</v>
      </c>
      <c r="F18" t="s">
        <v>114</v>
      </c>
      <c r="G18" t="s">
        <v>126</v>
      </c>
      <c r="H18" t="s">
        <v>127</v>
      </c>
      <c r="I18" t="s">
        <v>116</v>
      </c>
      <c r="J18" t="s">
        <v>128</v>
      </c>
      <c r="K18" t="s">
        <v>129</v>
      </c>
      <c r="L18" t="s">
        <v>130</v>
      </c>
      <c r="M18" t="s">
        <v>131</v>
      </c>
      <c r="N18" t="s">
        <v>132</v>
      </c>
      <c r="O18" t="s">
        <v>133</v>
      </c>
      <c r="P18" t="s">
        <v>134</v>
      </c>
      <c r="Q18" t="s">
        <v>136</v>
      </c>
    </row>
    <row r="19" spans="2:17" x14ac:dyDescent="0.25">
      <c r="B19" t="s">
        <v>117</v>
      </c>
      <c r="C19">
        <v>5</v>
      </c>
      <c r="F19">
        <v>3</v>
      </c>
      <c r="I19">
        <v>5</v>
      </c>
    </row>
    <row r="20" spans="2:17" x14ac:dyDescent="0.25">
      <c r="B20" t="s">
        <v>118</v>
      </c>
      <c r="C20">
        <v>10</v>
      </c>
      <c r="F20">
        <v>5</v>
      </c>
      <c r="I20">
        <v>7</v>
      </c>
      <c r="M20">
        <v>2</v>
      </c>
    </row>
    <row r="21" spans="2:17" x14ac:dyDescent="0.25">
      <c r="B21" t="s">
        <v>119</v>
      </c>
      <c r="C21">
        <v>15</v>
      </c>
      <c r="F21">
        <v>7</v>
      </c>
      <c r="J21">
        <v>5</v>
      </c>
      <c r="M21">
        <v>4</v>
      </c>
    </row>
    <row r="22" spans="2:17" x14ac:dyDescent="0.25">
      <c r="B22" t="s">
        <v>120</v>
      </c>
      <c r="C22">
        <v>20</v>
      </c>
      <c r="G22">
        <v>2</v>
      </c>
      <c r="J22">
        <v>7</v>
      </c>
      <c r="N22">
        <v>3</v>
      </c>
    </row>
    <row r="23" spans="2:17" x14ac:dyDescent="0.25">
      <c r="B23" t="s">
        <v>121</v>
      </c>
      <c r="C23">
        <v>25</v>
      </c>
      <c r="G23">
        <v>4</v>
      </c>
      <c r="K23">
        <v>5</v>
      </c>
      <c r="N23">
        <v>4</v>
      </c>
    </row>
    <row r="24" spans="2:17" x14ac:dyDescent="0.25">
      <c r="B24" t="s">
        <v>122</v>
      </c>
    </row>
    <row r="25" spans="2:17" x14ac:dyDescent="0.25">
      <c r="B25" t="s">
        <v>123</v>
      </c>
    </row>
    <row r="26" spans="2:17" x14ac:dyDescent="0.25">
      <c r="B26" t="s">
        <v>124</v>
      </c>
    </row>
    <row r="27" spans="2:17" x14ac:dyDescent="0.25">
      <c r="B27" t="s">
        <v>125</v>
      </c>
    </row>
    <row r="28" spans="2:17" x14ac:dyDescent="0.25">
      <c r="C28" s="8">
        <f>SUM(C19:C27)</f>
        <v>75</v>
      </c>
      <c r="D28" s="8">
        <f t="shared" ref="D28" si="1">SUM(D19:D27)</f>
        <v>0</v>
      </c>
      <c r="E28" s="8">
        <f t="shared" ref="E28" si="2">SUM(E19:E27)</f>
        <v>0</v>
      </c>
      <c r="F28" s="8">
        <f t="shared" ref="F28" si="3">SUM(F19:F27)</f>
        <v>15</v>
      </c>
      <c r="G28" s="8">
        <f t="shared" ref="G28" si="4">SUM(G19:G27)</f>
        <v>6</v>
      </c>
      <c r="H28" s="8">
        <f t="shared" ref="H28" si="5">SUM(H19:H27)</f>
        <v>0</v>
      </c>
      <c r="I28" s="8">
        <f t="shared" ref="I28" si="6">SUM(I19:I27)</f>
        <v>12</v>
      </c>
      <c r="J28" s="8">
        <f t="shared" ref="J28" si="7">SUM(J19:J27)</f>
        <v>12</v>
      </c>
      <c r="K28" s="8">
        <f t="shared" ref="K28" si="8">SUM(K19:K27)</f>
        <v>5</v>
      </c>
      <c r="L28" s="8">
        <f t="shared" ref="L28" si="9">SUM(L19:L27)</f>
        <v>0</v>
      </c>
      <c r="M28" s="8">
        <f t="shared" ref="M28" si="10">SUM(M19:M27)</f>
        <v>6</v>
      </c>
      <c r="N28" s="8">
        <f t="shared" ref="N28" si="11">SUM(N19:N27)</f>
        <v>7</v>
      </c>
      <c r="O28" s="8">
        <f t="shared" ref="O28" si="12">SUM(O19:O27)</f>
        <v>0</v>
      </c>
      <c r="P28" s="8">
        <f t="shared" ref="P28" si="13">SUM(P19:P27)</f>
        <v>0</v>
      </c>
      <c r="Q28" s="8">
        <f t="shared" ref="Q28" si="14">SUM(Q19:Q27)</f>
        <v>0</v>
      </c>
    </row>
    <row r="29" spans="2:17" x14ac:dyDescent="0.25">
      <c r="C29">
        <f>C28*3</f>
        <v>225</v>
      </c>
      <c r="D29">
        <f>D28*3</f>
        <v>0</v>
      </c>
      <c r="E29">
        <f t="shared" ref="E29:Q29" si="15">E28*3</f>
        <v>0</v>
      </c>
      <c r="F29">
        <f t="shared" si="15"/>
        <v>45</v>
      </c>
      <c r="G29">
        <f t="shared" si="15"/>
        <v>18</v>
      </c>
      <c r="H29">
        <f t="shared" si="15"/>
        <v>0</v>
      </c>
      <c r="I29">
        <f t="shared" si="15"/>
        <v>36</v>
      </c>
      <c r="J29">
        <f t="shared" si="15"/>
        <v>36</v>
      </c>
      <c r="K29">
        <f t="shared" si="15"/>
        <v>15</v>
      </c>
      <c r="L29">
        <f t="shared" si="15"/>
        <v>0</v>
      </c>
      <c r="M29">
        <f t="shared" si="15"/>
        <v>18</v>
      </c>
      <c r="N29">
        <f t="shared" si="15"/>
        <v>21</v>
      </c>
      <c r="O29">
        <f t="shared" si="15"/>
        <v>0</v>
      </c>
      <c r="P29">
        <f t="shared" si="15"/>
        <v>0</v>
      </c>
      <c r="Q29">
        <f t="shared" si="15"/>
        <v>0</v>
      </c>
    </row>
    <row r="33" spans="2:7" x14ac:dyDescent="0.25">
      <c r="C33" t="s">
        <v>139</v>
      </c>
      <c r="D33" t="s">
        <v>140</v>
      </c>
      <c r="E33" t="s">
        <v>141</v>
      </c>
    </row>
    <row r="34" spans="2:7" x14ac:dyDescent="0.25">
      <c r="B34" t="s">
        <v>138</v>
      </c>
      <c r="C34">
        <v>20</v>
      </c>
      <c r="D34">
        <v>20</v>
      </c>
      <c r="E34">
        <v>3</v>
      </c>
    </row>
    <row r="35" spans="2:7" x14ac:dyDescent="0.25">
      <c r="C35">
        <f>F35*C34</f>
        <v>140</v>
      </c>
      <c r="D35">
        <f>F35*D34</f>
        <v>140</v>
      </c>
      <c r="E35">
        <f>F35*E34</f>
        <v>21</v>
      </c>
      <c r="F35" s="10">
        <v>7</v>
      </c>
      <c r="G35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"/>
  <sheetViews>
    <sheetView workbookViewId="0"/>
  </sheetViews>
  <sheetFormatPr defaultRowHeight="15" x14ac:dyDescent="0.25"/>
  <sheetData>
    <row r="1" spans="2:4" x14ac:dyDescent="0.25">
      <c r="B1" t="s">
        <v>91</v>
      </c>
    </row>
    <row r="2" spans="2:4" x14ac:dyDescent="0.25">
      <c r="C2" t="s">
        <v>95</v>
      </c>
    </row>
    <row r="4" spans="2:4" x14ac:dyDescent="0.25">
      <c r="B4" t="s">
        <v>92</v>
      </c>
    </row>
    <row r="5" spans="2:4" x14ac:dyDescent="0.25">
      <c r="C5" t="s">
        <v>94</v>
      </c>
    </row>
    <row r="6" spans="2:4" x14ac:dyDescent="0.25">
      <c r="D6" t="s">
        <v>97</v>
      </c>
    </row>
    <row r="7" spans="2:4" x14ac:dyDescent="0.25">
      <c r="B7" t="s">
        <v>93</v>
      </c>
    </row>
    <row r="8" spans="2:4" x14ac:dyDescent="0.25">
      <c r="C8" t="s">
        <v>96</v>
      </c>
    </row>
    <row r="9" spans="2:4" x14ac:dyDescent="0.25">
      <c r="D9" t="s">
        <v>73</v>
      </c>
    </row>
    <row r="16" spans="2:4" x14ac:dyDescent="0.25">
      <c r="B16" t="s">
        <v>70</v>
      </c>
    </row>
    <row r="17" spans="2:5" x14ac:dyDescent="0.25">
      <c r="B17" t="s">
        <v>48</v>
      </c>
    </row>
    <row r="18" spans="2:5" x14ac:dyDescent="0.25">
      <c r="C18" t="s">
        <v>90</v>
      </c>
    </row>
    <row r="19" spans="2:5" x14ac:dyDescent="0.25">
      <c r="D19" t="s">
        <v>49</v>
      </c>
    </row>
    <row r="20" spans="2:5" x14ac:dyDescent="0.25">
      <c r="C20" t="s">
        <v>47</v>
      </c>
    </row>
    <row r="21" spans="2:5" x14ac:dyDescent="0.25">
      <c r="D21" t="s">
        <v>50</v>
      </c>
    </row>
    <row r="22" spans="2:5" x14ac:dyDescent="0.25">
      <c r="E22" t="s">
        <v>51</v>
      </c>
    </row>
    <row r="23" spans="2:5" x14ac:dyDescent="0.25">
      <c r="D23" t="s">
        <v>89</v>
      </c>
    </row>
    <row r="24" spans="2:5" x14ac:dyDescent="0.25">
      <c r="D24" t="s">
        <v>88</v>
      </c>
    </row>
    <row r="25" spans="2:5" x14ac:dyDescent="0.25">
      <c r="D25" t="s">
        <v>87</v>
      </c>
    </row>
    <row r="26" spans="2:5" x14ac:dyDescent="0.25">
      <c r="E26" t="s">
        <v>57</v>
      </c>
    </row>
    <row r="27" spans="2:5" x14ac:dyDescent="0.25">
      <c r="E27" t="s">
        <v>52</v>
      </c>
    </row>
    <row r="28" spans="2:5" x14ac:dyDescent="0.25">
      <c r="E28" t="s">
        <v>53</v>
      </c>
    </row>
    <row r="29" spans="2:5" x14ac:dyDescent="0.25">
      <c r="E29" t="s">
        <v>54</v>
      </c>
    </row>
    <row r="30" spans="2:5" x14ac:dyDescent="0.25">
      <c r="B30" t="s">
        <v>55</v>
      </c>
    </row>
    <row r="31" spans="2:5" x14ac:dyDescent="0.25">
      <c r="C31" t="s">
        <v>56</v>
      </c>
    </row>
    <row r="32" spans="2:5" x14ac:dyDescent="0.25">
      <c r="D32" t="s">
        <v>60</v>
      </c>
    </row>
    <row r="33" spans="3:5" x14ac:dyDescent="0.25">
      <c r="E33" t="s">
        <v>61</v>
      </c>
    </row>
    <row r="34" spans="3:5" x14ac:dyDescent="0.25">
      <c r="D34" t="s">
        <v>86</v>
      </c>
    </row>
    <row r="35" spans="3:5" x14ac:dyDescent="0.25">
      <c r="E35" t="s">
        <v>77</v>
      </c>
    </row>
    <row r="36" spans="3:5" x14ac:dyDescent="0.25">
      <c r="E36" t="s">
        <v>58</v>
      </c>
    </row>
    <row r="37" spans="3:5" x14ac:dyDescent="0.25">
      <c r="E37" t="s">
        <v>59</v>
      </c>
    </row>
    <row r="38" spans="3:5" x14ac:dyDescent="0.25">
      <c r="C38" t="s">
        <v>163</v>
      </c>
    </row>
    <row r="39" spans="3:5" x14ac:dyDescent="0.25">
      <c r="D39" t="s">
        <v>164</v>
      </c>
    </row>
    <row r="40" spans="3:5" x14ac:dyDescent="0.25">
      <c r="E40" t="s">
        <v>62</v>
      </c>
    </row>
    <row r="41" spans="3:5" x14ac:dyDescent="0.25">
      <c r="D41" t="s">
        <v>63</v>
      </c>
    </row>
    <row r="42" spans="3:5" x14ac:dyDescent="0.25">
      <c r="E42" t="s">
        <v>64</v>
      </c>
    </row>
    <row r="43" spans="3:5" x14ac:dyDescent="0.25">
      <c r="D43" t="s">
        <v>65</v>
      </c>
    </row>
    <row r="44" spans="3:5" x14ac:dyDescent="0.25">
      <c r="E44" t="s">
        <v>66</v>
      </c>
    </row>
    <row r="45" spans="3:5" x14ac:dyDescent="0.25">
      <c r="D45" t="s">
        <v>83</v>
      </c>
    </row>
    <row r="46" spans="3:5" x14ac:dyDescent="0.25">
      <c r="E46" t="s">
        <v>57</v>
      </c>
    </row>
    <row r="47" spans="3:5" x14ac:dyDescent="0.25">
      <c r="E47" t="s">
        <v>67</v>
      </c>
    </row>
    <row r="48" spans="3:5" x14ac:dyDescent="0.25">
      <c r="E48" t="s">
        <v>68</v>
      </c>
    </row>
    <row r="49" spans="2:6" x14ac:dyDescent="0.25">
      <c r="E49" t="s">
        <v>69</v>
      </c>
    </row>
    <row r="51" spans="2:6" x14ac:dyDescent="0.25">
      <c r="B51" t="s">
        <v>71</v>
      </c>
    </row>
    <row r="52" spans="2:6" x14ac:dyDescent="0.25">
      <c r="C52" t="s">
        <v>81</v>
      </c>
    </row>
    <row r="53" spans="2:6" x14ac:dyDescent="0.25">
      <c r="C53" t="s">
        <v>80</v>
      </c>
    </row>
    <row r="54" spans="2:6" x14ac:dyDescent="0.25">
      <c r="D54" t="s">
        <v>85</v>
      </c>
    </row>
    <row r="55" spans="2:6" x14ac:dyDescent="0.25">
      <c r="E55" t="s">
        <v>72</v>
      </c>
    </row>
    <row r="56" spans="2:6" x14ac:dyDescent="0.25">
      <c r="F56" t="s">
        <v>73</v>
      </c>
    </row>
    <row r="57" spans="2:6" x14ac:dyDescent="0.25">
      <c r="E57" t="s">
        <v>74</v>
      </c>
    </row>
    <row r="58" spans="2:6" x14ac:dyDescent="0.25">
      <c r="F58" t="s">
        <v>64</v>
      </c>
    </row>
    <row r="59" spans="2:6" x14ac:dyDescent="0.25">
      <c r="E59" t="s">
        <v>75</v>
      </c>
    </row>
    <row r="60" spans="2:6" x14ac:dyDescent="0.25">
      <c r="F60" t="s">
        <v>76</v>
      </c>
    </row>
    <row r="61" spans="2:6" x14ac:dyDescent="0.25">
      <c r="E61" t="s">
        <v>84</v>
      </c>
    </row>
    <row r="62" spans="2:6" x14ac:dyDescent="0.25">
      <c r="F62" t="s">
        <v>77</v>
      </c>
    </row>
    <row r="63" spans="2:6" x14ac:dyDescent="0.25">
      <c r="F63" t="s">
        <v>78</v>
      </c>
    </row>
    <row r="64" spans="2:6" x14ac:dyDescent="0.25">
      <c r="F64" t="s">
        <v>79</v>
      </c>
    </row>
    <row r="65" spans="4:5" x14ac:dyDescent="0.25">
      <c r="D65" t="s">
        <v>82</v>
      </c>
    </row>
    <row r="66" spans="4:5" x14ac:dyDescent="0.25">
      <c r="D66" t="s">
        <v>83</v>
      </c>
    </row>
    <row r="67" spans="4:5" x14ac:dyDescent="0.25">
      <c r="E67" t="s">
        <v>57</v>
      </c>
    </row>
    <row r="68" spans="4:5" x14ac:dyDescent="0.25">
      <c r="E68" t="s">
        <v>67</v>
      </c>
    </row>
    <row r="69" spans="4:5" x14ac:dyDescent="0.25">
      <c r="E69" t="s">
        <v>68</v>
      </c>
    </row>
    <row r="70" spans="4:5" x14ac:dyDescent="0.25">
      <c r="E70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4"/>
  <sheetViews>
    <sheetView workbookViewId="0"/>
  </sheetViews>
  <sheetFormatPr defaultRowHeight="15" x14ac:dyDescent="0.25"/>
  <sheetData>
    <row r="2" spans="3:6" x14ac:dyDescent="0.25">
      <c r="C2" t="s">
        <v>154</v>
      </c>
    </row>
    <row r="3" spans="3:6" x14ac:dyDescent="0.25">
      <c r="D3" t="s">
        <v>60</v>
      </c>
    </row>
    <row r="4" spans="3:6" x14ac:dyDescent="0.25">
      <c r="D4" t="s">
        <v>155</v>
      </c>
    </row>
    <row r="6" spans="3:6" x14ac:dyDescent="0.25">
      <c r="C6" t="s">
        <v>156</v>
      </c>
    </row>
    <row r="7" spans="3:6" x14ac:dyDescent="0.25">
      <c r="D7" t="s">
        <v>157</v>
      </c>
    </row>
    <row r="8" spans="3:6" x14ac:dyDescent="0.25">
      <c r="E8" t="s">
        <v>60</v>
      </c>
    </row>
    <row r="9" spans="3:6" x14ac:dyDescent="0.25">
      <c r="E9" t="s">
        <v>158</v>
      </c>
    </row>
    <row r="10" spans="3:6" x14ac:dyDescent="0.25">
      <c r="D10" t="s">
        <v>103</v>
      </c>
    </row>
    <row r="11" spans="3:6" x14ac:dyDescent="0.25">
      <c r="E11" t="s">
        <v>76</v>
      </c>
    </row>
    <row r="12" spans="3:6" x14ac:dyDescent="0.25">
      <c r="C12" t="s">
        <v>159</v>
      </c>
    </row>
    <row r="13" spans="3:6" x14ac:dyDescent="0.25">
      <c r="D13" t="s">
        <v>160</v>
      </c>
    </row>
    <row r="14" spans="3:6" x14ac:dyDescent="0.25">
      <c r="D14" t="s">
        <v>100</v>
      </c>
    </row>
    <row r="15" spans="3:6" x14ac:dyDescent="0.25">
      <c r="E15" t="s">
        <v>72</v>
      </c>
    </row>
    <row r="16" spans="3:6" x14ac:dyDescent="0.25">
      <c r="F16" t="s">
        <v>73</v>
      </c>
    </row>
    <row r="17" spans="5:6" x14ac:dyDescent="0.25">
      <c r="E17" t="s">
        <v>74</v>
      </c>
    </row>
    <row r="18" spans="5:6" x14ac:dyDescent="0.25">
      <c r="F18" t="s">
        <v>64</v>
      </c>
    </row>
    <row r="19" spans="5:6" x14ac:dyDescent="0.25">
      <c r="E19" t="s">
        <v>75</v>
      </c>
    </row>
    <row r="20" spans="5:6" x14ac:dyDescent="0.25">
      <c r="F20" t="s">
        <v>76</v>
      </c>
    </row>
    <row r="21" spans="5:6" x14ac:dyDescent="0.25">
      <c r="E21" t="s">
        <v>84</v>
      </c>
    </row>
    <row r="22" spans="5:6" x14ac:dyDescent="0.25">
      <c r="F22" t="s">
        <v>77</v>
      </c>
    </row>
    <row r="23" spans="5:6" x14ac:dyDescent="0.25">
      <c r="F23" t="s">
        <v>78</v>
      </c>
    </row>
    <row r="24" spans="5:6" x14ac:dyDescent="0.25">
      <c r="F24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27" sqref="H27"/>
    </sheetView>
  </sheetViews>
  <sheetFormatPr defaultRowHeight="15" x14ac:dyDescent="0.25"/>
  <sheetData>
    <row r="1" spans="1:7" x14ac:dyDescent="0.25">
      <c r="A1" t="s">
        <v>110</v>
      </c>
    </row>
    <row r="2" spans="1:7" x14ac:dyDescent="0.25">
      <c r="B2" t="s">
        <v>109</v>
      </c>
    </row>
    <row r="3" spans="1:7" x14ac:dyDescent="0.25">
      <c r="B3" t="s">
        <v>98</v>
      </c>
    </row>
    <row r="4" spans="1:7" x14ac:dyDescent="0.25">
      <c r="C4" t="s">
        <v>99</v>
      </c>
    </row>
    <row r="5" spans="1:7" x14ac:dyDescent="0.25">
      <c r="C5" t="s">
        <v>100</v>
      </c>
      <c r="G5" t="s">
        <v>46</v>
      </c>
    </row>
    <row r="6" spans="1:7" x14ac:dyDescent="0.25">
      <c r="D6" t="s">
        <v>72</v>
      </c>
    </row>
    <row r="7" spans="1:7" x14ac:dyDescent="0.25">
      <c r="E7" t="s">
        <v>73</v>
      </c>
    </row>
    <row r="8" spans="1:7" x14ac:dyDescent="0.25">
      <c r="D8" t="s">
        <v>74</v>
      </c>
    </row>
    <row r="9" spans="1:7" x14ac:dyDescent="0.25">
      <c r="E9" t="s">
        <v>64</v>
      </c>
    </row>
    <row r="10" spans="1:7" x14ac:dyDescent="0.25">
      <c r="D10" t="s">
        <v>75</v>
      </c>
    </row>
    <row r="11" spans="1:7" x14ac:dyDescent="0.25">
      <c r="E11" t="s">
        <v>76</v>
      </c>
    </row>
    <row r="12" spans="1:7" x14ac:dyDescent="0.25">
      <c r="D12" t="s">
        <v>84</v>
      </c>
    </row>
    <row r="13" spans="1:7" x14ac:dyDescent="0.25">
      <c r="E13" t="s">
        <v>77</v>
      </c>
    </row>
    <row r="14" spans="1:7" x14ac:dyDescent="0.25">
      <c r="E14" t="s">
        <v>78</v>
      </c>
    </row>
    <row r="15" spans="1:7" x14ac:dyDescent="0.25">
      <c r="E15" t="s">
        <v>79</v>
      </c>
    </row>
    <row r="17" spans="2:6" x14ac:dyDescent="0.25">
      <c r="B17" t="s">
        <v>71</v>
      </c>
    </row>
    <row r="18" spans="2:6" x14ac:dyDescent="0.25">
      <c r="C18" t="s">
        <v>81</v>
      </c>
    </row>
    <row r="19" spans="2:6" x14ac:dyDescent="0.25">
      <c r="C19" t="s">
        <v>80</v>
      </c>
    </row>
    <row r="20" spans="2:6" x14ac:dyDescent="0.25">
      <c r="D20" t="s">
        <v>85</v>
      </c>
    </row>
    <row r="21" spans="2:6" x14ac:dyDescent="0.25">
      <c r="E21" t="s">
        <v>72</v>
      </c>
    </row>
    <row r="22" spans="2:6" x14ac:dyDescent="0.25">
      <c r="F22" t="s">
        <v>73</v>
      </c>
    </row>
    <row r="23" spans="2:6" x14ac:dyDescent="0.25">
      <c r="E23" t="s">
        <v>74</v>
      </c>
    </row>
    <row r="24" spans="2:6" x14ac:dyDescent="0.25">
      <c r="F24" t="s">
        <v>64</v>
      </c>
    </row>
    <row r="25" spans="2:6" x14ac:dyDescent="0.25">
      <c r="E25" t="s">
        <v>75</v>
      </c>
    </row>
    <row r="26" spans="2:6" x14ac:dyDescent="0.25">
      <c r="F26" t="s">
        <v>76</v>
      </c>
    </row>
    <row r="27" spans="2:6" x14ac:dyDescent="0.25">
      <c r="E27" t="s">
        <v>84</v>
      </c>
    </row>
    <row r="28" spans="2:6" x14ac:dyDescent="0.25">
      <c r="F28" t="s">
        <v>77</v>
      </c>
    </row>
    <row r="29" spans="2:6" x14ac:dyDescent="0.25">
      <c r="F29" t="s">
        <v>78</v>
      </c>
    </row>
    <row r="30" spans="2:6" x14ac:dyDescent="0.25">
      <c r="F30" t="s">
        <v>79</v>
      </c>
    </row>
    <row r="31" spans="2:6" x14ac:dyDescent="0.25">
      <c r="D31" t="s">
        <v>82</v>
      </c>
    </row>
    <row r="32" spans="2:6" x14ac:dyDescent="0.25">
      <c r="D32" t="s">
        <v>83</v>
      </c>
    </row>
    <row r="33" spans="2:5" x14ac:dyDescent="0.25">
      <c r="E33" t="s">
        <v>57</v>
      </c>
    </row>
    <row r="34" spans="2:5" x14ac:dyDescent="0.25">
      <c r="E34" t="s">
        <v>67</v>
      </c>
    </row>
    <row r="35" spans="2:5" x14ac:dyDescent="0.25">
      <c r="E35" t="s">
        <v>68</v>
      </c>
    </row>
    <row r="36" spans="2:5" x14ac:dyDescent="0.25">
      <c r="E36" t="s">
        <v>69</v>
      </c>
    </row>
    <row r="38" spans="2:5" x14ac:dyDescent="0.25">
      <c r="B38" t="s">
        <v>101</v>
      </c>
    </row>
    <row r="39" spans="2:5" x14ac:dyDescent="0.25">
      <c r="C39" t="s">
        <v>102</v>
      </c>
    </row>
    <row r="40" spans="2:5" x14ac:dyDescent="0.25">
      <c r="C40" t="s">
        <v>103</v>
      </c>
    </row>
    <row r="41" spans="2:5" x14ac:dyDescent="0.25">
      <c r="C41" t="s">
        <v>104</v>
      </c>
    </row>
    <row r="42" spans="2:5" x14ac:dyDescent="0.25">
      <c r="C42" t="s">
        <v>105</v>
      </c>
    </row>
    <row r="44" spans="2:5" x14ac:dyDescent="0.25">
      <c r="B44" t="s">
        <v>106</v>
      </c>
    </row>
    <row r="45" spans="2:5" x14ac:dyDescent="0.25">
      <c r="C45" t="s">
        <v>107</v>
      </c>
    </row>
    <row r="46" spans="2:5" x14ac:dyDescent="0.25">
      <c r="C4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4" sqref="F4"/>
    </sheetView>
  </sheetViews>
  <sheetFormatPr defaultRowHeight="15" x14ac:dyDescent="0.25"/>
  <cols>
    <col min="1" max="1" width="14.5703125" bestFit="1" customWidth="1"/>
    <col min="2" max="3" width="14.28515625" bestFit="1" customWidth="1"/>
    <col min="4" max="4" width="12.7109375" bestFit="1" customWidth="1"/>
    <col min="5" max="5" width="15.42578125" bestFit="1" customWidth="1"/>
    <col min="6" max="6" width="12.5703125" bestFit="1" customWidth="1"/>
    <col min="7" max="7" width="9.42578125" bestFit="1" customWidth="1"/>
    <col min="8" max="8" width="13.28515625" bestFit="1" customWidth="1"/>
    <col min="9" max="9" width="15.140625" bestFit="1" customWidth="1"/>
  </cols>
  <sheetData>
    <row r="1" spans="1:10" x14ac:dyDescent="0.25">
      <c r="B1" t="s">
        <v>279</v>
      </c>
      <c r="C1" t="s">
        <v>280</v>
      </c>
      <c r="D1" t="s">
        <v>281</v>
      </c>
    </row>
    <row r="2" spans="1:10" x14ac:dyDescent="0.25">
      <c r="A2" t="s">
        <v>282</v>
      </c>
      <c r="B2" s="23">
        <v>5</v>
      </c>
      <c r="C2" s="8">
        <v>0</v>
      </c>
      <c r="D2" s="24">
        <f ca="1">(IF(INDIRECT("$C$2")&gt;0,(ROUNDUP($B$2+($B$2*0.5*(IF($C$13&gt;2,$C$13-2,0))),0)),0))</f>
        <v>0</v>
      </c>
    </row>
    <row r="3" spans="1:10" x14ac:dyDescent="0.25">
      <c r="A3" t="s">
        <v>283</v>
      </c>
      <c r="B3" s="25">
        <v>10</v>
      </c>
      <c r="C3" s="12">
        <v>3</v>
      </c>
      <c r="D3" s="26">
        <f ca="1">(IF(INDIRECT("$C$3")&gt;0,(ROUNDUP($B$3+($B$3*0.5*(IF($C$13&gt;2,$C$13-2,0))),0)),0))</f>
        <v>25</v>
      </c>
    </row>
    <row r="4" spans="1:10" x14ac:dyDescent="0.25">
      <c r="A4" t="s">
        <v>284</v>
      </c>
      <c r="B4" s="25">
        <v>15</v>
      </c>
      <c r="C4" s="12">
        <v>2</v>
      </c>
      <c r="D4" s="26">
        <f ca="1">(IF(INDIRECT("$C$4")&gt;0,(ROUNDUP($B$4+($B$4*0.5*(IF($C$13&gt;2,$C$13-2,0))),0)),0))</f>
        <v>38</v>
      </c>
    </row>
    <row r="5" spans="1:10" x14ac:dyDescent="0.25">
      <c r="A5" t="s">
        <v>285</v>
      </c>
      <c r="B5" s="25">
        <v>10</v>
      </c>
      <c r="C5" s="12">
        <v>0</v>
      </c>
      <c r="D5" s="26">
        <f ca="1">(IF(INDIRECT("$C$5")&gt;0,(ROUNDUP($B$5+($B$5*0.5*(IF($C$13&gt;2,$C$13-2,0))),0)),0))</f>
        <v>0</v>
      </c>
    </row>
    <row r="6" spans="1:10" x14ac:dyDescent="0.25">
      <c r="A6" t="s">
        <v>286</v>
      </c>
      <c r="B6" s="25">
        <v>15</v>
      </c>
      <c r="C6" s="12">
        <v>0</v>
      </c>
      <c r="D6" s="26">
        <f ca="1">(IF(INDIRECT("$C$6")&gt;0,(ROUNDUP($B$6+($B$6*0.5*(IF($C$13&gt;2,$C$13-2,0))),0)),0))</f>
        <v>0</v>
      </c>
    </row>
    <row r="7" spans="1:10" x14ac:dyDescent="0.25">
      <c r="A7" t="s">
        <v>287</v>
      </c>
      <c r="B7" s="25">
        <v>25</v>
      </c>
      <c r="C7" s="12">
        <v>0</v>
      </c>
      <c r="D7" s="26">
        <f ca="1">(IF(INDIRECT("$C$7")&gt;0,(ROUNDUP($B$7+($B$7*0.5*(IF($C$13&gt;2,$C$13-2,0))),0)),0))</f>
        <v>0</v>
      </c>
    </row>
    <row r="8" spans="1:10" x14ac:dyDescent="0.25">
      <c r="A8" t="s">
        <v>288</v>
      </c>
      <c r="B8" s="25">
        <v>50</v>
      </c>
      <c r="C8" s="12">
        <v>0</v>
      </c>
      <c r="D8" s="26">
        <f ca="1">(IF(INDIRECT("$C$8")&gt;0,(ROUNDUP($B$8+($B$8*0.5*(IF($C$13&gt;2,$C$13-2,0))),0)),0))</f>
        <v>0</v>
      </c>
    </row>
    <row r="9" spans="1:10" x14ac:dyDescent="0.25">
      <c r="A9" t="s">
        <v>289</v>
      </c>
      <c r="B9" s="25">
        <v>5</v>
      </c>
      <c r="C9" s="12">
        <v>0</v>
      </c>
      <c r="D9" s="26">
        <f ca="1">(IF(INDIRECT("$C$9")&gt;0,(ROUNDUP($B$9+($B$9*0.5*(IF($C$13&gt;2,$C$13-2,0))),0)),0))</f>
        <v>0</v>
      </c>
    </row>
    <row r="10" spans="1:10" x14ac:dyDescent="0.25">
      <c r="A10" t="s">
        <v>290</v>
      </c>
      <c r="B10" s="27">
        <v>25</v>
      </c>
      <c r="C10" s="17">
        <v>0</v>
      </c>
      <c r="D10" s="28">
        <f ca="1">(IF(INDIRECT("$C$10")&gt;0,(ROUNDUP($B$10+($B$10*0.5*(IF($C$13&gt;2,$C$13-2,0))),0)),0))</f>
        <v>0</v>
      </c>
    </row>
    <row r="12" spans="1:10" x14ac:dyDescent="0.25">
      <c r="C12" t="s">
        <v>291</v>
      </c>
      <c r="D12" t="s">
        <v>292</v>
      </c>
      <c r="G12" t="s">
        <v>293</v>
      </c>
      <c r="H12" t="s">
        <v>294</v>
      </c>
      <c r="I12" t="s">
        <v>342</v>
      </c>
    </row>
    <row r="13" spans="1:10" x14ac:dyDescent="0.25">
      <c r="C13">
        <f>SUM(C2:C10)</f>
        <v>5</v>
      </c>
      <c r="D13">
        <f ca="1">D2*INDIRECT("$C$2") + D3*INDIRECT("$C$3") + D4*INDIRECT("$C$4") + D5*INDIRECT("$C$5") + D6*INDIRECT("$C$6") + D7*INDIRECT("$C$7") + D8*INDIRECT("$C$8") +D9*INDIRECT("$C$9") + D10*INDIRECT("$C$10")</f>
        <v>151</v>
      </c>
      <c r="E13" t="s">
        <v>295</v>
      </c>
      <c r="F13" t="s">
        <v>296</v>
      </c>
      <c r="G13">
        <f ca="1">ROUNDUP(200*(D13/5), 0)</f>
        <v>6040</v>
      </c>
      <c r="H13">
        <f ca="1">ROUNDUP(45*(D13/5), 0)</f>
        <v>1359</v>
      </c>
      <c r="I13">
        <f ca="1">ROUNDUP(15*(D13/20),0)</f>
        <v>114</v>
      </c>
      <c r="J13" t="s">
        <v>344</v>
      </c>
    </row>
    <row r="14" spans="1:10" x14ac:dyDescent="0.25">
      <c r="H14">
        <f ca="1">ROUNDUP((45*(D13/5))/45,0)*45</f>
        <v>1395</v>
      </c>
      <c r="I14">
        <f ca="1">ROUNDUP((15*(D13/20))/15,0)*15</f>
        <v>120</v>
      </c>
      <c r="J14" t="s">
        <v>343</v>
      </c>
    </row>
    <row r="18" spans="1:9" x14ac:dyDescent="0.25">
      <c r="A18" t="s">
        <v>297</v>
      </c>
      <c r="B18" t="s">
        <v>298</v>
      </c>
      <c r="C18" t="s">
        <v>299</v>
      </c>
      <c r="D18" t="s">
        <v>300</v>
      </c>
      <c r="E18" t="s">
        <v>301</v>
      </c>
      <c r="F18" t="s">
        <v>302</v>
      </c>
      <c r="G18" t="s">
        <v>303</v>
      </c>
      <c r="H18" t="s">
        <v>304</v>
      </c>
      <c r="I18" t="s">
        <v>305</v>
      </c>
    </row>
    <row r="19" spans="1:9" x14ac:dyDescent="0.25">
      <c r="A19" s="29" t="s">
        <v>306</v>
      </c>
      <c r="B19" s="29" t="s">
        <v>307</v>
      </c>
      <c r="C19" s="29" t="s">
        <v>345</v>
      </c>
      <c r="D19" s="29" t="s">
        <v>308</v>
      </c>
      <c r="E19" s="29" t="s">
        <v>309</v>
      </c>
      <c r="F19" s="29" t="s">
        <v>310</v>
      </c>
      <c r="G19" s="29" t="s">
        <v>311</v>
      </c>
      <c r="H19" s="29" t="s">
        <v>312</v>
      </c>
      <c r="I19" s="29" t="s">
        <v>313</v>
      </c>
    </row>
    <row r="20" spans="1:9" x14ac:dyDescent="0.25">
      <c r="A20" s="29"/>
      <c r="B20" s="29" t="s">
        <v>314</v>
      </c>
      <c r="C20" s="29" t="s">
        <v>315</v>
      </c>
      <c r="D20" s="29" t="s">
        <v>316</v>
      </c>
      <c r="E20" s="29" t="s">
        <v>317</v>
      </c>
      <c r="F20" s="29" t="s">
        <v>318</v>
      </c>
      <c r="G20" s="29" t="s">
        <v>319</v>
      </c>
      <c r="H20" s="29" t="s">
        <v>320</v>
      </c>
      <c r="I20" s="29"/>
    </row>
    <row r="21" spans="1:9" x14ac:dyDescent="0.25">
      <c r="A21" s="29"/>
      <c r="B21" s="29"/>
      <c r="C21" s="29" t="s">
        <v>321</v>
      </c>
      <c r="D21" s="29" t="s">
        <v>322</v>
      </c>
      <c r="E21" s="29" t="s">
        <v>323</v>
      </c>
      <c r="F21" s="29" t="s">
        <v>324</v>
      </c>
      <c r="G21" s="29" t="s">
        <v>325</v>
      </c>
      <c r="H21" s="29" t="s">
        <v>326</v>
      </c>
      <c r="I21" s="29"/>
    </row>
    <row r="22" spans="1:9" x14ac:dyDescent="0.25">
      <c r="A22" s="29"/>
      <c r="B22" s="29"/>
      <c r="C22" s="29"/>
      <c r="D22" s="29" t="s">
        <v>327</v>
      </c>
      <c r="E22" s="29" t="s">
        <v>328</v>
      </c>
      <c r="F22" s="29" t="s">
        <v>332</v>
      </c>
      <c r="G22" s="29"/>
      <c r="H22" s="29" t="s">
        <v>329</v>
      </c>
      <c r="I22" s="29"/>
    </row>
    <row r="23" spans="1:9" x14ac:dyDescent="0.25">
      <c r="A23" s="29"/>
      <c r="B23" s="29"/>
      <c r="C23" s="29"/>
      <c r="D23" s="29" t="s">
        <v>330</v>
      </c>
      <c r="E23" s="29" t="s">
        <v>331</v>
      </c>
      <c r="F23" s="29" t="s">
        <v>335</v>
      </c>
      <c r="G23" s="29"/>
      <c r="H23" s="29" t="s">
        <v>333</v>
      </c>
      <c r="I23" s="29"/>
    </row>
    <row r="24" spans="1:9" x14ac:dyDescent="0.25">
      <c r="A24" s="29"/>
      <c r="B24" s="29"/>
      <c r="C24" s="29"/>
      <c r="D24" s="29"/>
      <c r="E24" s="29" t="s">
        <v>334</v>
      </c>
      <c r="F24" s="29" t="s">
        <v>337</v>
      </c>
      <c r="G24" s="29"/>
      <c r="H24" s="29"/>
      <c r="I24" s="29"/>
    </row>
    <row r="25" spans="1:9" x14ac:dyDescent="0.25">
      <c r="A25" s="29"/>
      <c r="B25" s="29"/>
      <c r="C25" s="29"/>
      <c r="D25" s="29"/>
      <c r="E25" s="29" t="s">
        <v>336</v>
      </c>
      <c r="F25" s="29" t="s">
        <v>338</v>
      </c>
      <c r="G25" s="29"/>
      <c r="H25" s="29"/>
      <c r="I25" s="29"/>
    </row>
    <row r="26" spans="1:9" x14ac:dyDescent="0.25">
      <c r="A26" s="29"/>
      <c r="B26" s="29"/>
      <c r="C26" s="29"/>
      <c r="D26" s="29"/>
      <c r="E26" s="29"/>
      <c r="F26" s="29" t="s">
        <v>339</v>
      </c>
      <c r="G26" s="29"/>
      <c r="H26" s="29"/>
      <c r="I26" s="29"/>
    </row>
    <row r="27" spans="1:9" x14ac:dyDescent="0.25">
      <c r="A27" s="29"/>
      <c r="B27" s="29"/>
      <c r="C27" s="29"/>
      <c r="D27" s="29"/>
      <c r="E27" s="29"/>
      <c r="F27" s="29" t="s">
        <v>340</v>
      </c>
      <c r="G27" s="29"/>
      <c r="H27" s="29"/>
      <c r="I27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28" sqref="H28"/>
    </sheetView>
  </sheetViews>
  <sheetFormatPr defaultRowHeight="15" x14ac:dyDescent="0.25"/>
  <cols>
    <col min="1" max="1" width="9" customWidth="1"/>
    <col min="2" max="2" width="11.140625" customWidth="1"/>
    <col min="3" max="3" width="13.28515625" customWidth="1"/>
    <col min="4" max="4" width="6" customWidth="1"/>
    <col min="7" max="7" width="8.140625" customWidth="1"/>
  </cols>
  <sheetData>
    <row r="1" spans="1:14" x14ac:dyDescent="0.25">
      <c r="A1" t="s">
        <v>0</v>
      </c>
      <c r="B1" t="s">
        <v>1</v>
      </c>
      <c r="C1" t="s">
        <v>20</v>
      </c>
      <c r="D1" t="s">
        <v>2</v>
      </c>
      <c r="E1" t="s">
        <v>9</v>
      </c>
      <c r="F1" t="s">
        <v>10</v>
      </c>
      <c r="G1" t="s">
        <v>5</v>
      </c>
      <c r="I1" t="s">
        <v>23</v>
      </c>
    </row>
    <row r="2" spans="1:14" x14ac:dyDescent="0.25">
      <c r="A2" t="s">
        <v>3</v>
      </c>
      <c r="B2" t="s">
        <v>6</v>
      </c>
      <c r="C2" t="s">
        <v>22</v>
      </c>
      <c r="D2">
        <v>130</v>
      </c>
      <c r="E2">
        <v>4.5</v>
      </c>
      <c r="F2">
        <f t="shared" ref="F2:F13" si="0">E2/(D2/100)</f>
        <v>3.4615384615384612</v>
      </c>
      <c r="G2" s="1">
        <v>0.35416666666666669</v>
      </c>
      <c r="H2" s="4">
        <f>F2*(I2/100)</f>
        <v>4.2230769230769223</v>
      </c>
      <c r="I2">
        <v>122</v>
      </c>
      <c r="J2" s="5"/>
      <c r="N2" t="s">
        <v>19</v>
      </c>
    </row>
    <row r="3" spans="1:14" x14ac:dyDescent="0.25">
      <c r="A3" t="s">
        <v>3</v>
      </c>
      <c r="B3" t="s">
        <v>6</v>
      </c>
      <c r="C3" t="s">
        <v>21</v>
      </c>
      <c r="D3">
        <v>130</v>
      </c>
      <c r="E3">
        <v>4.5</v>
      </c>
      <c r="F3">
        <f t="shared" ref="F3" si="1">E3/(D3/100)</f>
        <v>3.4615384615384612</v>
      </c>
      <c r="G3" s="1">
        <v>0.35416666666666669</v>
      </c>
      <c r="H3" s="4">
        <f t="shared" ref="H3:H13" si="2">F3*(I3/100)</f>
        <v>4.5</v>
      </c>
      <c r="I3">
        <v>130</v>
      </c>
      <c r="J3" s="5"/>
      <c r="N3" t="s">
        <v>15</v>
      </c>
    </row>
    <row r="4" spans="1:14" x14ac:dyDescent="0.25">
      <c r="A4" t="s">
        <v>3</v>
      </c>
      <c r="B4" t="s">
        <v>11</v>
      </c>
      <c r="C4" t="s">
        <v>22</v>
      </c>
      <c r="D4">
        <v>124</v>
      </c>
      <c r="E4">
        <v>4.8701999999999996</v>
      </c>
      <c r="F4">
        <f t="shared" si="0"/>
        <v>3.92758064516129</v>
      </c>
      <c r="G4" s="2">
        <v>0.59791666666666665</v>
      </c>
      <c r="H4" s="4">
        <f t="shared" si="2"/>
        <v>4.9880274193548386</v>
      </c>
      <c r="I4">
        <v>127</v>
      </c>
      <c r="N4" t="s">
        <v>13</v>
      </c>
    </row>
    <row r="5" spans="1:14" x14ac:dyDescent="0.25">
      <c r="A5" t="s">
        <v>3</v>
      </c>
      <c r="B5" t="s">
        <v>11</v>
      </c>
      <c r="C5" t="s">
        <v>21</v>
      </c>
      <c r="D5">
        <v>124</v>
      </c>
      <c r="E5">
        <v>4.8701999999999996</v>
      </c>
      <c r="F5">
        <f t="shared" ref="F5" si="3">E5/(D5/100)</f>
        <v>3.92758064516129</v>
      </c>
      <c r="G5" s="2">
        <v>0.59791666666666665</v>
      </c>
      <c r="H5" s="4">
        <f t="shared" si="2"/>
        <v>5.1058548387096776</v>
      </c>
      <c r="I5">
        <v>130</v>
      </c>
      <c r="N5" t="s">
        <v>16</v>
      </c>
    </row>
    <row r="6" spans="1:14" x14ac:dyDescent="0.25">
      <c r="A6" t="s">
        <v>3</v>
      </c>
      <c r="B6" t="s">
        <v>4</v>
      </c>
      <c r="C6" t="s">
        <v>22</v>
      </c>
      <c r="D6">
        <v>115</v>
      </c>
      <c r="E6">
        <v>5.5514000000000001</v>
      </c>
      <c r="F6">
        <f>E6/(D6/100)</f>
        <v>4.8273043478260877</v>
      </c>
      <c r="G6" s="1">
        <v>0.68472222222222223</v>
      </c>
      <c r="H6" s="4">
        <f t="shared" si="2"/>
        <v>5.3583078260869579</v>
      </c>
      <c r="I6">
        <v>111</v>
      </c>
      <c r="N6" t="s">
        <v>14</v>
      </c>
    </row>
    <row r="7" spans="1:14" x14ac:dyDescent="0.25">
      <c r="A7" t="s">
        <v>3</v>
      </c>
      <c r="B7" t="s">
        <v>4</v>
      </c>
      <c r="C7" t="s">
        <v>21</v>
      </c>
      <c r="D7">
        <v>115</v>
      </c>
      <c r="E7">
        <v>5.5514000000000001</v>
      </c>
      <c r="F7">
        <f>E7/(D7/100)</f>
        <v>4.8273043478260877</v>
      </c>
      <c r="G7" s="1">
        <v>0.68472222222222223</v>
      </c>
      <c r="H7" s="4">
        <f t="shared" si="2"/>
        <v>6.1789495652173922</v>
      </c>
      <c r="I7">
        <v>128</v>
      </c>
      <c r="K7" t="s">
        <v>46</v>
      </c>
      <c r="N7" t="s">
        <v>17</v>
      </c>
    </row>
    <row r="8" spans="1:14" x14ac:dyDescent="0.25">
      <c r="A8" t="s">
        <v>3</v>
      </c>
      <c r="B8" t="s">
        <v>8</v>
      </c>
      <c r="C8" t="s">
        <v>22</v>
      </c>
      <c r="D8">
        <v>117</v>
      </c>
      <c r="E8">
        <v>6.8384</v>
      </c>
      <c r="F8">
        <f t="shared" ref="F8" si="4">E8/(D8/100)</f>
        <v>5.844786324786325</v>
      </c>
      <c r="G8" s="2" t="s">
        <v>12</v>
      </c>
      <c r="H8" s="4">
        <f t="shared" si="2"/>
        <v>6.7799521367521365</v>
      </c>
      <c r="I8">
        <v>116</v>
      </c>
      <c r="N8" t="s">
        <v>18</v>
      </c>
    </row>
    <row r="9" spans="1:14" x14ac:dyDescent="0.25">
      <c r="A9" t="s">
        <v>3</v>
      </c>
      <c r="B9" t="s">
        <v>8</v>
      </c>
      <c r="C9" t="s">
        <v>21</v>
      </c>
      <c r="D9">
        <v>117</v>
      </c>
      <c r="E9">
        <v>6.8384</v>
      </c>
      <c r="F9">
        <f t="shared" si="0"/>
        <v>5.844786324786325</v>
      </c>
      <c r="G9" s="2" t="s">
        <v>12</v>
      </c>
      <c r="H9" s="4">
        <f t="shared" si="2"/>
        <v>7.5982222222222227</v>
      </c>
      <c r="I9">
        <v>130</v>
      </c>
    </row>
    <row r="10" spans="1:14" x14ac:dyDescent="0.25">
      <c r="A10" t="s">
        <v>3</v>
      </c>
      <c r="B10" t="s">
        <v>7</v>
      </c>
      <c r="C10" t="s">
        <v>22</v>
      </c>
      <c r="D10">
        <v>108</v>
      </c>
      <c r="E10">
        <v>6.7648999999999999</v>
      </c>
      <c r="F10">
        <f>E10/(D10/100)</f>
        <v>6.2637962962962961</v>
      </c>
      <c r="G10" s="2">
        <v>1.101388888888889</v>
      </c>
      <c r="H10" s="4">
        <f t="shared" si="2"/>
        <v>6.6396240740740744</v>
      </c>
      <c r="I10">
        <v>106</v>
      </c>
    </row>
    <row r="11" spans="1:14" x14ac:dyDescent="0.25">
      <c r="A11" t="s">
        <v>3</v>
      </c>
      <c r="B11" t="s">
        <v>7</v>
      </c>
      <c r="C11" t="s">
        <v>21</v>
      </c>
      <c r="D11">
        <v>108</v>
      </c>
      <c r="E11">
        <v>6.7648999999999999</v>
      </c>
      <c r="F11">
        <f>E11/(D11/100)</f>
        <v>6.2637962962962961</v>
      </c>
      <c r="G11" s="2">
        <v>1.101388888888889</v>
      </c>
      <c r="H11" s="4">
        <f t="shared" si="2"/>
        <v>7.6418314814814812</v>
      </c>
      <c r="I11">
        <v>122</v>
      </c>
    </row>
    <row r="12" spans="1:14" x14ac:dyDescent="0.25">
      <c r="G12" s="2"/>
      <c r="H12" s="4">
        <f t="shared" si="2"/>
        <v>0</v>
      </c>
    </row>
    <row r="13" spans="1:14" x14ac:dyDescent="0.25">
      <c r="A13" t="s">
        <v>8</v>
      </c>
      <c r="B13" t="s">
        <v>7</v>
      </c>
      <c r="C13" t="s">
        <v>24</v>
      </c>
      <c r="D13">
        <v>115</v>
      </c>
      <c r="E13">
        <v>5.0907999999999998</v>
      </c>
      <c r="F13">
        <f t="shared" si="0"/>
        <v>4.4267826086956523</v>
      </c>
      <c r="G13" s="3">
        <v>0.61093750000000002</v>
      </c>
      <c r="H13" s="4">
        <f t="shared" si="2"/>
        <v>5.0022643478260864</v>
      </c>
      <c r="I13">
        <v>113</v>
      </c>
    </row>
    <row r="14" spans="1:14" x14ac:dyDescent="0.25">
      <c r="A14" t="s">
        <v>8</v>
      </c>
      <c r="B14" t="s">
        <v>7</v>
      </c>
      <c r="C14" t="s">
        <v>25</v>
      </c>
      <c r="D14">
        <v>109</v>
      </c>
      <c r="E14">
        <v>4.8251999999999997</v>
      </c>
      <c r="F14">
        <f t="shared" ref="F14" si="5">E14/(D14/100)</f>
        <v>4.4267889908256874</v>
      </c>
      <c r="G14" s="3">
        <v>0.61093750000000002</v>
      </c>
      <c r="H14" s="4">
        <f t="shared" ref="H14" si="6">F14*(I14/100)</f>
        <v>4.3825211009174305</v>
      </c>
      <c r="I14">
        <v>99</v>
      </c>
    </row>
    <row r="16" spans="1:14" x14ac:dyDescent="0.25">
      <c r="A16" t="s">
        <v>3</v>
      </c>
      <c r="B16" t="s">
        <v>7</v>
      </c>
      <c r="C16" t="s">
        <v>21</v>
      </c>
      <c r="D16">
        <v>108</v>
      </c>
      <c r="E16">
        <v>6.7648999999999999</v>
      </c>
      <c r="F16">
        <f>E16/(D16/100)</f>
        <v>6.2637962962962961</v>
      </c>
      <c r="G16" s="2">
        <v>1.101388888888889</v>
      </c>
      <c r="H16" s="4">
        <f t="shared" ref="H16" si="7">F16*(I16/100)</f>
        <v>6.7648999999999999</v>
      </c>
      <c r="I16">
        <v>108</v>
      </c>
    </row>
    <row r="17" spans="1:14" x14ac:dyDescent="0.25">
      <c r="A17" t="s">
        <v>3</v>
      </c>
      <c r="B17" t="s">
        <v>4</v>
      </c>
      <c r="C17" t="s">
        <v>21</v>
      </c>
      <c r="D17">
        <v>115</v>
      </c>
      <c r="E17">
        <v>5.5514000000000001</v>
      </c>
      <c r="F17">
        <f>E17/(D17/100)</f>
        <v>4.8273043478260877</v>
      </c>
      <c r="G17" s="1">
        <v>0.68472222222222223</v>
      </c>
      <c r="H17" s="4">
        <f t="shared" ref="H17" si="8">F17*(I17/100)</f>
        <v>5.8410382608695661</v>
      </c>
      <c r="I17">
        <v>121</v>
      </c>
      <c r="K17" t="s">
        <v>46</v>
      </c>
      <c r="N17" t="s">
        <v>17</v>
      </c>
    </row>
    <row r="19" spans="1:14" x14ac:dyDescent="0.25">
      <c r="A19" t="s">
        <v>3</v>
      </c>
      <c r="B19" t="s">
        <v>111</v>
      </c>
      <c r="C19" t="s">
        <v>21</v>
      </c>
      <c r="D19">
        <v>130</v>
      </c>
      <c r="E19">
        <v>6.4484000000000004</v>
      </c>
      <c r="F19">
        <f t="shared" ref="F19" si="9">E19/(D19/100)</f>
        <v>4.9603076923076923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5"/>
  <sheetViews>
    <sheetView workbookViewId="0">
      <selection activeCell="K16" sqref="K16"/>
    </sheetView>
  </sheetViews>
  <sheetFormatPr defaultRowHeight="15" x14ac:dyDescent="0.25"/>
  <cols>
    <col min="2" max="2" width="13.85546875" customWidth="1"/>
    <col min="3" max="3" width="7.7109375" customWidth="1"/>
    <col min="4" max="4" width="8.140625" customWidth="1"/>
    <col min="5" max="5" width="7" customWidth="1"/>
    <col min="6" max="6" width="9.42578125" customWidth="1"/>
    <col min="7" max="7" width="8.7109375" customWidth="1"/>
    <col min="8" max="8" width="9.7109375" customWidth="1"/>
    <col min="9" max="9" width="10.7109375" customWidth="1"/>
    <col min="10" max="10" width="11.7109375" customWidth="1"/>
    <col min="11" max="11" width="10.5703125" customWidth="1"/>
    <col min="12" max="12" width="6.7109375" bestFit="1" customWidth="1"/>
    <col min="13" max="13" width="5.28515625" bestFit="1" customWidth="1"/>
    <col min="14" max="14" width="8.5703125" bestFit="1" customWidth="1"/>
    <col min="15" max="15" width="10" bestFit="1" customWidth="1"/>
    <col min="16" max="16" width="10" customWidth="1"/>
    <col min="17" max="17" width="12.140625" customWidth="1"/>
    <col min="18" max="18" width="4" bestFit="1" customWidth="1"/>
    <col min="19" max="19" width="11.42578125" bestFit="1" customWidth="1"/>
    <col min="20" max="20" width="9.5703125" bestFit="1" customWidth="1"/>
    <col min="21" max="21" width="10.85546875" bestFit="1" customWidth="1"/>
    <col min="22" max="25" width="9.5703125" customWidth="1"/>
    <col min="26" max="26" width="10" customWidth="1"/>
  </cols>
  <sheetData>
    <row r="4" spans="2:29" x14ac:dyDescent="0.25">
      <c r="C4" t="s">
        <v>177</v>
      </c>
      <c r="D4" t="s">
        <v>114</v>
      </c>
      <c r="E4" t="s">
        <v>126</v>
      </c>
      <c r="F4" t="s">
        <v>127</v>
      </c>
      <c r="G4" t="s">
        <v>252</v>
      </c>
      <c r="H4" t="s">
        <v>253</v>
      </c>
      <c r="I4" t="s">
        <v>254</v>
      </c>
      <c r="J4" t="s">
        <v>255</v>
      </c>
      <c r="K4" t="s">
        <v>256</v>
      </c>
      <c r="L4" t="s">
        <v>235</v>
      </c>
      <c r="M4" t="s">
        <v>236</v>
      </c>
      <c r="N4" t="s">
        <v>141</v>
      </c>
      <c r="O4" t="s">
        <v>257</v>
      </c>
      <c r="P4" t="s">
        <v>265</v>
      </c>
      <c r="Q4" t="s">
        <v>150</v>
      </c>
      <c r="R4" t="s">
        <v>237</v>
      </c>
      <c r="S4" t="s">
        <v>238</v>
      </c>
      <c r="T4" t="s">
        <v>258</v>
      </c>
      <c r="U4" t="s">
        <v>259</v>
      </c>
      <c r="V4" t="s">
        <v>261</v>
      </c>
      <c r="W4" t="s">
        <v>260</v>
      </c>
      <c r="X4" t="s">
        <v>262</v>
      </c>
      <c r="Y4" t="s">
        <v>266</v>
      </c>
      <c r="Z4" t="s">
        <v>136</v>
      </c>
      <c r="AA4" t="s">
        <v>263</v>
      </c>
      <c r="AC4" t="s">
        <v>264</v>
      </c>
    </row>
    <row r="5" spans="2:29" x14ac:dyDescent="0.25">
      <c r="B5" t="s">
        <v>117</v>
      </c>
      <c r="C5">
        <v>6</v>
      </c>
      <c r="D5">
        <v>3</v>
      </c>
      <c r="G5">
        <v>3</v>
      </c>
    </row>
    <row r="6" spans="2:29" x14ac:dyDescent="0.25">
      <c r="B6" t="s">
        <v>118</v>
      </c>
      <c r="C6">
        <v>12</v>
      </c>
      <c r="D6">
        <v>5</v>
      </c>
      <c r="G6">
        <v>4</v>
      </c>
    </row>
    <row r="7" spans="2:29" x14ac:dyDescent="0.25">
      <c r="B7" t="s">
        <v>119</v>
      </c>
      <c r="C7">
        <v>18</v>
      </c>
      <c r="D7">
        <v>7</v>
      </c>
      <c r="H7">
        <v>3</v>
      </c>
      <c r="K7">
        <v>1</v>
      </c>
      <c r="L7">
        <v>20</v>
      </c>
      <c r="M7">
        <v>20</v>
      </c>
      <c r="N7">
        <v>3</v>
      </c>
    </row>
    <row r="8" spans="2:29" x14ac:dyDescent="0.25">
      <c r="B8" t="s">
        <v>120</v>
      </c>
      <c r="C8">
        <v>24</v>
      </c>
      <c r="E8">
        <v>2</v>
      </c>
      <c r="H8">
        <v>4</v>
      </c>
      <c r="K8">
        <v>1</v>
      </c>
      <c r="L8">
        <v>20</v>
      </c>
      <c r="M8">
        <v>20</v>
      </c>
      <c r="N8">
        <v>3</v>
      </c>
    </row>
    <row r="9" spans="2:29" x14ac:dyDescent="0.25">
      <c r="B9" t="s">
        <v>121</v>
      </c>
      <c r="C9">
        <v>30</v>
      </c>
      <c r="E9">
        <v>4</v>
      </c>
      <c r="I9">
        <v>3</v>
      </c>
      <c r="O9">
        <v>1</v>
      </c>
      <c r="P9">
        <v>3</v>
      </c>
      <c r="Q9">
        <v>30</v>
      </c>
      <c r="R9">
        <v>30</v>
      </c>
      <c r="S9">
        <v>20</v>
      </c>
    </row>
    <row r="10" spans="2:29" s="9" customFormat="1" x14ac:dyDescent="0.25">
      <c r="B10" s="9" t="s">
        <v>122</v>
      </c>
      <c r="C10" s="9">
        <v>70</v>
      </c>
      <c r="E10" s="9">
        <v>6</v>
      </c>
      <c r="I10" s="9">
        <v>4</v>
      </c>
      <c r="K10" s="9">
        <v>7</v>
      </c>
      <c r="L10" s="9">
        <v>140</v>
      </c>
      <c r="M10" s="9">
        <v>140</v>
      </c>
      <c r="N10" s="9">
        <v>21</v>
      </c>
      <c r="O10" s="9">
        <v>1</v>
      </c>
      <c r="P10" s="9">
        <v>3</v>
      </c>
      <c r="Q10" s="9">
        <v>30</v>
      </c>
      <c r="R10" s="9">
        <v>30</v>
      </c>
      <c r="S10" s="9">
        <v>20</v>
      </c>
      <c r="Z10" s="9">
        <v>3</v>
      </c>
    </row>
    <row r="11" spans="2:29" s="11" customFormat="1" x14ac:dyDescent="0.25">
      <c r="B11" s="11" t="s">
        <v>123</v>
      </c>
      <c r="C11" s="11">
        <v>80</v>
      </c>
      <c r="E11" s="11">
        <v>8</v>
      </c>
      <c r="J11" s="11">
        <v>3</v>
      </c>
      <c r="K11" s="11">
        <v>8</v>
      </c>
      <c r="L11" s="11">
        <v>160</v>
      </c>
      <c r="M11" s="11">
        <v>160</v>
      </c>
      <c r="N11" s="11">
        <v>24</v>
      </c>
      <c r="T11" s="11">
        <v>1</v>
      </c>
      <c r="U11" s="11">
        <v>3</v>
      </c>
      <c r="V11" s="11">
        <v>40</v>
      </c>
      <c r="W11" s="11">
        <v>40</v>
      </c>
      <c r="X11" s="11">
        <v>20</v>
      </c>
      <c r="Y11" s="11">
        <v>5</v>
      </c>
      <c r="Z11" s="11">
        <v>5</v>
      </c>
    </row>
    <row r="12" spans="2:29" x14ac:dyDescent="0.25">
      <c r="B12" t="s">
        <v>124</v>
      </c>
      <c r="C12">
        <v>90</v>
      </c>
      <c r="F12">
        <v>3</v>
      </c>
      <c r="J12">
        <v>4</v>
      </c>
      <c r="K12">
        <v>9</v>
      </c>
      <c r="L12">
        <v>180</v>
      </c>
      <c r="M12">
        <v>180</v>
      </c>
      <c r="N12">
        <v>27</v>
      </c>
      <c r="T12">
        <v>1</v>
      </c>
      <c r="U12">
        <v>3</v>
      </c>
      <c r="V12">
        <v>40</v>
      </c>
      <c r="W12">
        <v>40</v>
      </c>
      <c r="X12">
        <v>20</v>
      </c>
      <c r="Y12">
        <v>5</v>
      </c>
      <c r="Z12">
        <v>8</v>
      </c>
    </row>
    <row r="13" spans="2:29" x14ac:dyDescent="0.25">
      <c r="B13" t="s">
        <v>125</v>
      </c>
      <c r="C13">
        <v>200</v>
      </c>
      <c r="F13">
        <v>5</v>
      </c>
      <c r="J13">
        <v>5</v>
      </c>
      <c r="K13">
        <v>20</v>
      </c>
      <c r="L13">
        <v>400</v>
      </c>
      <c r="M13">
        <v>400</v>
      </c>
      <c r="N13">
        <v>60</v>
      </c>
      <c r="O13">
        <v>2</v>
      </c>
      <c r="P13">
        <v>6</v>
      </c>
      <c r="Q13">
        <v>60</v>
      </c>
      <c r="R13">
        <v>60</v>
      </c>
      <c r="S13">
        <v>40</v>
      </c>
      <c r="AA13" s="17">
        <v>10</v>
      </c>
      <c r="AB13" s="17"/>
      <c r="AC13" s="17">
        <v>1</v>
      </c>
    </row>
    <row r="14" spans="2:29" x14ac:dyDescent="0.25">
      <c r="C14" s="8">
        <f>SUM(C5:C13)</f>
        <v>530</v>
      </c>
      <c r="D14" s="8">
        <f t="shared" ref="D14:Z14" si="0">SUM(D5:D13)</f>
        <v>15</v>
      </c>
      <c r="E14" s="8">
        <f t="shared" si="0"/>
        <v>20</v>
      </c>
      <c r="F14" s="8">
        <f t="shared" si="0"/>
        <v>8</v>
      </c>
      <c r="G14" s="8">
        <f t="shared" si="0"/>
        <v>7</v>
      </c>
      <c r="H14" s="8">
        <f t="shared" si="0"/>
        <v>7</v>
      </c>
      <c r="I14" s="8">
        <f t="shared" si="0"/>
        <v>7</v>
      </c>
      <c r="J14" s="8">
        <f t="shared" si="0"/>
        <v>12</v>
      </c>
      <c r="K14" s="8">
        <f>SUM(K6:K13)</f>
        <v>46</v>
      </c>
      <c r="L14" s="8">
        <f>SUM(L6:L13)</f>
        <v>920</v>
      </c>
      <c r="M14" s="8">
        <f>SUM(M6:M13)</f>
        <v>920</v>
      </c>
      <c r="N14" s="8">
        <f>SUM(N6:N13)</f>
        <v>138</v>
      </c>
      <c r="O14" s="8">
        <f t="shared" ref="O14:X14" si="1">SUM(O6:O13)</f>
        <v>4</v>
      </c>
      <c r="P14" s="8">
        <f t="shared" si="1"/>
        <v>12</v>
      </c>
      <c r="Q14" s="8">
        <f t="shared" si="1"/>
        <v>120</v>
      </c>
      <c r="R14" s="8">
        <f t="shared" si="1"/>
        <v>120</v>
      </c>
      <c r="S14" s="8">
        <f t="shared" si="1"/>
        <v>80</v>
      </c>
      <c r="T14" s="8">
        <f t="shared" si="1"/>
        <v>2</v>
      </c>
      <c r="U14" s="8">
        <f t="shared" si="1"/>
        <v>6</v>
      </c>
      <c r="V14" s="8">
        <f t="shared" si="1"/>
        <v>80</v>
      </c>
      <c r="W14" s="8">
        <f t="shared" si="1"/>
        <v>80</v>
      </c>
      <c r="X14" s="8">
        <f t="shared" si="1"/>
        <v>40</v>
      </c>
      <c r="Y14" s="8"/>
      <c r="Z14" s="8">
        <f t="shared" si="0"/>
        <v>16</v>
      </c>
      <c r="AA14">
        <f>SUM(AA5:AA13)</f>
        <v>10</v>
      </c>
    </row>
    <row r="18" spans="2:18" x14ac:dyDescent="0.25">
      <c r="C18" t="s">
        <v>177</v>
      </c>
      <c r="D18" t="s">
        <v>114</v>
      </c>
      <c r="E18" t="s">
        <v>126</v>
      </c>
      <c r="F18" t="s">
        <v>252</v>
      </c>
      <c r="G18" t="s">
        <v>253</v>
      </c>
      <c r="H18" t="s">
        <v>254</v>
      </c>
      <c r="I18" t="s">
        <v>256</v>
      </c>
      <c r="J18" t="s">
        <v>235</v>
      </c>
      <c r="K18" t="s">
        <v>236</v>
      </c>
      <c r="L18" t="s">
        <v>141</v>
      </c>
      <c r="M18" t="s">
        <v>257</v>
      </c>
      <c r="N18" t="s">
        <v>265</v>
      </c>
      <c r="O18" t="s">
        <v>150</v>
      </c>
      <c r="P18" t="s">
        <v>237</v>
      </c>
      <c r="Q18" t="s">
        <v>238</v>
      </c>
      <c r="R18" t="s">
        <v>136</v>
      </c>
    </row>
    <row r="19" spans="2:18" x14ac:dyDescent="0.25">
      <c r="B19" t="s">
        <v>117</v>
      </c>
      <c r="C19">
        <v>6</v>
      </c>
      <c r="D19">
        <v>3</v>
      </c>
      <c r="F19">
        <v>3</v>
      </c>
    </row>
    <row r="20" spans="2:18" x14ac:dyDescent="0.25">
      <c r="B20" t="s">
        <v>118</v>
      </c>
      <c r="C20">
        <v>12</v>
      </c>
      <c r="D20">
        <v>5</v>
      </c>
      <c r="F20">
        <v>4</v>
      </c>
    </row>
    <row r="21" spans="2:18" x14ac:dyDescent="0.25">
      <c r="B21" t="s">
        <v>119</v>
      </c>
      <c r="C21">
        <v>18</v>
      </c>
      <c r="D21">
        <v>7</v>
      </c>
      <c r="G21">
        <v>3</v>
      </c>
      <c r="I21">
        <v>1</v>
      </c>
      <c r="J21">
        <v>20</v>
      </c>
      <c r="K21">
        <v>20</v>
      </c>
      <c r="L21">
        <v>3</v>
      </c>
    </row>
    <row r="22" spans="2:18" x14ac:dyDescent="0.25">
      <c r="B22" t="s">
        <v>120</v>
      </c>
      <c r="C22">
        <v>24</v>
      </c>
      <c r="E22">
        <v>2</v>
      </c>
      <c r="G22">
        <v>4</v>
      </c>
      <c r="I22">
        <v>1</v>
      </c>
      <c r="J22">
        <v>20</v>
      </c>
      <c r="K22">
        <v>20</v>
      </c>
      <c r="L22">
        <v>3</v>
      </c>
    </row>
    <row r="23" spans="2:18" x14ac:dyDescent="0.25">
      <c r="B23" t="s">
        <v>121</v>
      </c>
      <c r="C23">
        <v>30</v>
      </c>
      <c r="E23">
        <v>4</v>
      </c>
      <c r="H23">
        <v>3</v>
      </c>
      <c r="M23">
        <v>1</v>
      </c>
      <c r="N23">
        <v>3</v>
      </c>
      <c r="O23">
        <v>30</v>
      </c>
      <c r="P23">
        <v>30</v>
      </c>
      <c r="Q23">
        <v>20</v>
      </c>
    </row>
    <row r="24" spans="2:18" s="9" customFormat="1" x14ac:dyDescent="0.25">
      <c r="B24" s="9" t="s">
        <v>122</v>
      </c>
      <c r="C24" s="9">
        <v>70</v>
      </c>
      <c r="E24" s="9">
        <v>6</v>
      </c>
      <c r="H24" s="9">
        <v>4</v>
      </c>
      <c r="I24" s="9">
        <v>7</v>
      </c>
      <c r="J24" s="9">
        <v>140</v>
      </c>
      <c r="K24" s="9">
        <v>140</v>
      </c>
      <c r="L24" s="9">
        <v>21</v>
      </c>
      <c r="M24" s="9">
        <v>1</v>
      </c>
      <c r="N24" s="9">
        <v>3</v>
      </c>
      <c r="O24" s="9">
        <v>30</v>
      </c>
      <c r="P24" s="9">
        <v>30</v>
      </c>
      <c r="Q24" s="9">
        <v>20</v>
      </c>
      <c r="R24" s="9">
        <v>3</v>
      </c>
    </row>
    <row r="25" spans="2:18" x14ac:dyDescent="0.25">
      <c r="C25" s="8">
        <f t="shared" ref="C25:H25" si="2">SUM(C19:C24)</f>
        <v>160</v>
      </c>
      <c r="D25" s="8">
        <f t="shared" si="2"/>
        <v>15</v>
      </c>
      <c r="E25" s="8">
        <f t="shared" si="2"/>
        <v>12</v>
      </c>
      <c r="F25" s="8">
        <f t="shared" si="2"/>
        <v>7</v>
      </c>
      <c r="G25" s="8">
        <f t="shared" si="2"/>
        <v>7</v>
      </c>
      <c r="H25" s="8">
        <f t="shared" si="2"/>
        <v>7</v>
      </c>
      <c r="I25" s="8">
        <f>SUM(I20:I24)</f>
        <v>9</v>
      </c>
      <c r="J25" s="8">
        <f>SUM(J20:J24)</f>
        <v>180</v>
      </c>
      <c r="K25" s="8">
        <f>SUM(K20:K24)</f>
        <v>180</v>
      </c>
      <c r="L25" s="8">
        <f>SUM(L20:L24)</f>
        <v>27</v>
      </c>
      <c r="M25" s="8">
        <f t="shared" ref="M25:R25" si="3">SUM(M20:M24)</f>
        <v>2</v>
      </c>
      <c r="N25" s="8">
        <f t="shared" si="3"/>
        <v>6</v>
      </c>
      <c r="O25" s="8">
        <f t="shared" si="3"/>
        <v>60</v>
      </c>
      <c r="P25" s="8">
        <f t="shared" si="3"/>
        <v>60</v>
      </c>
      <c r="Q25" s="8">
        <f t="shared" si="3"/>
        <v>40</v>
      </c>
      <c r="R25" s="8">
        <f t="shared" si="3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/>
  </sheetViews>
  <sheetFormatPr defaultRowHeight="15" x14ac:dyDescent="0.25"/>
  <cols>
    <col min="2" max="2" width="11" customWidth="1"/>
    <col min="3" max="4" width="10" customWidth="1"/>
    <col min="5" max="5" width="8.42578125" customWidth="1"/>
  </cols>
  <sheetData>
    <row r="2" spans="2:8" x14ac:dyDescent="0.25">
      <c r="C2" t="s">
        <v>143</v>
      </c>
      <c r="D2" t="s">
        <v>144</v>
      </c>
      <c r="E2" t="s">
        <v>145</v>
      </c>
      <c r="F2" t="s">
        <v>146</v>
      </c>
    </row>
    <row r="3" spans="2:8" x14ac:dyDescent="0.25">
      <c r="B3" t="s">
        <v>147</v>
      </c>
      <c r="C3">
        <v>0.2</v>
      </c>
      <c r="D3">
        <v>3.3</v>
      </c>
      <c r="E3">
        <v>0.10979999999999999</v>
      </c>
      <c r="F3">
        <f>E3-(C3/D3)</f>
        <v>4.919393939393938E-2</v>
      </c>
      <c r="G3">
        <f>(F3/C3)*100</f>
        <v>24.59696969696969</v>
      </c>
      <c r="H3" t="s">
        <v>148</v>
      </c>
    </row>
    <row r="4" spans="2:8" x14ac:dyDescent="0.25">
      <c r="B4" t="s">
        <v>149</v>
      </c>
      <c r="C4">
        <v>0.16</v>
      </c>
      <c r="D4">
        <v>3.3</v>
      </c>
      <c r="E4">
        <v>9.9000000000000005E-2</v>
      </c>
      <c r="F4">
        <f>E4-(C4/D4)</f>
        <v>5.0515151515151513E-2</v>
      </c>
      <c r="G4">
        <f>(F4/C4)*100</f>
        <v>31.571969696969692</v>
      </c>
      <c r="H4" t="s">
        <v>148</v>
      </c>
    </row>
    <row r="5" spans="2:8" x14ac:dyDescent="0.25">
      <c r="B5" t="s">
        <v>140</v>
      </c>
      <c r="C5">
        <v>1.4E-2</v>
      </c>
      <c r="D5">
        <v>3.3</v>
      </c>
      <c r="E5">
        <v>3.3700000000000001E-2</v>
      </c>
      <c r="F5">
        <f>E5-(C5/D5)</f>
        <v>2.9457575757575759E-2</v>
      </c>
      <c r="G5">
        <f>(F5/C5)*100</f>
        <v>210.41125541125544</v>
      </c>
      <c r="H5" t="s">
        <v>148</v>
      </c>
    </row>
    <row r="6" spans="2:8" x14ac:dyDescent="0.25">
      <c r="B6" t="s">
        <v>150</v>
      </c>
      <c r="C6">
        <v>0.04</v>
      </c>
      <c r="D6">
        <v>3.3</v>
      </c>
      <c r="E6">
        <v>4.7500000000000001E-2</v>
      </c>
      <c r="F6">
        <f t="shared" ref="F6:F29" si="0">E6-(C6/D6)</f>
        <v>3.5378787878787878E-2</v>
      </c>
      <c r="G6">
        <f t="shared" ref="G6:G29" si="1">(F6/C6)*100</f>
        <v>88.446969696969688</v>
      </c>
      <c r="H6" t="s">
        <v>148</v>
      </c>
    </row>
    <row r="7" spans="2:8" x14ac:dyDescent="0.25">
      <c r="B7" t="s">
        <v>35</v>
      </c>
      <c r="C7">
        <v>0.02</v>
      </c>
      <c r="D7">
        <v>3.3</v>
      </c>
      <c r="E7">
        <v>1.9E-2</v>
      </c>
      <c r="F7">
        <f t="shared" si="0"/>
        <v>1.2939393939393938E-2</v>
      </c>
      <c r="G7">
        <f t="shared" si="1"/>
        <v>64.696969696969688</v>
      </c>
      <c r="H7" t="s">
        <v>148</v>
      </c>
    </row>
    <row r="8" spans="2:8" x14ac:dyDescent="0.25">
      <c r="B8" t="s">
        <v>151</v>
      </c>
      <c r="C8">
        <v>0.04</v>
      </c>
      <c r="D8">
        <v>3.3</v>
      </c>
      <c r="E8">
        <v>5.2999999999999999E-2</v>
      </c>
      <c r="F8">
        <f t="shared" si="0"/>
        <v>4.0878787878787876E-2</v>
      </c>
      <c r="G8">
        <f t="shared" si="1"/>
        <v>102.1969696969697</v>
      </c>
      <c r="H8" t="s">
        <v>148</v>
      </c>
    </row>
    <row r="9" spans="2:8" x14ac:dyDescent="0.25">
      <c r="B9" t="s">
        <v>152</v>
      </c>
      <c r="C9">
        <v>1.0999999999999999E-2</v>
      </c>
      <c r="D9">
        <v>3.3</v>
      </c>
      <c r="E9">
        <v>4.8000000000000001E-2</v>
      </c>
      <c r="F9">
        <f t="shared" si="0"/>
        <v>4.4666666666666667E-2</v>
      </c>
      <c r="G9">
        <f t="shared" si="1"/>
        <v>406.06060606060606</v>
      </c>
      <c r="H9" t="s">
        <v>148</v>
      </c>
    </row>
    <row r="10" spans="2:8" x14ac:dyDescent="0.25">
      <c r="B10" t="s">
        <v>153</v>
      </c>
      <c r="C10">
        <v>1.4E-2</v>
      </c>
      <c r="D10">
        <v>3.3</v>
      </c>
      <c r="E10">
        <v>3.3500000000000002E-2</v>
      </c>
      <c r="F10">
        <f t="shared" si="0"/>
        <v>2.925757575757576E-2</v>
      </c>
      <c r="G10">
        <f t="shared" si="1"/>
        <v>208.98268398268399</v>
      </c>
      <c r="H10" t="s">
        <v>148</v>
      </c>
    </row>
    <row r="11" spans="2:8" x14ac:dyDescent="0.25">
      <c r="D11">
        <v>3.3</v>
      </c>
      <c r="F11">
        <f t="shared" si="0"/>
        <v>0</v>
      </c>
      <c r="G11" t="e">
        <f t="shared" si="1"/>
        <v>#DIV/0!</v>
      </c>
      <c r="H11" t="s">
        <v>148</v>
      </c>
    </row>
    <row r="12" spans="2:8" x14ac:dyDescent="0.25">
      <c r="D12">
        <v>3.3</v>
      </c>
      <c r="F12">
        <f t="shared" si="0"/>
        <v>0</v>
      </c>
      <c r="G12" t="e">
        <f t="shared" si="1"/>
        <v>#DIV/0!</v>
      </c>
      <c r="H12" t="s">
        <v>148</v>
      </c>
    </row>
    <row r="13" spans="2:8" x14ac:dyDescent="0.25">
      <c r="D13">
        <v>3.3</v>
      </c>
      <c r="F13">
        <f t="shared" si="0"/>
        <v>0</v>
      </c>
      <c r="G13" t="e">
        <f t="shared" si="1"/>
        <v>#DIV/0!</v>
      </c>
      <c r="H13" t="s">
        <v>148</v>
      </c>
    </row>
    <row r="14" spans="2:8" x14ac:dyDescent="0.25">
      <c r="D14">
        <v>3.3</v>
      </c>
      <c r="F14">
        <f t="shared" si="0"/>
        <v>0</v>
      </c>
      <c r="G14" t="e">
        <f t="shared" si="1"/>
        <v>#DIV/0!</v>
      </c>
      <c r="H14" t="s">
        <v>148</v>
      </c>
    </row>
    <row r="15" spans="2:8" x14ac:dyDescent="0.25">
      <c r="D15">
        <v>3.3</v>
      </c>
      <c r="F15">
        <f t="shared" si="0"/>
        <v>0</v>
      </c>
      <c r="G15" t="e">
        <f t="shared" si="1"/>
        <v>#DIV/0!</v>
      </c>
      <c r="H15" t="s">
        <v>148</v>
      </c>
    </row>
    <row r="16" spans="2:8" x14ac:dyDescent="0.25">
      <c r="D16">
        <v>3.3</v>
      </c>
      <c r="F16">
        <f t="shared" si="0"/>
        <v>0</v>
      </c>
      <c r="G16" t="e">
        <f t="shared" si="1"/>
        <v>#DIV/0!</v>
      </c>
      <c r="H16" t="s">
        <v>148</v>
      </c>
    </row>
    <row r="17" spans="4:8" x14ac:dyDescent="0.25">
      <c r="D17">
        <v>3.3</v>
      </c>
      <c r="F17">
        <f t="shared" si="0"/>
        <v>0</v>
      </c>
      <c r="G17" t="e">
        <f t="shared" si="1"/>
        <v>#DIV/0!</v>
      </c>
      <c r="H17" t="s">
        <v>148</v>
      </c>
    </row>
    <row r="18" spans="4:8" x14ac:dyDescent="0.25">
      <c r="D18">
        <v>3.3</v>
      </c>
      <c r="F18">
        <f t="shared" si="0"/>
        <v>0</v>
      </c>
      <c r="G18" t="e">
        <f t="shared" si="1"/>
        <v>#DIV/0!</v>
      </c>
      <c r="H18" t="s">
        <v>148</v>
      </c>
    </row>
    <row r="19" spans="4:8" x14ac:dyDescent="0.25">
      <c r="D19">
        <v>3.3</v>
      </c>
      <c r="F19">
        <f t="shared" si="0"/>
        <v>0</v>
      </c>
      <c r="G19" t="e">
        <f t="shared" si="1"/>
        <v>#DIV/0!</v>
      </c>
      <c r="H19" t="s">
        <v>148</v>
      </c>
    </row>
    <row r="20" spans="4:8" x14ac:dyDescent="0.25">
      <c r="D20">
        <v>3.3</v>
      </c>
      <c r="F20">
        <f t="shared" si="0"/>
        <v>0</v>
      </c>
      <c r="G20" t="e">
        <f t="shared" si="1"/>
        <v>#DIV/0!</v>
      </c>
      <c r="H20" t="s">
        <v>148</v>
      </c>
    </row>
    <row r="21" spans="4:8" x14ac:dyDescent="0.25">
      <c r="D21">
        <v>3.3</v>
      </c>
      <c r="F21">
        <f t="shared" si="0"/>
        <v>0</v>
      </c>
      <c r="G21" t="e">
        <f t="shared" si="1"/>
        <v>#DIV/0!</v>
      </c>
      <c r="H21" t="s">
        <v>148</v>
      </c>
    </row>
    <row r="22" spans="4:8" x14ac:dyDescent="0.25">
      <c r="D22">
        <v>3.3</v>
      </c>
      <c r="F22">
        <f t="shared" si="0"/>
        <v>0</v>
      </c>
      <c r="G22" t="e">
        <f t="shared" si="1"/>
        <v>#DIV/0!</v>
      </c>
      <c r="H22" t="s">
        <v>148</v>
      </c>
    </row>
    <row r="23" spans="4:8" x14ac:dyDescent="0.25">
      <c r="D23">
        <v>3.3</v>
      </c>
      <c r="F23">
        <f t="shared" si="0"/>
        <v>0</v>
      </c>
      <c r="G23" t="e">
        <f t="shared" si="1"/>
        <v>#DIV/0!</v>
      </c>
      <c r="H23" t="s">
        <v>148</v>
      </c>
    </row>
    <row r="24" spans="4:8" x14ac:dyDescent="0.25">
      <c r="D24">
        <v>3.3</v>
      </c>
      <c r="F24">
        <f t="shared" si="0"/>
        <v>0</v>
      </c>
      <c r="G24" t="e">
        <f t="shared" si="1"/>
        <v>#DIV/0!</v>
      </c>
      <c r="H24" t="s">
        <v>148</v>
      </c>
    </row>
    <row r="25" spans="4:8" x14ac:dyDescent="0.25">
      <c r="D25">
        <v>3.3</v>
      </c>
      <c r="F25">
        <f t="shared" si="0"/>
        <v>0</v>
      </c>
      <c r="G25" t="e">
        <f t="shared" si="1"/>
        <v>#DIV/0!</v>
      </c>
      <c r="H25" t="s">
        <v>148</v>
      </c>
    </row>
    <row r="26" spans="4:8" x14ac:dyDescent="0.25">
      <c r="D26">
        <v>3.3</v>
      </c>
      <c r="F26">
        <f t="shared" si="0"/>
        <v>0</v>
      </c>
      <c r="G26" t="e">
        <f t="shared" si="1"/>
        <v>#DIV/0!</v>
      </c>
      <c r="H26" t="s">
        <v>148</v>
      </c>
    </row>
    <row r="27" spans="4:8" x14ac:dyDescent="0.25">
      <c r="D27">
        <v>3.3</v>
      </c>
      <c r="F27">
        <f t="shared" si="0"/>
        <v>0</v>
      </c>
      <c r="G27" t="e">
        <f t="shared" si="1"/>
        <v>#DIV/0!</v>
      </c>
      <c r="H27" t="s">
        <v>148</v>
      </c>
    </row>
    <row r="28" spans="4:8" x14ac:dyDescent="0.25">
      <c r="D28">
        <v>3.3</v>
      </c>
      <c r="F28">
        <f t="shared" si="0"/>
        <v>0</v>
      </c>
      <c r="G28" t="e">
        <f t="shared" si="1"/>
        <v>#DIV/0!</v>
      </c>
      <c r="H28" t="s">
        <v>148</v>
      </c>
    </row>
    <row r="29" spans="4:8" x14ac:dyDescent="0.25">
      <c r="D29">
        <v>3.3</v>
      </c>
      <c r="F29">
        <f t="shared" si="0"/>
        <v>0</v>
      </c>
      <c r="G29" t="e">
        <f t="shared" si="1"/>
        <v>#DIV/0!</v>
      </c>
      <c r="H29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Q30" sqref="Q30"/>
    </sheetView>
  </sheetViews>
  <sheetFormatPr defaultRowHeight="15" x14ac:dyDescent="0.25"/>
  <cols>
    <col min="1" max="1" width="12.5703125" customWidth="1"/>
    <col min="2" max="2" width="16.28515625" customWidth="1"/>
    <col min="3" max="3" width="9.7109375" customWidth="1"/>
  </cols>
  <sheetData>
    <row r="1" spans="1:6" x14ac:dyDescent="0.25">
      <c r="A1" t="s">
        <v>26</v>
      </c>
      <c r="B1" t="s">
        <v>27</v>
      </c>
      <c r="C1" t="s">
        <v>31</v>
      </c>
      <c r="D1" t="s">
        <v>32</v>
      </c>
      <c r="E1" t="s">
        <v>28</v>
      </c>
      <c r="F1" t="s">
        <v>33</v>
      </c>
    </row>
    <row r="2" spans="1:6" x14ac:dyDescent="0.25">
      <c r="A2" t="s">
        <v>24</v>
      </c>
      <c r="B2" t="s">
        <v>29</v>
      </c>
      <c r="C2">
        <v>6</v>
      </c>
      <c r="D2">
        <v>3.8</v>
      </c>
      <c r="E2">
        <v>30</v>
      </c>
      <c r="F2">
        <f>(E2/D2)*C2</f>
        <v>47.368421052631582</v>
      </c>
    </row>
    <row r="3" spans="1:6" x14ac:dyDescent="0.25">
      <c r="B3" t="s">
        <v>34</v>
      </c>
      <c r="E3">
        <v>50</v>
      </c>
      <c r="F3" t="e">
        <f t="shared" ref="F3:F6" si="0">(E3/D3)*C3</f>
        <v>#DIV/0!</v>
      </c>
    </row>
    <row r="5" spans="1:6" x14ac:dyDescent="0.25">
      <c r="B5" t="s">
        <v>35</v>
      </c>
      <c r="C5" t="s">
        <v>38</v>
      </c>
      <c r="D5">
        <v>3.2</v>
      </c>
      <c r="E5">
        <v>90</v>
      </c>
      <c r="F5" t="e">
        <f t="shared" si="0"/>
        <v>#VALUE!</v>
      </c>
    </row>
    <row r="6" spans="1:6" x14ac:dyDescent="0.25">
      <c r="B6" t="s">
        <v>36</v>
      </c>
      <c r="C6">
        <v>6</v>
      </c>
      <c r="D6">
        <v>24</v>
      </c>
      <c r="E6">
        <v>50</v>
      </c>
      <c r="F6">
        <f t="shared" si="0"/>
        <v>12.5</v>
      </c>
    </row>
    <row r="11" spans="1:6" x14ac:dyDescent="0.25">
      <c r="A11" t="s">
        <v>37</v>
      </c>
      <c r="B11" t="s">
        <v>41</v>
      </c>
      <c r="C11" s="6">
        <v>41919</v>
      </c>
      <c r="D11" s="1">
        <v>1.7361111111111112E-2</v>
      </c>
    </row>
    <row r="12" spans="1:6" x14ac:dyDescent="0.25">
      <c r="A12" t="s">
        <v>39</v>
      </c>
      <c r="B12" t="s">
        <v>40</v>
      </c>
      <c r="C12" s="7">
        <v>41919</v>
      </c>
      <c r="D12" s="1">
        <v>1.0416666666666666E-2</v>
      </c>
    </row>
    <row r="13" spans="1:6" x14ac:dyDescent="0.25">
      <c r="A13" t="s">
        <v>42</v>
      </c>
      <c r="B13" t="s">
        <v>43</v>
      </c>
      <c r="C13" s="7">
        <v>41916</v>
      </c>
      <c r="D13" s="1">
        <v>0.32430555555555557</v>
      </c>
    </row>
    <row r="16" spans="1:6" x14ac:dyDescent="0.25">
      <c r="C16" t="s">
        <v>30</v>
      </c>
    </row>
    <row r="20" spans="1:4" x14ac:dyDescent="0.25">
      <c r="A20" t="s">
        <v>44</v>
      </c>
      <c r="B20" t="s">
        <v>45</v>
      </c>
      <c r="C20" s="7">
        <v>41918</v>
      </c>
      <c r="D20" s="1">
        <v>0.77361111111111114</v>
      </c>
    </row>
    <row r="21" spans="1:4" x14ac:dyDescent="0.25">
      <c r="B21" t="s">
        <v>45</v>
      </c>
      <c r="C21" s="7">
        <v>41918</v>
      </c>
      <c r="D21" s="1">
        <v>0.28333333333333333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I11" sqref="I11"/>
    </sheetView>
  </sheetViews>
  <sheetFormatPr defaultRowHeight="15" x14ac:dyDescent="0.25"/>
  <sheetData>
    <row r="2" spans="2:7" x14ac:dyDescent="0.25">
      <c r="B2" t="s">
        <v>174</v>
      </c>
    </row>
    <row r="3" spans="2:7" x14ac:dyDescent="0.25">
      <c r="D3" t="s">
        <v>115</v>
      </c>
      <c r="E3" t="s">
        <v>176</v>
      </c>
      <c r="F3" t="s">
        <v>177</v>
      </c>
      <c r="G3" t="s">
        <v>178</v>
      </c>
    </row>
    <row r="4" spans="2:7" x14ac:dyDescent="0.25">
      <c r="C4" t="s">
        <v>175</v>
      </c>
      <c r="D4">
        <v>5</v>
      </c>
      <c r="E4">
        <v>3</v>
      </c>
      <c r="F4">
        <v>3</v>
      </c>
      <c r="G4">
        <v>2</v>
      </c>
    </row>
    <row r="5" spans="2:7" x14ac:dyDescent="0.25">
      <c r="C5" t="s">
        <v>179</v>
      </c>
    </row>
    <row r="8" spans="2:7" x14ac:dyDescent="0.25">
      <c r="C8" t="s">
        <v>181</v>
      </c>
      <c r="D8" t="s">
        <v>182</v>
      </c>
      <c r="E8" t="s">
        <v>184</v>
      </c>
    </row>
    <row r="9" spans="2:7" x14ac:dyDescent="0.25">
      <c r="B9" t="s">
        <v>180</v>
      </c>
      <c r="C9">
        <v>3</v>
      </c>
      <c r="D9">
        <v>1</v>
      </c>
    </row>
    <row r="10" spans="2:7" x14ac:dyDescent="0.25">
      <c r="B10" t="s">
        <v>185</v>
      </c>
      <c r="C10">
        <v>3</v>
      </c>
      <c r="D10">
        <v>1</v>
      </c>
    </row>
    <row r="11" spans="2:7" x14ac:dyDescent="0.25">
      <c r="B11" t="s">
        <v>183</v>
      </c>
      <c r="C11">
        <v>3</v>
      </c>
      <c r="E11">
        <v>10</v>
      </c>
    </row>
    <row r="13" spans="2:7" x14ac:dyDescent="0.25">
      <c r="E13" t="s">
        <v>100</v>
      </c>
    </row>
    <row r="14" spans="2:7" x14ac:dyDescent="0.25">
      <c r="F14" t="s">
        <v>72</v>
      </c>
    </row>
    <row r="15" spans="2:7" x14ac:dyDescent="0.25">
      <c r="G15" t="s">
        <v>73</v>
      </c>
    </row>
    <row r="16" spans="2:7" x14ac:dyDescent="0.25">
      <c r="F16" t="s">
        <v>74</v>
      </c>
    </row>
    <row r="17" spans="6:7" x14ac:dyDescent="0.25">
      <c r="G17" t="s">
        <v>64</v>
      </c>
    </row>
    <row r="18" spans="6:7" x14ac:dyDescent="0.25">
      <c r="F18" t="s">
        <v>75</v>
      </c>
    </row>
    <row r="19" spans="6:7" x14ac:dyDescent="0.25">
      <c r="G19" t="s">
        <v>76</v>
      </c>
    </row>
    <row r="20" spans="6:7" x14ac:dyDescent="0.25">
      <c r="F20" t="s">
        <v>84</v>
      </c>
    </row>
    <row r="21" spans="6:7" x14ac:dyDescent="0.25">
      <c r="G21" t="s">
        <v>77</v>
      </c>
    </row>
    <row r="22" spans="6:7" x14ac:dyDescent="0.25">
      <c r="G22" t="s">
        <v>78</v>
      </c>
    </row>
    <row r="23" spans="6:7" x14ac:dyDescent="0.25">
      <c r="G23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workbookViewId="0">
      <selection activeCell="M12" sqref="M12"/>
    </sheetView>
  </sheetViews>
  <sheetFormatPr defaultColWidth="3.7109375" defaultRowHeight="15" x14ac:dyDescent="0.25"/>
  <cols>
    <col min="1" max="1" width="5.5703125" customWidth="1"/>
    <col min="3" max="4" width="4" bestFit="1" customWidth="1"/>
    <col min="5" max="5" width="4.85546875" customWidth="1"/>
    <col min="7" max="7" width="5" bestFit="1" customWidth="1"/>
    <col min="9" max="9" width="5" bestFit="1" customWidth="1"/>
    <col min="11" max="11" width="4" bestFit="1" customWidth="1"/>
    <col min="13" max="13" width="4" bestFit="1" customWidth="1"/>
    <col min="18" max="18" width="5" bestFit="1" customWidth="1"/>
    <col min="23" max="23" width="4.7109375" customWidth="1"/>
  </cols>
  <sheetData>
    <row r="2" spans="2:14" x14ac:dyDescent="0.25">
      <c r="B2" s="14">
        <v>1</v>
      </c>
      <c r="C2" t="s">
        <v>244</v>
      </c>
      <c r="M2">
        <f>D7+D10+D13+D17</f>
        <v>250</v>
      </c>
      <c r="N2" t="s">
        <v>243</v>
      </c>
    </row>
    <row r="3" spans="2:14" x14ac:dyDescent="0.25">
      <c r="B3" s="14">
        <v>3</v>
      </c>
      <c r="C3" t="s">
        <v>245</v>
      </c>
    </row>
    <row r="4" spans="2:14" x14ac:dyDescent="0.25">
      <c r="B4" s="15"/>
      <c r="C4" s="13">
        <v>1</v>
      </c>
      <c r="D4" s="14">
        <f>C4*B3</f>
        <v>3</v>
      </c>
      <c r="E4" t="s">
        <v>246</v>
      </c>
    </row>
    <row r="5" spans="2:14" x14ac:dyDescent="0.25">
      <c r="B5" s="15"/>
      <c r="C5" s="13">
        <v>100</v>
      </c>
      <c r="D5" s="14">
        <f>C5*B3</f>
        <v>300</v>
      </c>
      <c r="E5" t="s">
        <v>247</v>
      </c>
    </row>
    <row r="6" spans="2:14" x14ac:dyDescent="0.25">
      <c r="B6" s="14">
        <v>20</v>
      </c>
      <c r="C6" t="s">
        <v>248</v>
      </c>
    </row>
    <row r="7" spans="2:14" x14ac:dyDescent="0.25">
      <c r="C7" s="16">
        <v>5</v>
      </c>
      <c r="D7" s="14">
        <f>C7*B6</f>
        <v>100</v>
      </c>
      <c r="E7" t="s">
        <v>243</v>
      </c>
    </row>
    <row r="8" spans="2:14" x14ac:dyDescent="0.25">
      <c r="C8" s="16">
        <v>10</v>
      </c>
      <c r="D8" s="14">
        <f>C8*B6</f>
        <v>200</v>
      </c>
      <c r="E8" t="s">
        <v>115</v>
      </c>
    </row>
    <row r="9" spans="2:14" x14ac:dyDescent="0.25">
      <c r="B9" s="14">
        <v>15</v>
      </c>
      <c r="C9" t="s">
        <v>249</v>
      </c>
    </row>
    <row r="10" spans="2:14" x14ac:dyDescent="0.25">
      <c r="C10" s="13">
        <v>5</v>
      </c>
      <c r="D10" s="14">
        <f>C10*B9</f>
        <v>75</v>
      </c>
      <c r="E10" t="s">
        <v>243</v>
      </c>
    </row>
    <row r="11" spans="2:14" x14ac:dyDescent="0.25">
      <c r="C11" s="13">
        <v>10</v>
      </c>
      <c r="D11" s="14">
        <f>C11*B9</f>
        <v>150</v>
      </c>
      <c r="E11" t="s">
        <v>178</v>
      </c>
    </row>
    <row r="12" spans="2:14" x14ac:dyDescent="0.25">
      <c r="B12" s="14">
        <v>10</v>
      </c>
      <c r="C12" t="s">
        <v>250</v>
      </c>
    </row>
    <row r="13" spans="2:14" x14ac:dyDescent="0.25">
      <c r="C13" s="13">
        <v>5</v>
      </c>
      <c r="D13" s="14">
        <f>C13*B12</f>
        <v>50</v>
      </c>
      <c r="E13" t="s">
        <v>243</v>
      </c>
    </row>
    <row r="14" spans="2:14" x14ac:dyDescent="0.25">
      <c r="C14" s="13">
        <v>5</v>
      </c>
      <c r="D14" s="14">
        <f>C14*B12</f>
        <v>50</v>
      </c>
      <c r="E14" t="s">
        <v>177</v>
      </c>
    </row>
    <row r="15" spans="2:14" x14ac:dyDescent="0.25">
      <c r="C15" s="13">
        <v>5</v>
      </c>
      <c r="D15" s="14">
        <f>C15*B12</f>
        <v>50</v>
      </c>
      <c r="E15" t="s">
        <v>176</v>
      </c>
    </row>
    <row r="16" spans="2:14" x14ac:dyDescent="0.25">
      <c r="B16" s="14">
        <v>5</v>
      </c>
      <c r="C16" t="s">
        <v>242</v>
      </c>
    </row>
    <row r="17" spans="3:5" x14ac:dyDescent="0.25">
      <c r="C17" s="13">
        <v>5</v>
      </c>
      <c r="D17" s="14">
        <f>C17*B16</f>
        <v>25</v>
      </c>
      <c r="E17" t="s">
        <v>243</v>
      </c>
    </row>
    <row r="18" spans="3:5" x14ac:dyDescent="0.25">
      <c r="C18" s="13">
        <v>10</v>
      </c>
      <c r="D18" s="14">
        <f>C18*B16</f>
        <v>50</v>
      </c>
      <c r="E18" t="s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0"/>
  <sheetViews>
    <sheetView workbookViewId="0">
      <selection activeCell="B2" sqref="B2:K14"/>
    </sheetView>
  </sheetViews>
  <sheetFormatPr defaultColWidth="3.7109375" defaultRowHeight="15" x14ac:dyDescent="0.25"/>
  <cols>
    <col min="4" max="4" width="4" bestFit="1" customWidth="1"/>
    <col min="5" max="5" width="4.85546875" customWidth="1"/>
    <col min="7" max="7" width="5" bestFit="1" customWidth="1"/>
    <col min="9" max="9" width="5" bestFit="1" customWidth="1"/>
    <col min="11" max="11" width="4" bestFit="1" customWidth="1"/>
    <col min="18" max="18" width="5" bestFit="1" customWidth="1"/>
    <col min="23" max="23" width="4.7109375" customWidth="1"/>
  </cols>
  <sheetData>
    <row r="2" spans="2:19" x14ac:dyDescent="0.25">
      <c r="B2" s="14">
        <v>1</v>
      </c>
      <c r="C2" t="s">
        <v>186</v>
      </c>
      <c r="R2">
        <f>E5</f>
        <v>2000</v>
      </c>
      <c r="S2" t="s">
        <v>229</v>
      </c>
    </row>
    <row r="3" spans="2:19" x14ac:dyDescent="0.25">
      <c r="B3" s="14">
        <v>1</v>
      </c>
      <c r="C3" t="s">
        <v>187</v>
      </c>
      <c r="R3">
        <f>E6+E76</f>
        <v>20</v>
      </c>
      <c r="S3" t="s">
        <v>213</v>
      </c>
    </row>
    <row r="4" spans="2:19" x14ac:dyDescent="0.25">
      <c r="C4" s="14">
        <v>10</v>
      </c>
      <c r="D4" t="s">
        <v>228</v>
      </c>
      <c r="R4">
        <f>G9</f>
        <v>1000</v>
      </c>
      <c r="S4" t="s">
        <v>115</v>
      </c>
    </row>
    <row r="5" spans="2:19" x14ac:dyDescent="0.25">
      <c r="D5" s="13">
        <v>200</v>
      </c>
      <c r="E5" s="14">
        <f>D5*C4</f>
        <v>2000</v>
      </c>
      <c r="F5" t="s">
        <v>229</v>
      </c>
      <c r="R5">
        <f>I11+I24+I37+K56+G78</f>
        <v>1050</v>
      </c>
      <c r="S5" t="s">
        <v>214</v>
      </c>
    </row>
    <row r="6" spans="2:19" x14ac:dyDescent="0.25">
      <c r="D6" s="13">
        <v>1</v>
      </c>
      <c r="E6" s="14">
        <f>D6*C4</f>
        <v>10</v>
      </c>
      <c r="F6" t="s">
        <v>213</v>
      </c>
      <c r="R6">
        <f>I12+I38+G79</f>
        <v>4200</v>
      </c>
      <c r="S6" t="s">
        <v>140</v>
      </c>
    </row>
    <row r="7" spans="2:19" x14ac:dyDescent="0.25">
      <c r="C7" s="14">
        <v>10</v>
      </c>
      <c r="D7" t="s">
        <v>225</v>
      </c>
      <c r="R7">
        <f>I13+I39+G80</f>
        <v>4200</v>
      </c>
      <c r="S7" t="s">
        <v>139</v>
      </c>
    </row>
    <row r="8" spans="2:19" x14ac:dyDescent="0.25">
      <c r="D8" s="13">
        <v>10</v>
      </c>
      <c r="E8" s="14">
        <f>D8*C7</f>
        <v>100</v>
      </c>
      <c r="F8" t="s">
        <v>230</v>
      </c>
      <c r="R8">
        <f>E14+E27+E40+G59</f>
        <v>170</v>
      </c>
      <c r="S8" t="s">
        <v>223</v>
      </c>
    </row>
    <row r="9" spans="2:19" x14ac:dyDescent="0.25">
      <c r="F9" s="13">
        <v>10</v>
      </c>
      <c r="G9" s="14">
        <f>F9*E8</f>
        <v>1000</v>
      </c>
      <c r="H9" t="s">
        <v>115</v>
      </c>
      <c r="R9">
        <f>G16+G29+G42+I61+I94+I103</f>
        <v>126</v>
      </c>
      <c r="S9" t="s">
        <v>204</v>
      </c>
    </row>
    <row r="10" spans="2:19" x14ac:dyDescent="0.25">
      <c r="F10" s="13">
        <v>1</v>
      </c>
      <c r="G10" s="14">
        <f>F10*E8</f>
        <v>100</v>
      </c>
      <c r="H10" t="s">
        <v>138</v>
      </c>
      <c r="R10">
        <f>G17+G43+I95</f>
        <v>720</v>
      </c>
      <c r="S10" t="s">
        <v>208</v>
      </c>
    </row>
    <row r="11" spans="2:19" x14ac:dyDescent="0.25">
      <c r="H11" s="13">
        <v>3</v>
      </c>
      <c r="I11" s="14">
        <f>H11*G10</f>
        <v>300</v>
      </c>
      <c r="J11" t="s">
        <v>214</v>
      </c>
      <c r="R11">
        <f>G18+G44+I96</f>
        <v>720</v>
      </c>
      <c r="S11" t="s">
        <v>209</v>
      </c>
    </row>
    <row r="12" spans="2:19" x14ac:dyDescent="0.25">
      <c r="H12" s="13">
        <v>20</v>
      </c>
      <c r="I12" s="14">
        <f>H12*G10</f>
        <v>2000</v>
      </c>
      <c r="J12" t="s">
        <v>140</v>
      </c>
      <c r="R12">
        <f>G19+G45+I97</f>
        <v>480</v>
      </c>
      <c r="S12" t="s">
        <v>210</v>
      </c>
    </row>
    <row r="13" spans="2:19" x14ac:dyDescent="0.25">
      <c r="H13" s="13">
        <v>20</v>
      </c>
      <c r="I13" s="14">
        <f>H13*G10</f>
        <v>2000</v>
      </c>
      <c r="J13" t="s">
        <v>139</v>
      </c>
      <c r="R13">
        <f>G22</f>
        <v>1000</v>
      </c>
      <c r="S13" t="s">
        <v>177</v>
      </c>
    </row>
    <row r="14" spans="2:19" x14ac:dyDescent="0.25">
      <c r="D14" s="13">
        <v>5</v>
      </c>
      <c r="E14" s="14">
        <f>D14*C7</f>
        <v>50</v>
      </c>
      <c r="F14" t="s">
        <v>223</v>
      </c>
      <c r="R14">
        <f>I25</f>
        <v>2000</v>
      </c>
      <c r="S14" t="s">
        <v>235</v>
      </c>
    </row>
    <row r="15" spans="2:19" x14ac:dyDescent="0.25">
      <c r="D15" s="13">
        <v>1</v>
      </c>
      <c r="E15" s="14">
        <f>D15*C7</f>
        <v>10</v>
      </c>
      <c r="F15" t="s">
        <v>231</v>
      </c>
      <c r="R15">
        <f>I26</f>
        <v>2000</v>
      </c>
      <c r="S15" t="s">
        <v>236</v>
      </c>
    </row>
    <row r="16" spans="2:19" x14ac:dyDescent="0.25">
      <c r="F16" s="13">
        <v>3</v>
      </c>
      <c r="G16" s="14">
        <f>F16*E15</f>
        <v>30</v>
      </c>
      <c r="H16" t="s">
        <v>204</v>
      </c>
      <c r="R16">
        <f>G30</f>
        <v>300</v>
      </c>
      <c r="S16" t="s">
        <v>150</v>
      </c>
    </row>
    <row r="17" spans="3:19" x14ac:dyDescent="0.25">
      <c r="F17" s="13">
        <v>30</v>
      </c>
      <c r="G17" s="14">
        <f>F17*E15</f>
        <v>300</v>
      </c>
      <c r="H17" t="s">
        <v>208</v>
      </c>
      <c r="R17">
        <f>G31</f>
        <v>200</v>
      </c>
      <c r="S17" t="s">
        <v>237</v>
      </c>
    </row>
    <row r="18" spans="3:19" x14ac:dyDescent="0.25">
      <c r="F18" s="13">
        <v>30</v>
      </c>
      <c r="G18" s="14">
        <f>F18*E15</f>
        <v>300</v>
      </c>
      <c r="H18" t="s">
        <v>209</v>
      </c>
      <c r="R18">
        <f>G32</f>
        <v>200</v>
      </c>
      <c r="S18" t="s">
        <v>238</v>
      </c>
    </row>
    <row r="19" spans="3:19" x14ac:dyDescent="0.25">
      <c r="F19" s="13">
        <v>20</v>
      </c>
      <c r="G19" s="14">
        <f>F19*E15</f>
        <v>200</v>
      </c>
      <c r="H19" t="s">
        <v>210</v>
      </c>
      <c r="R19">
        <f>G35</f>
        <v>1000</v>
      </c>
      <c r="S19" t="s">
        <v>176</v>
      </c>
    </row>
    <row r="20" spans="3:19" x14ac:dyDescent="0.25">
      <c r="C20" s="14">
        <v>10</v>
      </c>
      <c r="D20" t="s">
        <v>226</v>
      </c>
      <c r="R20">
        <f>C46+E68+E71+G75+G87+G90+G109</f>
        <v>260</v>
      </c>
      <c r="S20" t="s">
        <v>196</v>
      </c>
    </row>
    <row r="21" spans="3:19" x14ac:dyDescent="0.25">
      <c r="D21" s="13">
        <v>10</v>
      </c>
      <c r="E21" s="14">
        <f>D21*C20</f>
        <v>100</v>
      </c>
      <c r="F21" t="s">
        <v>232</v>
      </c>
      <c r="R21">
        <f>E49</f>
        <v>8</v>
      </c>
      <c r="S21" t="s">
        <v>217</v>
      </c>
    </row>
    <row r="22" spans="3:19" x14ac:dyDescent="0.25">
      <c r="F22" s="13">
        <v>10</v>
      </c>
      <c r="G22" s="14">
        <f>F22*E21</f>
        <v>1000</v>
      </c>
      <c r="H22" t="s">
        <v>177</v>
      </c>
      <c r="R22">
        <f>I52+E72+G74+G86+G99+G108</f>
        <v>1150</v>
      </c>
      <c r="S22" t="s">
        <v>178</v>
      </c>
    </row>
    <row r="23" spans="3:19" x14ac:dyDescent="0.25">
      <c r="F23" s="13">
        <v>1</v>
      </c>
      <c r="G23" s="14">
        <f>F23*E21</f>
        <v>100</v>
      </c>
      <c r="H23" t="s">
        <v>234</v>
      </c>
      <c r="R23">
        <f>I53+G100</f>
        <v>60</v>
      </c>
      <c r="S23" t="s">
        <v>201</v>
      </c>
    </row>
    <row r="24" spans="3:19" x14ac:dyDescent="0.25">
      <c r="H24" s="13">
        <v>3</v>
      </c>
      <c r="I24" s="14">
        <f>H24*G23</f>
        <v>300</v>
      </c>
      <c r="J24" t="s">
        <v>214</v>
      </c>
      <c r="R24">
        <f>I54+E67</f>
        <v>60</v>
      </c>
      <c r="S24" t="s">
        <v>216</v>
      </c>
    </row>
    <row r="25" spans="3:19" x14ac:dyDescent="0.25">
      <c r="H25" s="13">
        <v>20</v>
      </c>
      <c r="I25" s="14">
        <f>H25*G23</f>
        <v>2000</v>
      </c>
      <c r="J25" t="s">
        <v>235</v>
      </c>
      <c r="R25">
        <f>K57</f>
        <v>800</v>
      </c>
      <c r="S25" t="s">
        <v>221</v>
      </c>
    </row>
    <row r="26" spans="3:19" x14ac:dyDescent="0.25">
      <c r="H26" s="13">
        <v>20</v>
      </c>
      <c r="I26" s="14">
        <f>H26*G23</f>
        <v>2000</v>
      </c>
      <c r="J26" t="s">
        <v>236</v>
      </c>
      <c r="R26">
        <f>K58</f>
        <v>800</v>
      </c>
      <c r="S26" t="s">
        <v>222</v>
      </c>
    </row>
    <row r="27" spans="3:19" x14ac:dyDescent="0.25">
      <c r="D27" s="13">
        <v>5</v>
      </c>
      <c r="E27" s="14">
        <f>D27*C20</f>
        <v>50</v>
      </c>
      <c r="F27" t="s">
        <v>223</v>
      </c>
      <c r="R27">
        <f>I62+I104</f>
        <v>240</v>
      </c>
      <c r="S27" t="s">
        <v>205</v>
      </c>
    </row>
    <row r="28" spans="3:19" x14ac:dyDescent="0.25">
      <c r="D28" s="13">
        <v>1</v>
      </c>
      <c r="E28" s="14">
        <f>D28*C20</f>
        <v>10</v>
      </c>
      <c r="F28" t="s">
        <v>233</v>
      </c>
      <c r="R28">
        <f>I63+I105</f>
        <v>240</v>
      </c>
      <c r="S28" t="s">
        <v>206</v>
      </c>
    </row>
    <row r="29" spans="3:19" x14ac:dyDescent="0.25">
      <c r="F29" s="13">
        <v>3</v>
      </c>
      <c r="G29" s="14">
        <f>F29*E28</f>
        <v>30</v>
      </c>
      <c r="H29" t="s">
        <v>204</v>
      </c>
      <c r="R29">
        <f>I64+I106</f>
        <v>160</v>
      </c>
      <c r="S29" t="s">
        <v>207</v>
      </c>
    </row>
    <row r="30" spans="3:19" x14ac:dyDescent="0.25">
      <c r="F30" s="13">
        <v>30</v>
      </c>
      <c r="G30" s="14">
        <f>F30*E28</f>
        <v>300</v>
      </c>
      <c r="H30" t="s">
        <v>150</v>
      </c>
      <c r="R30">
        <f>E66</f>
        <v>10</v>
      </c>
      <c r="S30" t="s">
        <v>215</v>
      </c>
    </row>
    <row r="31" spans="3:19" x14ac:dyDescent="0.25">
      <c r="F31" s="13">
        <v>20</v>
      </c>
      <c r="G31" s="14">
        <f>F31*E28</f>
        <v>200</v>
      </c>
      <c r="H31" t="s">
        <v>237</v>
      </c>
      <c r="R31">
        <f>E69+G101</f>
        <v>14</v>
      </c>
      <c r="S31" t="s">
        <v>202</v>
      </c>
    </row>
    <row r="32" spans="3:19" x14ac:dyDescent="0.25">
      <c r="F32" s="13">
        <v>20</v>
      </c>
      <c r="G32" s="14">
        <f>F32*E28</f>
        <v>200</v>
      </c>
      <c r="H32" t="s">
        <v>238</v>
      </c>
      <c r="R32">
        <f>G83</f>
        <v>24</v>
      </c>
      <c r="S32" t="s">
        <v>240</v>
      </c>
    </row>
    <row r="33" spans="2:19" x14ac:dyDescent="0.25">
      <c r="C33" s="14">
        <v>10</v>
      </c>
      <c r="D33" t="s">
        <v>227</v>
      </c>
      <c r="R33">
        <f>G84</f>
        <v>8</v>
      </c>
      <c r="S33" t="s">
        <v>241</v>
      </c>
    </row>
    <row r="34" spans="2:19" x14ac:dyDescent="0.25">
      <c r="D34" s="13">
        <v>10</v>
      </c>
      <c r="E34" s="14">
        <f>D34*C33</f>
        <v>100</v>
      </c>
      <c r="F34" t="s">
        <v>239</v>
      </c>
      <c r="R34">
        <f>G91</f>
        <v>12</v>
      </c>
      <c r="S34" t="s">
        <v>197</v>
      </c>
    </row>
    <row r="35" spans="2:19" x14ac:dyDescent="0.25">
      <c r="F35" s="13">
        <v>10</v>
      </c>
      <c r="G35" s="14">
        <f>F35*E34</f>
        <v>1000</v>
      </c>
      <c r="H35" t="s">
        <v>176</v>
      </c>
      <c r="R35">
        <f>G92</f>
        <v>8</v>
      </c>
      <c r="S35" t="s">
        <v>198</v>
      </c>
    </row>
    <row r="36" spans="2:19" x14ac:dyDescent="0.25">
      <c r="F36" s="13">
        <v>1</v>
      </c>
      <c r="G36" s="14">
        <f>F36*E34</f>
        <v>100</v>
      </c>
      <c r="H36" t="s">
        <v>138</v>
      </c>
    </row>
    <row r="37" spans="2:19" x14ac:dyDescent="0.25">
      <c r="H37" s="13">
        <v>3</v>
      </c>
      <c r="I37" s="14">
        <f>H37*G36</f>
        <v>300</v>
      </c>
      <c r="J37" t="s">
        <v>214</v>
      </c>
    </row>
    <row r="38" spans="2:19" x14ac:dyDescent="0.25">
      <c r="H38" s="13">
        <v>20</v>
      </c>
      <c r="I38" s="14">
        <f>H38*G36</f>
        <v>2000</v>
      </c>
      <c r="J38" t="s">
        <v>140</v>
      </c>
    </row>
    <row r="39" spans="2:19" x14ac:dyDescent="0.25">
      <c r="H39" s="13">
        <v>20</v>
      </c>
      <c r="I39" s="14">
        <f>H39*G36</f>
        <v>2000</v>
      </c>
      <c r="J39" t="s">
        <v>139</v>
      </c>
    </row>
    <row r="40" spans="2:19" x14ac:dyDescent="0.25">
      <c r="D40" s="13">
        <v>5</v>
      </c>
      <c r="E40" s="14">
        <f>D40*C33</f>
        <v>50</v>
      </c>
      <c r="F40" t="s">
        <v>223</v>
      </c>
    </row>
    <row r="41" spans="2:19" x14ac:dyDescent="0.25">
      <c r="D41" s="13">
        <v>1</v>
      </c>
      <c r="E41" s="14">
        <f>D41*C33</f>
        <v>10</v>
      </c>
      <c r="F41" t="s">
        <v>231</v>
      </c>
    </row>
    <row r="42" spans="2:19" x14ac:dyDescent="0.25">
      <c r="D42" s="12"/>
      <c r="E42" s="15"/>
      <c r="F42" s="13">
        <v>3</v>
      </c>
      <c r="G42" s="14">
        <f>F42*E41</f>
        <v>30</v>
      </c>
      <c r="H42" t="s">
        <v>204</v>
      </c>
    </row>
    <row r="43" spans="2:19" x14ac:dyDescent="0.25">
      <c r="D43" s="12"/>
      <c r="E43" s="15"/>
      <c r="F43" s="13">
        <v>30</v>
      </c>
      <c r="G43" s="14">
        <f>F43*E41</f>
        <v>300</v>
      </c>
      <c r="H43" t="s">
        <v>208</v>
      </c>
    </row>
    <row r="44" spans="2:19" x14ac:dyDescent="0.25">
      <c r="D44" s="12"/>
      <c r="E44" s="15"/>
      <c r="F44" s="13">
        <v>30</v>
      </c>
      <c r="G44" s="14">
        <f>F44*E41</f>
        <v>300</v>
      </c>
      <c r="H44" t="s">
        <v>209</v>
      </c>
    </row>
    <row r="45" spans="2:19" x14ac:dyDescent="0.25">
      <c r="D45" s="12"/>
      <c r="E45" s="15"/>
      <c r="F45" s="13">
        <v>20</v>
      </c>
      <c r="G45" s="14">
        <f>F45*E41</f>
        <v>200</v>
      </c>
      <c r="H45" t="s">
        <v>210</v>
      </c>
    </row>
    <row r="46" spans="2:19" x14ac:dyDescent="0.25">
      <c r="C46" s="14">
        <v>10</v>
      </c>
      <c r="D46" t="s">
        <v>196</v>
      </c>
    </row>
    <row r="47" spans="2:19" x14ac:dyDescent="0.25">
      <c r="B47" s="14">
        <v>1</v>
      </c>
      <c r="C47" t="s">
        <v>188</v>
      </c>
    </row>
    <row r="48" spans="2:19" x14ac:dyDescent="0.25">
      <c r="C48" s="14">
        <v>4</v>
      </c>
      <c r="D48" t="s">
        <v>190</v>
      </c>
    </row>
    <row r="49" spans="4:12" x14ac:dyDescent="0.25">
      <c r="D49" s="13">
        <v>2</v>
      </c>
      <c r="E49" s="14">
        <f>D49*C48</f>
        <v>8</v>
      </c>
      <c r="F49" t="s">
        <v>217</v>
      </c>
    </row>
    <row r="50" spans="4:12" x14ac:dyDescent="0.25">
      <c r="D50" s="13">
        <v>1</v>
      </c>
      <c r="E50" s="14">
        <f>D50*C48</f>
        <v>4</v>
      </c>
      <c r="F50" t="s">
        <v>218</v>
      </c>
    </row>
    <row r="51" spans="4:12" x14ac:dyDescent="0.25">
      <c r="F51" s="13">
        <v>10</v>
      </c>
      <c r="G51" s="14">
        <f>F51*E50</f>
        <v>40</v>
      </c>
      <c r="H51" t="s">
        <v>219</v>
      </c>
    </row>
    <row r="52" spans="4:12" x14ac:dyDescent="0.25">
      <c r="H52" s="13">
        <v>8</v>
      </c>
      <c r="I52" s="14">
        <f>H52*G51</f>
        <v>320</v>
      </c>
      <c r="J52" t="s">
        <v>178</v>
      </c>
    </row>
    <row r="53" spans="4:12" x14ac:dyDescent="0.25">
      <c r="H53" s="13">
        <v>1</v>
      </c>
      <c r="I53" s="14">
        <f>H53*G51</f>
        <v>40</v>
      </c>
      <c r="J53" t="s">
        <v>201</v>
      </c>
    </row>
    <row r="54" spans="4:12" x14ac:dyDescent="0.25">
      <c r="H54" s="13">
        <v>1</v>
      </c>
      <c r="I54" s="14">
        <f>H54*G51</f>
        <v>40</v>
      </c>
      <c r="J54" t="s">
        <v>216</v>
      </c>
    </row>
    <row r="55" spans="4:12" x14ac:dyDescent="0.25">
      <c r="H55" s="13">
        <v>1</v>
      </c>
      <c r="I55" s="14">
        <f>H55*G51</f>
        <v>40</v>
      </c>
      <c r="J55" t="s">
        <v>220</v>
      </c>
    </row>
    <row r="56" spans="4:12" x14ac:dyDescent="0.25">
      <c r="J56" s="13">
        <v>3</v>
      </c>
      <c r="K56" s="14">
        <f>J56*I55</f>
        <v>120</v>
      </c>
      <c r="L56" t="s">
        <v>214</v>
      </c>
    </row>
    <row r="57" spans="4:12" x14ac:dyDescent="0.25">
      <c r="J57" s="13">
        <v>20</v>
      </c>
      <c r="K57" s="14">
        <f>J57*I55</f>
        <v>800</v>
      </c>
      <c r="L57" t="s">
        <v>221</v>
      </c>
    </row>
    <row r="58" spans="4:12" x14ac:dyDescent="0.25">
      <c r="J58" s="13">
        <v>20</v>
      </c>
      <c r="K58" s="14">
        <f>J58*I55</f>
        <v>800</v>
      </c>
      <c r="L58" t="s">
        <v>222</v>
      </c>
    </row>
    <row r="59" spans="4:12" x14ac:dyDescent="0.25">
      <c r="F59" s="13">
        <v>5</v>
      </c>
      <c r="G59" s="14">
        <f>F59*E50</f>
        <v>20</v>
      </c>
      <c r="H59" t="s">
        <v>223</v>
      </c>
    </row>
    <row r="60" spans="4:12" x14ac:dyDescent="0.25">
      <c r="F60" s="13">
        <v>1</v>
      </c>
      <c r="G60" s="14">
        <f>F60*E50</f>
        <v>4</v>
      </c>
      <c r="H60" t="s">
        <v>224</v>
      </c>
    </row>
    <row r="61" spans="4:12" x14ac:dyDescent="0.25">
      <c r="H61" s="13">
        <v>3</v>
      </c>
      <c r="I61" s="14">
        <f>H61*G60</f>
        <v>12</v>
      </c>
      <c r="J61" t="s">
        <v>204</v>
      </c>
    </row>
    <row r="62" spans="4:12" x14ac:dyDescent="0.25">
      <c r="H62" s="13">
        <v>30</v>
      </c>
      <c r="I62" s="14">
        <f>H62*G60</f>
        <v>120</v>
      </c>
      <c r="J62" t="s">
        <v>205</v>
      </c>
    </row>
    <row r="63" spans="4:12" x14ac:dyDescent="0.25">
      <c r="H63" s="13">
        <v>30</v>
      </c>
      <c r="I63" s="14">
        <f>H63*G60</f>
        <v>120</v>
      </c>
      <c r="J63" t="s">
        <v>206</v>
      </c>
    </row>
    <row r="64" spans="4:12" x14ac:dyDescent="0.25">
      <c r="H64" s="13">
        <v>20</v>
      </c>
      <c r="I64" s="14">
        <f>H64*G60</f>
        <v>80</v>
      </c>
      <c r="J64" t="s">
        <v>207</v>
      </c>
    </row>
    <row r="65" spans="3:8" x14ac:dyDescent="0.25">
      <c r="C65" s="14">
        <v>2</v>
      </c>
      <c r="D65" t="s">
        <v>191</v>
      </c>
    </row>
    <row r="66" spans="3:8" x14ac:dyDescent="0.25">
      <c r="D66" s="13">
        <v>5</v>
      </c>
      <c r="E66" s="14">
        <f>D66*C65</f>
        <v>10</v>
      </c>
      <c r="F66" t="s">
        <v>215</v>
      </c>
    </row>
    <row r="67" spans="3:8" x14ac:dyDescent="0.25">
      <c r="D67" s="13">
        <v>10</v>
      </c>
      <c r="E67" s="14">
        <f>D67*C65</f>
        <v>20</v>
      </c>
      <c r="F67" t="s">
        <v>216</v>
      </c>
    </row>
    <row r="68" spans="3:8" x14ac:dyDescent="0.25">
      <c r="D68" s="13">
        <v>10</v>
      </c>
      <c r="E68" s="14">
        <f>D68*C65</f>
        <v>20</v>
      </c>
      <c r="F68" t="s">
        <v>196</v>
      </c>
    </row>
    <row r="69" spans="3:8" x14ac:dyDescent="0.25">
      <c r="D69" s="13">
        <v>1</v>
      </c>
      <c r="E69" s="14">
        <f>D69*C65</f>
        <v>2</v>
      </c>
      <c r="F69" t="s">
        <v>202</v>
      </c>
    </row>
    <row r="70" spans="3:8" x14ac:dyDescent="0.25">
      <c r="C70" s="14">
        <v>10</v>
      </c>
      <c r="D70" t="s">
        <v>192</v>
      </c>
    </row>
    <row r="71" spans="3:8" x14ac:dyDescent="0.25">
      <c r="D71" s="13">
        <v>8</v>
      </c>
      <c r="E71" s="14">
        <f>D71*C70</f>
        <v>80</v>
      </c>
      <c r="F71" t="s">
        <v>196</v>
      </c>
    </row>
    <row r="72" spans="3:8" x14ac:dyDescent="0.25">
      <c r="D72" s="13">
        <v>10</v>
      </c>
      <c r="E72" s="14">
        <f>D72*C70</f>
        <v>100</v>
      </c>
      <c r="F72" t="s">
        <v>178</v>
      </c>
    </row>
    <row r="73" spans="3:8" x14ac:dyDescent="0.25">
      <c r="D73" s="13">
        <v>5</v>
      </c>
      <c r="E73" s="14">
        <f>D73*C70</f>
        <v>50</v>
      </c>
      <c r="F73" t="s">
        <v>211</v>
      </c>
    </row>
    <row r="74" spans="3:8" x14ac:dyDescent="0.25">
      <c r="D74" s="12"/>
      <c r="E74" s="15"/>
      <c r="F74" s="13">
        <v>5</v>
      </c>
      <c r="G74" s="14">
        <f>F74*E73</f>
        <v>250</v>
      </c>
      <c r="H74" t="s">
        <v>178</v>
      </c>
    </row>
    <row r="75" spans="3:8" x14ac:dyDescent="0.25">
      <c r="D75" s="12"/>
      <c r="E75" s="15"/>
      <c r="F75" s="13">
        <v>1</v>
      </c>
      <c r="G75" s="14">
        <f>F75*E73</f>
        <v>50</v>
      </c>
      <c r="H75" t="s">
        <v>196</v>
      </c>
    </row>
    <row r="76" spans="3:8" x14ac:dyDescent="0.25">
      <c r="D76" s="13">
        <v>1</v>
      </c>
      <c r="E76" s="14">
        <f>D76*C70</f>
        <v>10</v>
      </c>
      <c r="F76" t="s">
        <v>213</v>
      </c>
    </row>
    <row r="77" spans="3:8" x14ac:dyDescent="0.25">
      <c r="D77" s="13">
        <v>1</v>
      </c>
      <c r="E77" s="14">
        <f>D77*C70</f>
        <v>10</v>
      </c>
      <c r="F77" t="s">
        <v>138</v>
      </c>
    </row>
    <row r="78" spans="3:8" x14ac:dyDescent="0.25">
      <c r="F78" s="13">
        <v>3</v>
      </c>
      <c r="G78" s="14">
        <f>F78*E77</f>
        <v>30</v>
      </c>
      <c r="H78" t="s">
        <v>214</v>
      </c>
    </row>
    <row r="79" spans="3:8" x14ac:dyDescent="0.25">
      <c r="F79" s="13">
        <v>20</v>
      </c>
      <c r="G79" s="14">
        <f>F79*E77</f>
        <v>200</v>
      </c>
      <c r="H79" t="s">
        <v>140</v>
      </c>
    </row>
    <row r="80" spans="3:8" x14ac:dyDescent="0.25">
      <c r="F80" s="13">
        <v>20</v>
      </c>
      <c r="G80" s="14">
        <f>F80*E77</f>
        <v>200</v>
      </c>
      <c r="H80" t="s">
        <v>139</v>
      </c>
    </row>
    <row r="81" spans="3:10" x14ac:dyDescent="0.25">
      <c r="C81" s="14">
        <v>4</v>
      </c>
      <c r="D81" t="s">
        <v>193</v>
      </c>
    </row>
    <row r="82" spans="3:10" x14ac:dyDescent="0.25">
      <c r="D82" s="13">
        <v>2</v>
      </c>
      <c r="E82" s="14">
        <f>D82*C81</f>
        <v>8</v>
      </c>
      <c r="F82" t="s">
        <v>212</v>
      </c>
    </row>
    <row r="83" spans="3:10" x14ac:dyDescent="0.25">
      <c r="F83" s="13">
        <v>3</v>
      </c>
      <c r="G83" s="14">
        <f>F83*E82</f>
        <v>24</v>
      </c>
      <c r="H83" t="s">
        <v>240</v>
      </c>
    </row>
    <row r="84" spans="3:10" x14ac:dyDescent="0.25">
      <c r="F84" s="13">
        <v>1</v>
      </c>
      <c r="G84" s="14">
        <f>F84*E82</f>
        <v>8</v>
      </c>
      <c r="H84" t="s">
        <v>241</v>
      </c>
    </row>
    <row r="85" spans="3:10" x14ac:dyDescent="0.25">
      <c r="D85" s="13">
        <v>10</v>
      </c>
      <c r="E85" s="14">
        <f>D85*C81</f>
        <v>40</v>
      </c>
      <c r="F85" t="s">
        <v>211</v>
      </c>
    </row>
    <row r="86" spans="3:10" x14ac:dyDescent="0.25">
      <c r="D86" s="12"/>
      <c r="E86" s="15"/>
      <c r="F86" s="13">
        <v>5</v>
      </c>
      <c r="G86" s="14">
        <f>F86*E85</f>
        <v>200</v>
      </c>
      <c r="H86" t="s">
        <v>178</v>
      </c>
    </row>
    <row r="87" spans="3:10" x14ac:dyDescent="0.25">
      <c r="D87" s="12"/>
      <c r="E87" s="15"/>
      <c r="F87" s="13">
        <v>1</v>
      </c>
      <c r="G87" s="14">
        <f>F87*E85</f>
        <v>40</v>
      </c>
      <c r="H87" t="s">
        <v>196</v>
      </c>
    </row>
    <row r="88" spans="3:10" x14ac:dyDescent="0.25">
      <c r="C88" s="14">
        <v>2</v>
      </c>
      <c r="D88" t="s">
        <v>194</v>
      </c>
    </row>
    <row r="89" spans="3:10" x14ac:dyDescent="0.25">
      <c r="D89" s="13">
        <v>2</v>
      </c>
      <c r="E89" s="14">
        <f>D89*C88</f>
        <v>4</v>
      </c>
      <c r="F89" t="s">
        <v>195</v>
      </c>
    </row>
    <row r="90" spans="3:10" x14ac:dyDescent="0.25">
      <c r="F90" s="13">
        <v>5</v>
      </c>
      <c r="G90" s="14">
        <f>F90*E89</f>
        <v>20</v>
      </c>
      <c r="H90" t="s">
        <v>196</v>
      </c>
    </row>
    <row r="91" spans="3:10" x14ac:dyDescent="0.25">
      <c r="F91" s="13">
        <v>3</v>
      </c>
      <c r="G91" s="14">
        <f>F91*E89</f>
        <v>12</v>
      </c>
      <c r="H91" t="s">
        <v>197</v>
      </c>
    </row>
    <row r="92" spans="3:10" x14ac:dyDescent="0.25">
      <c r="F92" s="13">
        <v>2</v>
      </c>
      <c r="G92" s="14">
        <f>F92*E89</f>
        <v>8</v>
      </c>
      <c r="H92" t="s">
        <v>198</v>
      </c>
    </row>
    <row r="93" spans="3:10" x14ac:dyDescent="0.25">
      <c r="F93" s="13">
        <v>1</v>
      </c>
      <c r="G93" s="14">
        <f>F93*E89</f>
        <v>4</v>
      </c>
      <c r="H93" t="s">
        <v>199</v>
      </c>
    </row>
    <row r="94" spans="3:10" x14ac:dyDescent="0.25">
      <c r="H94" s="13">
        <v>3</v>
      </c>
      <c r="I94" s="14">
        <f>H94*G93</f>
        <v>12</v>
      </c>
      <c r="J94" t="s">
        <v>204</v>
      </c>
    </row>
    <row r="95" spans="3:10" x14ac:dyDescent="0.25">
      <c r="H95" s="13">
        <v>30</v>
      </c>
      <c r="I95" s="14">
        <f>H95*G93</f>
        <v>120</v>
      </c>
      <c r="J95" t="s">
        <v>208</v>
      </c>
    </row>
    <row r="96" spans="3:10" x14ac:dyDescent="0.25">
      <c r="H96" s="13">
        <v>30</v>
      </c>
      <c r="I96" s="14">
        <f>H96*G93</f>
        <v>120</v>
      </c>
      <c r="J96" t="s">
        <v>209</v>
      </c>
    </row>
    <row r="97" spans="2:10" x14ac:dyDescent="0.25">
      <c r="H97" s="13">
        <v>20</v>
      </c>
      <c r="I97" s="14">
        <f>H97*G93</f>
        <v>80</v>
      </c>
      <c r="J97" t="s">
        <v>210</v>
      </c>
    </row>
    <row r="98" spans="2:10" x14ac:dyDescent="0.25">
      <c r="D98" s="13">
        <v>2</v>
      </c>
      <c r="E98" s="14">
        <f>D98*C88</f>
        <v>4</v>
      </c>
      <c r="F98" t="s">
        <v>200</v>
      </c>
    </row>
    <row r="99" spans="2:10" x14ac:dyDescent="0.25">
      <c r="F99" s="13">
        <v>20</v>
      </c>
      <c r="G99" s="14">
        <f>F99*E98</f>
        <v>80</v>
      </c>
      <c r="H99" t="s">
        <v>178</v>
      </c>
    </row>
    <row r="100" spans="2:10" x14ac:dyDescent="0.25">
      <c r="F100" s="13">
        <v>5</v>
      </c>
      <c r="G100" s="14">
        <f>F100*E98</f>
        <v>20</v>
      </c>
      <c r="H100" t="s">
        <v>201</v>
      </c>
    </row>
    <row r="101" spans="2:10" x14ac:dyDescent="0.25">
      <c r="F101" s="13">
        <v>3</v>
      </c>
      <c r="G101" s="14">
        <f>F101*E98</f>
        <v>12</v>
      </c>
      <c r="H101" t="s">
        <v>202</v>
      </c>
    </row>
    <row r="102" spans="2:10" x14ac:dyDescent="0.25">
      <c r="F102" s="13">
        <v>1</v>
      </c>
      <c r="G102" s="14">
        <f>F102*E98</f>
        <v>4</v>
      </c>
      <c r="H102" t="s">
        <v>203</v>
      </c>
    </row>
    <row r="103" spans="2:10" x14ac:dyDescent="0.25">
      <c r="H103" s="13">
        <v>3</v>
      </c>
      <c r="I103" s="14">
        <f>H103*G102</f>
        <v>12</v>
      </c>
      <c r="J103" t="s">
        <v>204</v>
      </c>
    </row>
    <row r="104" spans="2:10" x14ac:dyDescent="0.25">
      <c r="H104" s="13">
        <v>30</v>
      </c>
      <c r="I104" s="14">
        <f>H104*G102</f>
        <v>120</v>
      </c>
      <c r="J104" t="s">
        <v>205</v>
      </c>
    </row>
    <row r="105" spans="2:10" x14ac:dyDescent="0.25">
      <c r="H105" s="13">
        <v>30</v>
      </c>
      <c r="I105" s="14">
        <f>H105*G102</f>
        <v>120</v>
      </c>
      <c r="J105" t="s">
        <v>206</v>
      </c>
    </row>
    <row r="106" spans="2:10" x14ac:dyDescent="0.25">
      <c r="H106" s="13">
        <v>20</v>
      </c>
      <c r="I106" s="14">
        <f>H106*G102</f>
        <v>80</v>
      </c>
      <c r="J106" t="s">
        <v>207</v>
      </c>
    </row>
    <row r="107" spans="2:10" x14ac:dyDescent="0.25">
      <c r="D107" s="13">
        <v>20</v>
      </c>
      <c r="E107" s="14">
        <f>D107*C88</f>
        <v>40</v>
      </c>
      <c r="F107" t="s">
        <v>211</v>
      </c>
    </row>
    <row r="108" spans="2:10" x14ac:dyDescent="0.25">
      <c r="F108" s="13">
        <v>5</v>
      </c>
      <c r="G108" s="14">
        <f>F108*E107</f>
        <v>200</v>
      </c>
      <c r="H108" t="s">
        <v>178</v>
      </c>
    </row>
    <row r="109" spans="2:10" x14ac:dyDescent="0.25">
      <c r="F109" s="13">
        <v>1</v>
      </c>
      <c r="G109" s="14">
        <f>F109*E107</f>
        <v>40</v>
      </c>
      <c r="H109" t="s">
        <v>196</v>
      </c>
    </row>
    <row r="110" spans="2:10" x14ac:dyDescent="0.25">
      <c r="B110" s="14">
        <v>4</v>
      </c>
      <c r="C110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Taxes</vt:lpstr>
      <vt:lpstr>Taxes2</vt:lpstr>
      <vt:lpstr>Trade</vt:lpstr>
      <vt:lpstr>Tailoring</vt:lpstr>
      <vt:lpstr>Calculator</vt:lpstr>
      <vt:lpstr>Calculator2</vt:lpstr>
      <vt:lpstr>Gliders</vt:lpstr>
      <vt:lpstr>Gazebo Farm</vt:lpstr>
      <vt:lpstr>Apex Squall</vt:lpstr>
      <vt:lpstr>Staves</vt:lpstr>
      <vt:lpstr>Fish-Find Longliner</vt:lpstr>
      <vt:lpstr>Farm Cart</vt:lpstr>
      <vt:lpstr>Farm Wagon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Marlow</dc:creator>
  <cp:lastModifiedBy>Jeremy Marlow</cp:lastModifiedBy>
  <dcterms:created xsi:type="dcterms:W3CDTF">2014-10-02T08:26:43Z</dcterms:created>
  <dcterms:modified xsi:type="dcterms:W3CDTF">2015-06-05T07:46:34Z</dcterms:modified>
</cp:coreProperties>
</file>